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7"/>
  <workbookPr defaultThemeVersion="124226"/>
  <mc:AlternateContent xmlns:mc="http://schemas.openxmlformats.org/markup-compatibility/2006">
    <mc:Choice Requires="x15">
      <x15ac:absPath xmlns:x15ac="http://schemas.microsoft.com/office/spreadsheetml/2010/11/ac" url="https://kipda.sharepoint.com/sites/Transportation/Shared Documents/TIP/Tracking Sheet Updates/"/>
    </mc:Choice>
  </mc:AlternateContent>
  <xr:revisionPtr revIDLastSave="8877" documentId="8_{970D30EE-A5D6-4825-901E-01CD35E7041B}" xr6:coauthVersionLast="47" xr6:coauthVersionMax="47" xr10:uidLastSave="{E00C2375-3CE5-49F1-8540-118484D18993}"/>
  <bookViews>
    <workbookView xWindow="-28920" yWindow="-120" windowWidth="29040" windowHeight="15720" firstSheet="3" xr2:uid="{00000000-000D-0000-FFFF-FFFF00000000}"/>
  </bookViews>
  <sheets>
    <sheet name="IN - All Programs" sheetId="3" r:id="rId1"/>
    <sheet name="IN Program Breakdown" sheetId="4" r:id="rId2"/>
    <sheet name="KY - CRP" sheetId="5" r:id="rId3"/>
    <sheet name="KY - STBG" sheetId="1" r:id="rId4"/>
    <sheet name="KY - TA" sheetId="2" r:id="rId5"/>
  </sheets>
  <definedNames>
    <definedName name="_xlnm._FilterDatabase" localSheetId="3" hidden="1">'KY - STBG'!$A$1:$A$1334</definedName>
    <definedName name="_xlnm.Print_Area" localSheetId="0">'IN - All Programs'!$A$1:$AX$366</definedName>
    <definedName name="_xlnm.Print_Area" localSheetId="2">'KY - CRP'!$A$1:$AA$136</definedName>
    <definedName name="_xlnm.Print_Area" localSheetId="3">'KY - STBG'!$A$1:$AU$1272</definedName>
    <definedName name="_xlnm.Print_Area" localSheetId="4">'KY - TA'!$A$1:$AU$249</definedName>
    <definedName name="_xlnm.Print_Titles" localSheetId="0">'IN - All Programs'!$1:$4</definedName>
    <definedName name="_xlnm.Print_Titles" localSheetId="2">'KY - CRP'!$1:$4</definedName>
    <definedName name="_xlnm.Print_Titles" localSheetId="3">'KY - STBG'!$1:$4</definedName>
    <definedName name="_xlnm.Print_Titles" localSheetId="4">'KY - TA'!$1:$4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257" i="1" l="1"/>
  <c r="AJ1271" i="1"/>
  <c r="AJ1268" i="1"/>
  <c r="AM1268" i="1"/>
  <c r="AW356" i="3"/>
  <c r="AW355" i="3"/>
  <c r="AW361" i="3"/>
  <c r="AM361" i="3"/>
  <c r="AJ20" i="3"/>
  <c r="AH20" i="3"/>
  <c r="AJ1264" i="1"/>
  <c r="AJ1263" i="1"/>
  <c r="AJ95" i="3"/>
  <c r="AR1200" i="1"/>
  <c r="AO1200" i="1"/>
  <c r="AL1200" i="1"/>
  <c r="AI1200" i="1"/>
  <c r="AF1200" i="1"/>
  <c r="AC1200" i="1"/>
  <c r="Z1200" i="1"/>
  <c r="W1200" i="1"/>
  <c r="T1200" i="1"/>
  <c r="Q1200" i="1"/>
  <c r="N1200" i="1"/>
  <c r="K1200" i="1"/>
  <c r="H1200" i="1"/>
  <c r="AR1199" i="1"/>
  <c r="AO1199" i="1"/>
  <c r="AL1199" i="1"/>
  <c r="AI1199" i="1"/>
  <c r="AF1199" i="1"/>
  <c r="AC1199" i="1"/>
  <c r="Z1199" i="1"/>
  <c r="W1199" i="1"/>
  <c r="T1199" i="1"/>
  <c r="Q1199" i="1"/>
  <c r="N1199" i="1"/>
  <c r="K1199" i="1"/>
  <c r="H1199" i="1"/>
  <c r="AR1198" i="1"/>
  <c r="AO1198" i="1"/>
  <c r="AL1198" i="1"/>
  <c r="AI1198" i="1"/>
  <c r="AF1198" i="1"/>
  <c r="AC1198" i="1"/>
  <c r="Z1198" i="1"/>
  <c r="W1198" i="1"/>
  <c r="T1198" i="1"/>
  <c r="Q1198" i="1"/>
  <c r="N1198" i="1"/>
  <c r="K1198" i="1"/>
  <c r="H1198" i="1"/>
  <c r="AU1197" i="1"/>
  <c r="AR1197" i="1"/>
  <c r="AO1197" i="1"/>
  <c r="AL1197" i="1"/>
  <c r="AI1197" i="1"/>
  <c r="AF1197" i="1"/>
  <c r="AC1197" i="1"/>
  <c r="Z1197" i="1"/>
  <c r="W1197" i="1"/>
  <c r="T1197" i="1"/>
  <c r="Q1197" i="1"/>
  <c r="N1197" i="1"/>
  <c r="K1197" i="1"/>
  <c r="H1197" i="1"/>
  <c r="AR1196" i="1"/>
  <c r="AO1196" i="1"/>
  <c r="AL1196" i="1"/>
  <c r="AI1196" i="1"/>
  <c r="AF1196" i="1"/>
  <c r="AC1196" i="1"/>
  <c r="Z1196" i="1"/>
  <c r="W1196" i="1"/>
  <c r="T1196" i="1"/>
  <c r="Q1196" i="1"/>
  <c r="N1196" i="1"/>
  <c r="K1196" i="1"/>
  <c r="H1196" i="1"/>
  <c r="AR1195" i="1"/>
  <c r="AO1195" i="1"/>
  <c r="AL1195" i="1"/>
  <c r="AI1195" i="1"/>
  <c r="AF1195" i="1"/>
  <c r="AC1195" i="1"/>
  <c r="Z1195" i="1"/>
  <c r="W1195" i="1"/>
  <c r="T1195" i="1"/>
  <c r="Q1195" i="1"/>
  <c r="N1195" i="1"/>
  <c r="K1195" i="1"/>
  <c r="H1195" i="1"/>
  <c r="AR1194" i="1"/>
  <c r="AO1194" i="1"/>
  <c r="AL1194" i="1"/>
  <c r="AI1194" i="1"/>
  <c r="AF1194" i="1"/>
  <c r="AC1194" i="1"/>
  <c r="Z1194" i="1"/>
  <c r="W1194" i="1"/>
  <c r="T1194" i="1"/>
  <c r="Q1194" i="1"/>
  <c r="N1194" i="1"/>
  <c r="K1194" i="1"/>
  <c r="H1194" i="1"/>
  <c r="AU1193" i="1"/>
  <c r="AR1193" i="1"/>
  <c r="AO1193" i="1"/>
  <c r="AL1193" i="1"/>
  <c r="AI1193" i="1"/>
  <c r="AF1193" i="1"/>
  <c r="AC1193" i="1"/>
  <c r="Z1193" i="1"/>
  <c r="W1193" i="1"/>
  <c r="T1193" i="1"/>
  <c r="Q1193" i="1"/>
  <c r="N1193" i="1"/>
  <c r="K1193" i="1"/>
  <c r="H1193" i="1"/>
  <c r="AR1192" i="1"/>
  <c r="AO1192" i="1"/>
  <c r="AL1192" i="1"/>
  <c r="AI1192" i="1"/>
  <c r="AF1192" i="1"/>
  <c r="AC1192" i="1"/>
  <c r="Z1192" i="1"/>
  <c r="W1192" i="1"/>
  <c r="T1192" i="1"/>
  <c r="Q1192" i="1"/>
  <c r="N1192" i="1"/>
  <c r="K1192" i="1"/>
  <c r="H1192" i="1"/>
  <c r="AU1195" i="1" s="1"/>
  <c r="AR1189" i="1"/>
  <c r="AO1189" i="1"/>
  <c r="AL1189" i="1"/>
  <c r="AI1189" i="1"/>
  <c r="AF1189" i="1"/>
  <c r="AC1189" i="1"/>
  <c r="Z1189" i="1"/>
  <c r="W1189" i="1"/>
  <c r="T1189" i="1"/>
  <c r="Q1189" i="1"/>
  <c r="N1189" i="1"/>
  <c r="K1189" i="1"/>
  <c r="H1189" i="1"/>
  <c r="AR1188" i="1"/>
  <c r="AO1188" i="1"/>
  <c r="AL1188" i="1"/>
  <c r="AI1188" i="1"/>
  <c r="AF1188" i="1"/>
  <c r="AC1188" i="1"/>
  <c r="Z1188" i="1"/>
  <c r="W1188" i="1"/>
  <c r="T1188" i="1"/>
  <c r="Q1188" i="1"/>
  <c r="N1188" i="1"/>
  <c r="K1188" i="1"/>
  <c r="H1188" i="1"/>
  <c r="AR1187" i="1"/>
  <c r="AO1187" i="1"/>
  <c r="AL1187" i="1"/>
  <c r="AI1187" i="1"/>
  <c r="AF1187" i="1"/>
  <c r="AC1187" i="1"/>
  <c r="Z1187" i="1"/>
  <c r="W1187" i="1"/>
  <c r="T1187" i="1"/>
  <c r="Q1187" i="1"/>
  <c r="N1187" i="1"/>
  <c r="K1187" i="1"/>
  <c r="H1187" i="1"/>
  <c r="AU1186" i="1"/>
  <c r="AR1186" i="1"/>
  <c r="AO1186" i="1"/>
  <c r="AL1186" i="1"/>
  <c r="AI1186" i="1"/>
  <c r="AF1186" i="1"/>
  <c r="AC1186" i="1"/>
  <c r="Z1186" i="1"/>
  <c r="W1186" i="1"/>
  <c r="T1186" i="1"/>
  <c r="Q1186" i="1"/>
  <c r="N1186" i="1"/>
  <c r="K1186" i="1"/>
  <c r="H1186" i="1"/>
  <c r="AR1185" i="1"/>
  <c r="AO1185" i="1"/>
  <c r="AL1185" i="1"/>
  <c r="AI1185" i="1"/>
  <c r="AF1185" i="1"/>
  <c r="AC1185" i="1"/>
  <c r="Z1185" i="1"/>
  <c r="W1185" i="1"/>
  <c r="T1185" i="1"/>
  <c r="Q1185" i="1"/>
  <c r="N1185" i="1"/>
  <c r="K1185" i="1"/>
  <c r="H1185" i="1"/>
  <c r="AR1184" i="1"/>
  <c r="AO1184" i="1"/>
  <c r="AL1184" i="1"/>
  <c r="AI1184" i="1"/>
  <c r="AF1184" i="1"/>
  <c r="AC1184" i="1"/>
  <c r="Z1184" i="1"/>
  <c r="W1184" i="1"/>
  <c r="T1184" i="1"/>
  <c r="Q1184" i="1"/>
  <c r="N1184" i="1"/>
  <c r="K1184" i="1"/>
  <c r="H1184" i="1"/>
  <c r="AR1183" i="1"/>
  <c r="AO1183" i="1"/>
  <c r="AL1183" i="1"/>
  <c r="AI1183" i="1"/>
  <c r="AF1183" i="1"/>
  <c r="AC1183" i="1"/>
  <c r="Z1183" i="1"/>
  <c r="W1183" i="1"/>
  <c r="T1183" i="1"/>
  <c r="Q1183" i="1"/>
  <c r="N1183" i="1"/>
  <c r="K1183" i="1"/>
  <c r="H1183" i="1"/>
  <c r="AU1182" i="1"/>
  <c r="AR1182" i="1"/>
  <c r="AO1182" i="1"/>
  <c r="AL1182" i="1"/>
  <c r="AI1182" i="1"/>
  <c r="AF1182" i="1"/>
  <c r="AC1182" i="1"/>
  <c r="Z1182" i="1"/>
  <c r="W1182" i="1"/>
  <c r="T1182" i="1"/>
  <c r="Q1182" i="1"/>
  <c r="N1182" i="1"/>
  <c r="K1182" i="1"/>
  <c r="H1182" i="1"/>
  <c r="AR1181" i="1"/>
  <c r="AO1181" i="1"/>
  <c r="AL1181" i="1"/>
  <c r="AI1181" i="1"/>
  <c r="AF1181" i="1"/>
  <c r="AC1181" i="1"/>
  <c r="Z1181" i="1"/>
  <c r="W1181" i="1"/>
  <c r="T1181" i="1"/>
  <c r="Q1181" i="1"/>
  <c r="N1181" i="1"/>
  <c r="K1181" i="1"/>
  <c r="H1181" i="1"/>
  <c r="AU1184" i="1" s="1"/>
  <c r="AR1178" i="1"/>
  <c r="AO1178" i="1"/>
  <c r="AL1178" i="1"/>
  <c r="AI1178" i="1"/>
  <c r="AF1178" i="1"/>
  <c r="AC1178" i="1"/>
  <c r="Z1178" i="1"/>
  <c r="W1178" i="1"/>
  <c r="T1178" i="1"/>
  <c r="Q1178" i="1"/>
  <c r="N1178" i="1"/>
  <c r="K1178" i="1"/>
  <c r="H1178" i="1"/>
  <c r="AR1177" i="1"/>
  <c r="AO1177" i="1"/>
  <c r="AL1177" i="1"/>
  <c r="AI1177" i="1"/>
  <c r="AF1177" i="1"/>
  <c r="AC1177" i="1"/>
  <c r="Z1177" i="1"/>
  <c r="W1177" i="1"/>
  <c r="T1177" i="1"/>
  <c r="Q1177" i="1"/>
  <c r="N1177" i="1"/>
  <c r="K1177" i="1"/>
  <c r="H1177" i="1"/>
  <c r="AR1176" i="1"/>
  <c r="AO1176" i="1"/>
  <c r="AL1176" i="1"/>
  <c r="AI1176" i="1"/>
  <c r="AF1176" i="1"/>
  <c r="AC1176" i="1"/>
  <c r="Z1176" i="1"/>
  <c r="W1176" i="1"/>
  <c r="T1176" i="1"/>
  <c r="Q1176" i="1"/>
  <c r="N1176" i="1"/>
  <c r="K1176" i="1"/>
  <c r="H1176" i="1"/>
  <c r="AU1175" i="1"/>
  <c r="AR1175" i="1"/>
  <c r="AO1175" i="1"/>
  <c r="AL1175" i="1"/>
  <c r="AI1175" i="1"/>
  <c r="AF1175" i="1"/>
  <c r="AC1175" i="1"/>
  <c r="Z1175" i="1"/>
  <c r="W1175" i="1"/>
  <c r="T1175" i="1"/>
  <c r="Q1175" i="1"/>
  <c r="N1175" i="1"/>
  <c r="K1175" i="1"/>
  <c r="H1175" i="1"/>
  <c r="AR1174" i="1"/>
  <c r="AO1174" i="1"/>
  <c r="AL1174" i="1"/>
  <c r="AI1174" i="1"/>
  <c r="AF1174" i="1"/>
  <c r="AC1174" i="1"/>
  <c r="Z1174" i="1"/>
  <c r="W1174" i="1"/>
  <c r="T1174" i="1"/>
  <c r="Q1174" i="1"/>
  <c r="N1174" i="1"/>
  <c r="K1174" i="1"/>
  <c r="H1174" i="1"/>
  <c r="AR1173" i="1"/>
  <c r="AO1173" i="1"/>
  <c r="AL1173" i="1"/>
  <c r="AI1173" i="1"/>
  <c r="AF1173" i="1"/>
  <c r="AC1173" i="1"/>
  <c r="Z1173" i="1"/>
  <c r="W1173" i="1"/>
  <c r="T1173" i="1"/>
  <c r="Q1173" i="1"/>
  <c r="N1173" i="1"/>
  <c r="K1173" i="1"/>
  <c r="H1173" i="1"/>
  <c r="AR1172" i="1"/>
  <c r="AO1172" i="1"/>
  <c r="AL1172" i="1"/>
  <c r="AI1172" i="1"/>
  <c r="AF1172" i="1"/>
  <c r="AC1172" i="1"/>
  <c r="Z1172" i="1"/>
  <c r="W1172" i="1"/>
  <c r="T1172" i="1"/>
  <c r="Q1172" i="1"/>
  <c r="N1172" i="1"/>
  <c r="K1172" i="1"/>
  <c r="H1172" i="1"/>
  <c r="AU1171" i="1"/>
  <c r="AR1171" i="1"/>
  <c r="AO1171" i="1"/>
  <c r="AL1171" i="1"/>
  <c r="AI1171" i="1"/>
  <c r="AF1171" i="1"/>
  <c r="AC1171" i="1"/>
  <c r="Z1171" i="1"/>
  <c r="W1171" i="1"/>
  <c r="T1171" i="1"/>
  <c r="Q1171" i="1"/>
  <c r="N1171" i="1"/>
  <c r="K1171" i="1"/>
  <c r="H1171" i="1"/>
  <c r="AR1170" i="1"/>
  <c r="AO1170" i="1"/>
  <c r="AL1170" i="1"/>
  <c r="AI1170" i="1"/>
  <c r="AF1170" i="1"/>
  <c r="AC1170" i="1"/>
  <c r="Z1170" i="1"/>
  <c r="W1170" i="1"/>
  <c r="T1170" i="1"/>
  <c r="Q1170" i="1"/>
  <c r="N1170" i="1"/>
  <c r="K1170" i="1"/>
  <c r="H1170" i="1"/>
  <c r="AU1173" i="1" s="1"/>
  <c r="AF1286" i="1"/>
  <c r="AF1292" i="1"/>
  <c r="AG1292" i="1"/>
  <c r="AF1303" i="1" s="1"/>
  <c r="AG1290" i="1"/>
  <c r="L144" i="5"/>
  <c r="AJ1261" i="1"/>
  <c r="AM1261" i="1" s="1"/>
  <c r="L119" i="5"/>
  <c r="AP241" i="2"/>
  <c r="AS241" i="2"/>
  <c r="AM241" i="2"/>
  <c r="AJ241" i="2"/>
  <c r="AG1264" i="1"/>
  <c r="AG1263" i="1"/>
  <c r="AR1147" i="1"/>
  <c r="AO1147" i="1"/>
  <c r="AL1147" i="1"/>
  <c r="AI1147" i="1"/>
  <c r="AF1147" i="1"/>
  <c r="AC1147" i="1"/>
  <c r="Z1147" i="1"/>
  <c r="W1147" i="1"/>
  <c r="T1147" i="1"/>
  <c r="Q1147" i="1"/>
  <c r="N1147" i="1"/>
  <c r="K1147" i="1"/>
  <c r="H1147" i="1"/>
  <c r="AR1146" i="1"/>
  <c r="AO1146" i="1"/>
  <c r="AL1146" i="1"/>
  <c r="AI1146" i="1"/>
  <c r="AF1146" i="1"/>
  <c r="AC1146" i="1"/>
  <c r="Z1146" i="1"/>
  <c r="W1146" i="1"/>
  <c r="T1146" i="1"/>
  <c r="Q1146" i="1"/>
  <c r="N1146" i="1"/>
  <c r="K1146" i="1"/>
  <c r="H1146" i="1"/>
  <c r="AR1145" i="1"/>
  <c r="AO1145" i="1"/>
  <c r="AL1145" i="1"/>
  <c r="AI1145" i="1"/>
  <c r="AF1145" i="1"/>
  <c r="AC1145" i="1"/>
  <c r="Z1145" i="1"/>
  <c r="W1145" i="1"/>
  <c r="T1145" i="1"/>
  <c r="Q1145" i="1"/>
  <c r="N1145" i="1"/>
  <c r="K1145" i="1"/>
  <c r="H1145" i="1"/>
  <c r="AU1144" i="1"/>
  <c r="AR1144" i="1"/>
  <c r="AO1144" i="1"/>
  <c r="AL1144" i="1"/>
  <c r="AI1144" i="1"/>
  <c r="AF1144" i="1"/>
  <c r="AC1144" i="1"/>
  <c r="Z1144" i="1"/>
  <c r="W1144" i="1"/>
  <c r="T1144" i="1"/>
  <c r="Q1144" i="1"/>
  <c r="N1144" i="1"/>
  <c r="K1144" i="1"/>
  <c r="H1144" i="1"/>
  <c r="AR1143" i="1"/>
  <c r="AO1143" i="1"/>
  <c r="AL1143" i="1"/>
  <c r="AI1143" i="1"/>
  <c r="AF1143" i="1"/>
  <c r="AC1143" i="1"/>
  <c r="Z1143" i="1"/>
  <c r="W1143" i="1"/>
  <c r="T1143" i="1"/>
  <c r="Q1143" i="1"/>
  <c r="N1143" i="1"/>
  <c r="K1143" i="1"/>
  <c r="H1143" i="1"/>
  <c r="AR1142" i="1"/>
  <c r="AO1142" i="1"/>
  <c r="AL1142" i="1"/>
  <c r="AI1142" i="1"/>
  <c r="AF1142" i="1"/>
  <c r="AC1142" i="1"/>
  <c r="Z1142" i="1"/>
  <c r="W1142" i="1"/>
  <c r="T1142" i="1"/>
  <c r="Q1142" i="1"/>
  <c r="N1142" i="1"/>
  <c r="K1142" i="1"/>
  <c r="H1142" i="1"/>
  <c r="AR1141" i="1"/>
  <c r="AO1141" i="1"/>
  <c r="AL1141" i="1"/>
  <c r="AI1141" i="1"/>
  <c r="AF1141" i="1"/>
  <c r="AC1141" i="1"/>
  <c r="Z1141" i="1"/>
  <c r="W1141" i="1"/>
  <c r="T1141" i="1"/>
  <c r="Q1141" i="1"/>
  <c r="N1141" i="1"/>
  <c r="K1141" i="1"/>
  <c r="H1141" i="1"/>
  <c r="AU1140" i="1"/>
  <c r="AR1140" i="1"/>
  <c r="AO1140" i="1"/>
  <c r="AL1140" i="1"/>
  <c r="AI1140" i="1"/>
  <c r="AF1140" i="1"/>
  <c r="AC1140" i="1"/>
  <c r="Z1140" i="1"/>
  <c r="W1140" i="1"/>
  <c r="T1140" i="1"/>
  <c r="Q1140" i="1"/>
  <c r="N1140" i="1"/>
  <c r="K1140" i="1"/>
  <c r="H1140" i="1"/>
  <c r="AR1139" i="1"/>
  <c r="AO1139" i="1"/>
  <c r="AL1139" i="1"/>
  <c r="AI1139" i="1"/>
  <c r="AF1139" i="1"/>
  <c r="AC1139" i="1"/>
  <c r="Z1139" i="1"/>
  <c r="W1139" i="1"/>
  <c r="T1139" i="1"/>
  <c r="Q1139" i="1"/>
  <c r="N1139" i="1"/>
  <c r="K1139" i="1"/>
  <c r="H1139" i="1"/>
  <c r="AU1142" i="1" s="1"/>
  <c r="AR1136" i="1"/>
  <c r="AO1136" i="1"/>
  <c r="AL1136" i="1"/>
  <c r="AI1136" i="1"/>
  <c r="AF1136" i="1"/>
  <c r="AC1136" i="1"/>
  <c r="Z1136" i="1"/>
  <c r="W1136" i="1"/>
  <c r="T1136" i="1"/>
  <c r="Q1136" i="1"/>
  <c r="N1136" i="1"/>
  <c r="K1136" i="1"/>
  <c r="H1136" i="1"/>
  <c r="AR1135" i="1"/>
  <c r="AO1135" i="1"/>
  <c r="AL1135" i="1"/>
  <c r="AI1135" i="1"/>
  <c r="AF1135" i="1"/>
  <c r="AC1135" i="1"/>
  <c r="Z1135" i="1"/>
  <c r="W1135" i="1"/>
  <c r="T1135" i="1"/>
  <c r="Q1135" i="1"/>
  <c r="N1135" i="1"/>
  <c r="K1135" i="1"/>
  <c r="H1135" i="1"/>
  <c r="AR1134" i="1"/>
  <c r="AO1134" i="1"/>
  <c r="AL1134" i="1"/>
  <c r="AI1134" i="1"/>
  <c r="AF1134" i="1"/>
  <c r="AC1134" i="1"/>
  <c r="Z1134" i="1"/>
  <c r="W1134" i="1"/>
  <c r="T1134" i="1"/>
  <c r="Q1134" i="1"/>
  <c r="N1134" i="1"/>
  <c r="K1134" i="1"/>
  <c r="H1134" i="1"/>
  <c r="AU1133" i="1"/>
  <c r="AR1133" i="1"/>
  <c r="AO1133" i="1"/>
  <c r="AL1133" i="1"/>
  <c r="AI1133" i="1"/>
  <c r="AF1133" i="1"/>
  <c r="AC1133" i="1"/>
  <c r="Z1133" i="1"/>
  <c r="W1133" i="1"/>
  <c r="T1133" i="1"/>
  <c r="Q1133" i="1"/>
  <c r="N1133" i="1"/>
  <c r="K1133" i="1"/>
  <c r="H1133" i="1"/>
  <c r="AR1132" i="1"/>
  <c r="AO1132" i="1"/>
  <c r="AL1132" i="1"/>
  <c r="AI1132" i="1"/>
  <c r="AF1132" i="1"/>
  <c r="AC1132" i="1"/>
  <c r="Z1132" i="1"/>
  <c r="W1132" i="1"/>
  <c r="T1132" i="1"/>
  <c r="Q1132" i="1"/>
  <c r="N1132" i="1"/>
  <c r="K1132" i="1"/>
  <c r="H1132" i="1"/>
  <c r="AR1131" i="1"/>
  <c r="AO1131" i="1"/>
  <c r="AL1131" i="1"/>
  <c r="AI1131" i="1"/>
  <c r="AF1131" i="1"/>
  <c r="AC1131" i="1"/>
  <c r="Z1131" i="1"/>
  <c r="W1131" i="1"/>
  <c r="T1131" i="1"/>
  <c r="Q1131" i="1"/>
  <c r="N1131" i="1"/>
  <c r="K1131" i="1"/>
  <c r="H1131" i="1"/>
  <c r="AR1130" i="1"/>
  <c r="AO1130" i="1"/>
  <c r="AL1130" i="1"/>
  <c r="AI1130" i="1"/>
  <c r="AF1130" i="1"/>
  <c r="AC1130" i="1"/>
  <c r="Z1130" i="1"/>
  <c r="W1130" i="1"/>
  <c r="T1130" i="1"/>
  <c r="Q1130" i="1"/>
  <c r="N1130" i="1"/>
  <c r="K1130" i="1"/>
  <c r="H1130" i="1"/>
  <c r="AU1129" i="1"/>
  <c r="AR1129" i="1"/>
  <c r="AO1129" i="1"/>
  <c r="AL1129" i="1"/>
  <c r="AI1129" i="1"/>
  <c r="AF1129" i="1"/>
  <c r="AC1129" i="1"/>
  <c r="Z1129" i="1"/>
  <c r="W1129" i="1"/>
  <c r="T1129" i="1"/>
  <c r="Q1129" i="1"/>
  <c r="N1129" i="1"/>
  <c r="K1129" i="1"/>
  <c r="H1129" i="1"/>
  <c r="AR1128" i="1"/>
  <c r="AO1128" i="1"/>
  <c r="AL1128" i="1"/>
  <c r="AI1128" i="1"/>
  <c r="AF1128" i="1"/>
  <c r="AC1128" i="1"/>
  <c r="Z1128" i="1"/>
  <c r="W1128" i="1"/>
  <c r="T1128" i="1"/>
  <c r="Q1128" i="1"/>
  <c r="N1128" i="1"/>
  <c r="K1128" i="1"/>
  <c r="H1128" i="1"/>
  <c r="AU1131" i="1" s="1"/>
  <c r="AF509" i="1"/>
  <c r="AJ361" i="3"/>
  <c r="AJ363" i="3"/>
  <c r="AG563" i="1"/>
  <c r="AF563" i="1" s="1"/>
  <c r="AG552" i="1"/>
  <c r="AF552" i="1" s="1"/>
  <c r="AJ360" i="3"/>
  <c r="AJ358" i="3"/>
  <c r="AJ357" i="3"/>
  <c r="AJ356" i="3"/>
  <c r="AJ355" i="3"/>
  <c r="AJ354" i="3"/>
  <c r="AJ353" i="3"/>
  <c r="AG346" i="3"/>
  <c r="AG349" i="3"/>
  <c r="AG344" i="3"/>
  <c r="AG342" i="3"/>
  <c r="AU1151" i="1"/>
  <c r="AU1155" i="1"/>
  <c r="AR1155" i="1"/>
  <c r="N1150" i="1"/>
  <c r="Q1150" i="1"/>
  <c r="T1150" i="1"/>
  <c r="W1150" i="1"/>
  <c r="Z1150" i="1"/>
  <c r="AC1150" i="1"/>
  <c r="AF1150" i="1"/>
  <c r="AI1150" i="1"/>
  <c r="AL1150" i="1"/>
  <c r="AO1150" i="1"/>
  <c r="AR1150" i="1"/>
  <c r="N1151" i="1"/>
  <c r="Q1151" i="1"/>
  <c r="T1151" i="1"/>
  <c r="W1151" i="1"/>
  <c r="Z1151" i="1"/>
  <c r="AC1151" i="1"/>
  <c r="AF1151" i="1"/>
  <c r="AI1151" i="1"/>
  <c r="AL1151" i="1"/>
  <c r="AO1151" i="1"/>
  <c r="AR1151" i="1"/>
  <c r="N1152" i="1"/>
  <c r="Q1152" i="1"/>
  <c r="T1152" i="1"/>
  <c r="W1152" i="1"/>
  <c r="Z1152" i="1"/>
  <c r="AC1152" i="1"/>
  <c r="AF1152" i="1"/>
  <c r="AI1152" i="1"/>
  <c r="AL1152" i="1"/>
  <c r="AO1152" i="1"/>
  <c r="AR1152" i="1"/>
  <c r="N1153" i="1"/>
  <c r="Q1153" i="1"/>
  <c r="T1153" i="1"/>
  <c r="W1153" i="1"/>
  <c r="Z1153" i="1"/>
  <c r="AC1153" i="1"/>
  <c r="AF1153" i="1"/>
  <c r="AI1153" i="1"/>
  <c r="AL1153" i="1"/>
  <c r="AO1153" i="1"/>
  <c r="AR1153" i="1"/>
  <c r="N1154" i="1"/>
  <c r="Q1154" i="1"/>
  <c r="T1154" i="1"/>
  <c r="W1154" i="1"/>
  <c r="Z1154" i="1"/>
  <c r="AC1154" i="1"/>
  <c r="AF1154" i="1"/>
  <c r="AI1154" i="1"/>
  <c r="AL1154" i="1"/>
  <c r="AO1154" i="1"/>
  <c r="AR1154" i="1"/>
  <c r="N1155" i="1"/>
  <c r="Q1155" i="1"/>
  <c r="T1155" i="1"/>
  <c r="W1155" i="1"/>
  <c r="Z1155" i="1"/>
  <c r="AC1155" i="1"/>
  <c r="AF1155" i="1"/>
  <c r="AI1155" i="1"/>
  <c r="AL1155" i="1"/>
  <c r="AO1155" i="1"/>
  <c r="N1156" i="1"/>
  <c r="Q1156" i="1"/>
  <c r="T1156" i="1"/>
  <c r="W1156" i="1"/>
  <c r="Z1156" i="1"/>
  <c r="AC1156" i="1"/>
  <c r="AF1156" i="1"/>
  <c r="AI1156" i="1"/>
  <c r="AL1156" i="1"/>
  <c r="AO1156" i="1"/>
  <c r="AR1156" i="1"/>
  <c r="N1157" i="1"/>
  <c r="Q1157" i="1"/>
  <c r="T1157" i="1"/>
  <c r="W1157" i="1"/>
  <c r="Z1157" i="1"/>
  <c r="AC1157" i="1"/>
  <c r="AF1157" i="1"/>
  <c r="AI1157" i="1"/>
  <c r="AL1157" i="1"/>
  <c r="AO1157" i="1"/>
  <c r="AR1157" i="1"/>
  <c r="N1158" i="1"/>
  <c r="Q1158" i="1"/>
  <c r="T1158" i="1"/>
  <c r="W1158" i="1"/>
  <c r="Z1158" i="1"/>
  <c r="AC1158" i="1"/>
  <c r="AF1158" i="1"/>
  <c r="AI1158" i="1"/>
  <c r="AL1158" i="1"/>
  <c r="AO1158" i="1"/>
  <c r="AR1158" i="1"/>
  <c r="K1158" i="1"/>
  <c r="K1157" i="1"/>
  <c r="K1156" i="1"/>
  <c r="K1155" i="1"/>
  <c r="K1154" i="1"/>
  <c r="K1153" i="1"/>
  <c r="K1152" i="1"/>
  <c r="K1151" i="1"/>
  <c r="K1150" i="1"/>
  <c r="H1158" i="1"/>
  <c r="H1157" i="1"/>
  <c r="H1156" i="1"/>
  <c r="H1155" i="1"/>
  <c r="H1154" i="1"/>
  <c r="H1153" i="1"/>
  <c r="H1152" i="1"/>
  <c r="H1151" i="1"/>
  <c r="H1150" i="1"/>
  <c r="T56" i="5"/>
  <c r="AI22" i="3"/>
  <c r="AE347" i="3"/>
  <c r="AV1318" i="1"/>
  <c r="AR1324" i="1"/>
  <c r="AO1324" i="1"/>
  <c r="AL1324" i="1"/>
  <c r="AF1324" i="1"/>
  <c r="AR1312" i="1"/>
  <c r="AR1309" i="1"/>
  <c r="AO1312" i="1"/>
  <c r="AO1310" i="1"/>
  <c r="AO1309" i="1"/>
  <c r="AO1308" i="1"/>
  <c r="AL1312" i="1"/>
  <c r="AL1310" i="1"/>
  <c r="AL1309" i="1"/>
  <c r="AL1308" i="1"/>
  <c r="AI1312" i="1"/>
  <c r="AI1309" i="1"/>
  <c r="AF1310" i="1"/>
  <c r="AF1309" i="1"/>
  <c r="AF1308" i="1"/>
  <c r="AR1311" i="1"/>
  <c r="AR1310" i="1"/>
  <c r="AR1308" i="1"/>
  <c r="AO1311" i="1"/>
  <c r="AL1311" i="1"/>
  <c r="AI1311" i="1"/>
  <c r="AF1312" i="1"/>
  <c r="AF1311" i="1"/>
  <c r="AF289" i="2"/>
  <c r="AV288" i="2"/>
  <c r="AV273" i="2"/>
  <c r="AV266" i="2"/>
  <c r="AL289" i="2"/>
  <c r="AI289" i="2"/>
  <c r="AI264" i="2"/>
  <c r="AF264" i="2"/>
  <c r="AB176" i="5"/>
  <c r="Y168" i="5"/>
  <c r="X144" i="5"/>
  <c r="U144" i="5"/>
  <c r="R139" i="5"/>
  <c r="R168" i="5"/>
  <c r="R146" i="5"/>
  <c r="R144" i="5"/>
  <c r="O182" i="5"/>
  <c r="L182" i="5"/>
  <c r="AB182" i="5" s="1"/>
  <c r="O168" i="5"/>
  <c r="O144" i="5"/>
  <c r="L168" i="5"/>
  <c r="L169" i="5"/>
  <c r="AY372" i="3"/>
  <c r="BC385" i="3"/>
  <c r="AY385" i="3"/>
  <c r="AY413" i="3"/>
  <c r="AY412" i="3"/>
  <c r="AY414" i="3"/>
  <c r="AY415" i="3"/>
  <c r="AY411" i="3"/>
  <c r="AX419" i="3"/>
  <c r="AU419" i="3"/>
  <c r="AU404" i="3"/>
  <c r="AU405" i="3"/>
  <c r="AR404" i="3"/>
  <c r="AR403" i="3"/>
  <c r="AO404" i="3"/>
  <c r="AO403" i="3"/>
  <c r="AO405" i="3"/>
  <c r="AL419" i="3"/>
  <c r="AL404" i="3"/>
  <c r="AL403" i="3"/>
  <c r="AL405" i="3"/>
  <c r="AI404" i="3"/>
  <c r="AV383" i="3"/>
  <c r="AS383" i="3"/>
  <c r="AP383" i="3"/>
  <c r="AM383" i="3"/>
  <c r="AU383" i="3"/>
  <c r="AR383" i="3"/>
  <c r="AO383" i="3"/>
  <c r="AL383" i="3"/>
  <c r="AJ383" i="3"/>
  <c r="AI383" i="3"/>
  <c r="AV382" i="3"/>
  <c r="AS382" i="3"/>
  <c r="AP382" i="3"/>
  <c r="AM382" i="3"/>
  <c r="AJ382" i="3"/>
  <c r="AU382" i="3"/>
  <c r="AR382" i="3"/>
  <c r="AO382" i="3"/>
  <c r="AL382" i="3"/>
  <c r="AI382" i="3"/>
  <c r="AI381" i="3"/>
  <c r="AV384" i="3"/>
  <c r="AS384" i="3"/>
  <c r="AP384" i="3"/>
  <c r="AM384" i="3"/>
  <c r="AJ384" i="3"/>
  <c r="AI384" i="3"/>
  <c r="AU384" i="3"/>
  <c r="AR384" i="3"/>
  <c r="AO384" i="3"/>
  <c r="AL384" i="3"/>
  <c r="AT346" i="3"/>
  <c r="AT343" i="3"/>
  <c r="AT347" i="3"/>
  <c r="G33" i="4"/>
  <c r="F23" i="4"/>
  <c r="F35" i="4"/>
  <c r="AF396" i="3"/>
  <c r="AF400" i="3"/>
  <c r="AG386" i="3"/>
  <c r="AF386" i="3"/>
  <c r="AF152" i="3"/>
  <c r="AF167" i="3"/>
  <c r="AF168" i="3"/>
  <c r="AF169" i="3"/>
  <c r="AJ359" i="3"/>
  <c r="AP359" i="3"/>
  <c r="AM359" i="3"/>
  <c r="AR23" i="3"/>
  <c r="AR24" i="3"/>
  <c r="AF36" i="3"/>
  <c r="AF37" i="3"/>
  <c r="AJ245" i="2"/>
  <c r="AP361" i="3"/>
  <c r="AP363" i="3"/>
  <c r="AM363" i="3"/>
  <c r="AR1102" i="1"/>
  <c r="AO1102" i="1"/>
  <c r="AL1102" i="1"/>
  <c r="AI1102" i="1"/>
  <c r="AF1102" i="1"/>
  <c r="AC1102" i="1"/>
  <c r="Z1102" i="1"/>
  <c r="W1102" i="1"/>
  <c r="T1102" i="1"/>
  <c r="Q1102" i="1"/>
  <c r="N1102" i="1"/>
  <c r="K1102" i="1"/>
  <c r="H1102" i="1"/>
  <c r="AR1101" i="1"/>
  <c r="AO1101" i="1"/>
  <c r="AL1101" i="1"/>
  <c r="AI1101" i="1"/>
  <c r="AF1101" i="1"/>
  <c r="AC1101" i="1"/>
  <c r="Z1101" i="1"/>
  <c r="W1101" i="1"/>
  <c r="T1101" i="1"/>
  <c r="Q1101" i="1"/>
  <c r="N1101" i="1"/>
  <c r="K1101" i="1"/>
  <c r="H1101" i="1"/>
  <c r="AR1100" i="1"/>
  <c r="AO1100" i="1"/>
  <c r="AL1100" i="1"/>
  <c r="AI1100" i="1"/>
  <c r="AF1100" i="1"/>
  <c r="AC1100" i="1"/>
  <c r="Z1100" i="1"/>
  <c r="W1100" i="1"/>
  <c r="T1100" i="1"/>
  <c r="Q1100" i="1"/>
  <c r="N1100" i="1"/>
  <c r="K1100" i="1"/>
  <c r="H1100" i="1"/>
  <c r="AU1099" i="1"/>
  <c r="AR1099" i="1"/>
  <c r="AO1099" i="1"/>
  <c r="AL1099" i="1"/>
  <c r="AI1099" i="1"/>
  <c r="AF1099" i="1"/>
  <c r="AC1099" i="1"/>
  <c r="Z1099" i="1"/>
  <c r="W1099" i="1"/>
  <c r="T1099" i="1"/>
  <c r="Q1099" i="1"/>
  <c r="N1099" i="1"/>
  <c r="K1099" i="1"/>
  <c r="H1099" i="1"/>
  <c r="AR1098" i="1"/>
  <c r="AO1098" i="1"/>
  <c r="AL1098" i="1"/>
  <c r="AI1098" i="1"/>
  <c r="AF1098" i="1"/>
  <c r="AC1098" i="1"/>
  <c r="Z1098" i="1"/>
  <c r="W1098" i="1"/>
  <c r="T1098" i="1"/>
  <c r="Q1098" i="1"/>
  <c r="N1098" i="1"/>
  <c r="K1098" i="1"/>
  <c r="H1098" i="1"/>
  <c r="AR1097" i="1"/>
  <c r="AO1097" i="1"/>
  <c r="AL1097" i="1"/>
  <c r="AI1097" i="1"/>
  <c r="AF1097" i="1"/>
  <c r="AC1097" i="1"/>
  <c r="Z1097" i="1"/>
  <c r="W1097" i="1"/>
  <c r="T1097" i="1"/>
  <c r="Q1097" i="1"/>
  <c r="N1097" i="1"/>
  <c r="K1097" i="1"/>
  <c r="H1097" i="1"/>
  <c r="W1096" i="1"/>
  <c r="T1096" i="1"/>
  <c r="AR1095" i="1"/>
  <c r="AO1095" i="1"/>
  <c r="AL1095" i="1"/>
  <c r="AI1095" i="1"/>
  <c r="AF1095" i="1"/>
  <c r="AC1095" i="1"/>
  <c r="Z1095" i="1"/>
  <c r="W1095" i="1"/>
  <c r="T1095" i="1"/>
  <c r="Q1095" i="1"/>
  <c r="N1095" i="1"/>
  <c r="K1095" i="1"/>
  <c r="H1095" i="1"/>
  <c r="AU1094" i="1"/>
  <c r="AR1094" i="1"/>
  <c r="AO1094" i="1"/>
  <c r="AL1094" i="1"/>
  <c r="AI1094" i="1"/>
  <c r="AF1094" i="1"/>
  <c r="AC1094" i="1"/>
  <c r="Z1094" i="1"/>
  <c r="W1094" i="1"/>
  <c r="T1094" i="1"/>
  <c r="Q1094" i="1"/>
  <c r="N1094" i="1"/>
  <c r="K1094" i="1"/>
  <c r="H1094" i="1"/>
  <c r="AR1093" i="1"/>
  <c r="AO1093" i="1"/>
  <c r="AL1093" i="1"/>
  <c r="AI1093" i="1"/>
  <c r="AF1093" i="1"/>
  <c r="AC1093" i="1"/>
  <c r="Z1093" i="1"/>
  <c r="W1093" i="1"/>
  <c r="T1093" i="1"/>
  <c r="Q1093" i="1"/>
  <c r="N1093" i="1"/>
  <c r="K1093" i="1"/>
  <c r="H1093" i="1"/>
  <c r="AU1097" i="1" s="1"/>
  <c r="AF181" i="3"/>
  <c r="AI95" i="3"/>
  <c r="AF384" i="3"/>
  <c r="AK1257" i="1"/>
  <c r="AE1257" i="1"/>
  <c r="AR1090" i="1"/>
  <c r="AO1090" i="1"/>
  <c r="AL1090" i="1"/>
  <c r="AI1090" i="1"/>
  <c r="AF1090" i="1"/>
  <c r="AC1090" i="1"/>
  <c r="Z1090" i="1"/>
  <c r="W1090" i="1"/>
  <c r="T1090" i="1"/>
  <c r="Q1090" i="1"/>
  <c r="N1090" i="1"/>
  <c r="K1090" i="1"/>
  <c r="H1090" i="1"/>
  <c r="AR1089" i="1"/>
  <c r="AO1089" i="1"/>
  <c r="AL1089" i="1"/>
  <c r="AI1089" i="1"/>
  <c r="AF1089" i="1"/>
  <c r="AC1089" i="1"/>
  <c r="Z1089" i="1"/>
  <c r="W1089" i="1"/>
  <c r="T1089" i="1"/>
  <c r="Q1089" i="1"/>
  <c r="N1089" i="1"/>
  <c r="K1089" i="1"/>
  <c r="H1089" i="1"/>
  <c r="AR1088" i="1"/>
  <c r="AO1088" i="1"/>
  <c r="AL1088" i="1"/>
  <c r="AI1088" i="1"/>
  <c r="AF1088" i="1"/>
  <c r="AC1088" i="1"/>
  <c r="Z1088" i="1"/>
  <c r="W1088" i="1"/>
  <c r="T1088" i="1"/>
  <c r="Q1088" i="1"/>
  <c r="N1088" i="1"/>
  <c r="K1088" i="1"/>
  <c r="H1088" i="1"/>
  <c r="AU1087" i="1"/>
  <c r="AR1087" i="1"/>
  <c r="AO1087" i="1"/>
  <c r="AL1087" i="1"/>
  <c r="AI1087" i="1"/>
  <c r="AF1087" i="1"/>
  <c r="AC1087" i="1"/>
  <c r="Z1087" i="1"/>
  <c r="W1087" i="1"/>
  <c r="T1087" i="1"/>
  <c r="Q1087" i="1"/>
  <c r="N1087" i="1"/>
  <c r="K1087" i="1"/>
  <c r="H1087" i="1"/>
  <c r="AR1086" i="1"/>
  <c r="AO1086" i="1"/>
  <c r="AL1086" i="1"/>
  <c r="AI1086" i="1"/>
  <c r="AF1086" i="1"/>
  <c r="AC1086" i="1"/>
  <c r="Z1086" i="1"/>
  <c r="W1086" i="1"/>
  <c r="T1086" i="1"/>
  <c r="Q1086" i="1"/>
  <c r="N1086" i="1"/>
  <c r="K1086" i="1"/>
  <c r="H1086" i="1"/>
  <c r="AR1085" i="1"/>
  <c r="AO1085" i="1"/>
  <c r="AL1085" i="1"/>
  <c r="AI1085" i="1"/>
  <c r="AF1085" i="1"/>
  <c r="AC1085" i="1"/>
  <c r="Z1085" i="1"/>
  <c r="W1085" i="1"/>
  <c r="T1085" i="1"/>
  <c r="Q1085" i="1"/>
  <c r="N1085" i="1"/>
  <c r="K1085" i="1"/>
  <c r="H1085" i="1"/>
  <c r="W1084" i="1"/>
  <c r="T1084" i="1"/>
  <c r="AR1083" i="1"/>
  <c r="AO1083" i="1"/>
  <c r="AL1083" i="1"/>
  <c r="AI1083" i="1"/>
  <c r="AF1083" i="1"/>
  <c r="AC1083" i="1"/>
  <c r="Z1083" i="1"/>
  <c r="W1083" i="1"/>
  <c r="T1083" i="1"/>
  <c r="Q1083" i="1"/>
  <c r="N1083" i="1"/>
  <c r="K1083" i="1"/>
  <c r="H1083" i="1"/>
  <c r="AU1082" i="1"/>
  <c r="AR1082" i="1"/>
  <c r="AO1082" i="1"/>
  <c r="AL1082" i="1"/>
  <c r="AI1082" i="1"/>
  <c r="AF1082" i="1"/>
  <c r="AC1082" i="1"/>
  <c r="Z1082" i="1"/>
  <c r="W1082" i="1"/>
  <c r="T1082" i="1"/>
  <c r="Q1082" i="1"/>
  <c r="N1082" i="1"/>
  <c r="K1082" i="1"/>
  <c r="H1082" i="1"/>
  <c r="AR1081" i="1"/>
  <c r="AO1081" i="1"/>
  <c r="AL1081" i="1"/>
  <c r="AI1081" i="1"/>
  <c r="AF1081" i="1"/>
  <c r="AC1081" i="1"/>
  <c r="Z1081" i="1"/>
  <c r="W1081" i="1"/>
  <c r="T1081" i="1"/>
  <c r="Q1081" i="1"/>
  <c r="N1081" i="1"/>
  <c r="K1081" i="1"/>
  <c r="H1081" i="1"/>
  <c r="AU1085" i="1" s="1"/>
  <c r="AR1066" i="1"/>
  <c r="AO1066" i="1"/>
  <c r="AL1066" i="1"/>
  <c r="AI1066" i="1"/>
  <c r="AF1066" i="1"/>
  <c r="AC1066" i="1"/>
  <c r="Z1066" i="1"/>
  <c r="W1066" i="1"/>
  <c r="T1066" i="1"/>
  <c r="Q1066" i="1"/>
  <c r="N1066" i="1"/>
  <c r="K1066" i="1"/>
  <c r="H1066" i="1"/>
  <c r="AR1065" i="1"/>
  <c r="AO1065" i="1"/>
  <c r="AL1065" i="1"/>
  <c r="AI1065" i="1"/>
  <c r="AF1065" i="1"/>
  <c r="AC1065" i="1"/>
  <c r="Z1065" i="1"/>
  <c r="W1065" i="1"/>
  <c r="T1065" i="1"/>
  <c r="Q1065" i="1"/>
  <c r="N1065" i="1"/>
  <c r="K1065" i="1"/>
  <c r="H1065" i="1"/>
  <c r="AR1064" i="1"/>
  <c r="AO1064" i="1"/>
  <c r="AL1064" i="1"/>
  <c r="AI1064" i="1"/>
  <c r="AF1064" i="1"/>
  <c r="AC1064" i="1"/>
  <c r="Z1064" i="1"/>
  <c r="W1064" i="1"/>
  <c r="T1064" i="1"/>
  <c r="Q1064" i="1"/>
  <c r="N1064" i="1"/>
  <c r="K1064" i="1"/>
  <c r="H1064" i="1"/>
  <c r="AU1063" i="1"/>
  <c r="AR1063" i="1"/>
  <c r="AO1063" i="1"/>
  <c r="AL1063" i="1"/>
  <c r="AI1063" i="1"/>
  <c r="AF1063" i="1"/>
  <c r="AC1063" i="1"/>
  <c r="Z1063" i="1"/>
  <c r="W1063" i="1"/>
  <c r="T1063" i="1"/>
  <c r="Q1063" i="1"/>
  <c r="N1063" i="1"/>
  <c r="K1063" i="1"/>
  <c r="H1063" i="1"/>
  <c r="AR1062" i="1"/>
  <c r="AO1062" i="1"/>
  <c r="AL1062" i="1"/>
  <c r="AI1062" i="1"/>
  <c r="AF1062" i="1"/>
  <c r="AC1062" i="1"/>
  <c r="Z1062" i="1"/>
  <c r="W1062" i="1"/>
  <c r="T1062" i="1"/>
  <c r="Q1062" i="1"/>
  <c r="N1062" i="1"/>
  <c r="K1062" i="1"/>
  <c r="H1062" i="1"/>
  <c r="AR1061" i="1"/>
  <c r="AO1061" i="1"/>
  <c r="AL1061" i="1"/>
  <c r="AI1061" i="1"/>
  <c r="AF1061" i="1"/>
  <c r="AC1061" i="1"/>
  <c r="Z1061" i="1"/>
  <c r="W1061" i="1"/>
  <c r="T1061" i="1"/>
  <c r="Q1061" i="1"/>
  <c r="N1061" i="1"/>
  <c r="K1061" i="1"/>
  <c r="H1061" i="1"/>
  <c r="W1060" i="1"/>
  <c r="T1060" i="1"/>
  <c r="AR1059" i="1"/>
  <c r="AO1059" i="1"/>
  <c r="AL1059" i="1"/>
  <c r="AI1059" i="1"/>
  <c r="AF1059" i="1"/>
  <c r="AC1059" i="1"/>
  <c r="Z1059" i="1"/>
  <c r="W1059" i="1"/>
  <c r="T1059" i="1"/>
  <c r="Q1059" i="1"/>
  <c r="N1059" i="1"/>
  <c r="K1059" i="1"/>
  <c r="H1059" i="1"/>
  <c r="AU1058" i="1"/>
  <c r="AR1058" i="1"/>
  <c r="AO1058" i="1"/>
  <c r="AL1058" i="1"/>
  <c r="AI1058" i="1"/>
  <c r="AF1058" i="1"/>
  <c r="AC1058" i="1"/>
  <c r="Z1058" i="1"/>
  <c r="W1058" i="1"/>
  <c r="T1058" i="1"/>
  <c r="Q1058" i="1"/>
  <c r="N1058" i="1"/>
  <c r="K1058" i="1"/>
  <c r="H1058" i="1"/>
  <c r="AR1057" i="1"/>
  <c r="AO1057" i="1"/>
  <c r="AL1057" i="1"/>
  <c r="AI1057" i="1"/>
  <c r="AF1057" i="1"/>
  <c r="AC1057" i="1"/>
  <c r="Z1057" i="1"/>
  <c r="W1057" i="1"/>
  <c r="T1057" i="1"/>
  <c r="Q1057" i="1"/>
  <c r="N1057" i="1"/>
  <c r="K1057" i="1"/>
  <c r="H1057" i="1"/>
  <c r="AU1061" i="1" s="1"/>
  <c r="AR1078" i="1"/>
  <c r="AO1078" i="1"/>
  <c r="AL1078" i="1"/>
  <c r="AI1078" i="1"/>
  <c r="AF1078" i="1"/>
  <c r="AC1078" i="1"/>
  <c r="Z1078" i="1"/>
  <c r="W1078" i="1"/>
  <c r="T1078" i="1"/>
  <c r="Q1078" i="1"/>
  <c r="N1078" i="1"/>
  <c r="K1078" i="1"/>
  <c r="H1078" i="1"/>
  <c r="AR1077" i="1"/>
  <c r="AO1077" i="1"/>
  <c r="AL1077" i="1"/>
  <c r="AI1077" i="1"/>
  <c r="AF1077" i="1"/>
  <c r="AC1077" i="1"/>
  <c r="Z1077" i="1"/>
  <c r="W1077" i="1"/>
  <c r="T1077" i="1"/>
  <c r="Q1077" i="1"/>
  <c r="N1077" i="1"/>
  <c r="K1077" i="1"/>
  <c r="H1077" i="1"/>
  <c r="AR1076" i="1"/>
  <c r="AO1076" i="1"/>
  <c r="AL1076" i="1"/>
  <c r="AI1076" i="1"/>
  <c r="AF1076" i="1"/>
  <c r="AC1076" i="1"/>
  <c r="Z1076" i="1"/>
  <c r="W1076" i="1"/>
  <c r="T1076" i="1"/>
  <c r="Q1076" i="1"/>
  <c r="N1076" i="1"/>
  <c r="K1076" i="1"/>
  <c r="H1076" i="1"/>
  <c r="AU1075" i="1"/>
  <c r="AR1075" i="1"/>
  <c r="AO1075" i="1"/>
  <c r="AL1075" i="1"/>
  <c r="AI1075" i="1"/>
  <c r="AF1075" i="1"/>
  <c r="AC1075" i="1"/>
  <c r="Z1075" i="1"/>
  <c r="W1075" i="1"/>
  <c r="T1075" i="1"/>
  <c r="Q1075" i="1"/>
  <c r="N1075" i="1"/>
  <c r="K1075" i="1"/>
  <c r="H1075" i="1"/>
  <c r="AR1074" i="1"/>
  <c r="AO1074" i="1"/>
  <c r="AL1074" i="1"/>
  <c r="AI1074" i="1"/>
  <c r="AF1074" i="1"/>
  <c r="AC1074" i="1"/>
  <c r="Z1074" i="1"/>
  <c r="W1074" i="1"/>
  <c r="T1074" i="1"/>
  <c r="Q1074" i="1"/>
  <c r="N1074" i="1"/>
  <c r="K1074" i="1"/>
  <c r="H1074" i="1"/>
  <c r="AR1073" i="1"/>
  <c r="AO1073" i="1"/>
  <c r="AL1073" i="1"/>
  <c r="AI1073" i="1"/>
  <c r="AF1073" i="1"/>
  <c r="AC1073" i="1"/>
  <c r="Z1073" i="1"/>
  <c r="W1073" i="1"/>
  <c r="T1073" i="1"/>
  <c r="Q1073" i="1"/>
  <c r="N1073" i="1"/>
  <c r="K1073" i="1"/>
  <c r="H1073" i="1"/>
  <c r="W1072" i="1"/>
  <c r="T1072" i="1"/>
  <c r="AR1071" i="1"/>
  <c r="AO1071" i="1"/>
  <c r="AL1071" i="1"/>
  <c r="AI1071" i="1"/>
  <c r="AF1071" i="1"/>
  <c r="AC1071" i="1"/>
  <c r="Z1071" i="1"/>
  <c r="W1071" i="1"/>
  <c r="T1071" i="1"/>
  <c r="Q1071" i="1"/>
  <c r="N1071" i="1"/>
  <c r="K1071" i="1"/>
  <c r="H1071" i="1"/>
  <c r="AU1070" i="1"/>
  <c r="AR1070" i="1"/>
  <c r="AO1070" i="1"/>
  <c r="AL1070" i="1"/>
  <c r="AI1070" i="1"/>
  <c r="AF1070" i="1"/>
  <c r="AC1070" i="1"/>
  <c r="Z1070" i="1"/>
  <c r="W1070" i="1"/>
  <c r="T1070" i="1"/>
  <c r="Q1070" i="1"/>
  <c r="N1070" i="1"/>
  <c r="K1070" i="1"/>
  <c r="H1070" i="1"/>
  <c r="AR1069" i="1"/>
  <c r="AO1069" i="1"/>
  <c r="AL1069" i="1"/>
  <c r="AI1069" i="1"/>
  <c r="AF1069" i="1"/>
  <c r="AC1069" i="1"/>
  <c r="Z1069" i="1"/>
  <c r="W1069" i="1"/>
  <c r="T1069" i="1"/>
  <c r="Q1069" i="1"/>
  <c r="N1069" i="1"/>
  <c r="K1069" i="1"/>
  <c r="H1069" i="1"/>
  <c r="AU1073" i="1" s="1"/>
  <c r="Y347" i="3"/>
  <c r="AN347" i="3"/>
  <c r="AK347" i="3"/>
  <c r="H35" i="4" s="1"/>
  <c r="AU298" i="3"/>
  <c r="AU347" i="3" s="1"/>
  <c r="AU302" i="3"/>
  <c r="AR302" i="3"/>
  <c r="AO302" i="3"/>
  <c r="AL302" i="3"/>
  <c r="AI302" i="3"/>
  <c r="AF302" i="3"/>
  <c r="AC302" i="3"/>
  <c r="Z302" i="3"/>
  <c r="W302" i="3"/>
  <c r="T302" i="3"/>
  <c r="Q302" i="3"/>
  <c r="N302" i="3"/>
  <c r="K302" i="3"/>
  <c r="H302" i="3"/>
  <c r="AU301" i="3"/>
  <c r="AR301" i="3"/>
  <c r="AO301" i="3"/>
  <c r="AL301" i="3"/>
  <c r="AI301" i="3"/>
  <c r="AF301" i="3"/>
  <c r="AC301" i="3"/>
  <c r="Z301" i="3"/>
  <c r="W301" i="3"/>
  <c r="T301" i="3"/>
  <c r="Q301" i="3"/>
  <c r="N301" i="3"/>
  <c r="K301" i="3"/>
  <c r="H301" i="3"/>
  <c r="AU300" i="3"/>
  <c r="AR300" i="3"/>
  <c r="AO300" i="3"/>
  <c r="AL300" i="3"/>
  <c r="AI300" i="3"/>
  <c r="AF300" i="3"/>
  <c r="AC300" i="3"/>
  <c r="Z300" i="3"/>
  <c r="W300" i="3"/>
  <c r="T300" i="3"/>
  <c r="Q300" i="3"/>
  <c r="N300" i="3"/>
  <c r="K300" i="3"/>
  <c r="H300" i="3"/>
  <c r="AU299" i="3"/>
  <c r="AU343" i="3" s="1"/>
  <c r="AR299" i="3"/>
  <c r="AO299" i="3"/>
  <c r="AL299" i="3"/>
  <c r="AI299" i="3"/>
  <c r="Z299" i="3"/>
  <c r="AX297" i="3"/>
  <c r="AU297" i="3"/>
  <c r="AR297" i="3"/>
  <c r="AO297" i="3"/>
  <c r="AL297" i="3"/>
  <c r="AI297" i="3"/>
  <c r="AF297" i="3"/>
  <c r="AC297" i="3"/>
  <c r="Z297" i="3"/>
  <c r="W297" i="3"/>
  <c r="T297" i="3"/>
  <c r="Q297" i="3"/>
  <c r="N297" i="3"/>
  <c r="K297" i="3"/>
  <c r="H297" i="3"/>
  <c r="AU296" i="3"/>
  <c r="AR296" i="3"/>
  <c r="AO296" i="3"/>
  <c r="AL296" i="3"/>
  <c r="AI296" i="3"/>
  <c r="AF296" i="3"/>
  <c r="AC296" i="3"/>
  <c r="Z296" i="3"/>
  <c r="W296" i="3"/>
  <c r="T296" i="3"/>
  <c r="Q296" i="3"/>
  <c r="N296" i="3"/>
  <c r="K296" i="3"/>
  <c r="H296" i="3"/>
  <c r="AU295" i="3"/>
  <c r="AR295" i="3"/>
  <c r="AO295" i="3"/>
  <c r="AO347" i="3" s="1"/>
  <c r="AL295" i="3"/>
  <c r="AI295" i="3"/>
  <c r="AF295" i="3"/>
  <c r="AC295" i="3"/>
  <c r="Z295" i="3"/>
  <c r="W295" i="3"/>
  <c r="T295" i="3"/>
  <c r="Q295" i="3"/>
  <c r="N295" i="3"/>
  <c r="K295" i="3"/>
  <c r="H295" i="3"/>
  <c r="AU294" i="3"/>
  <c r="AR294" i="3"/>
  <c r="AO294" i="3"/>
  <c r="AL294" i="3"/>
  <c r="AI294" i="3"/>
  <c r="AF294" i="3"/>
  <c r="AC294" i="3"/>
  <c r="Z294" i="3"/>
  <c r="W294" i="3"/>
  <c r="T294" i="3"/>
  <c r="Q294" i="3"/>
  <c r="N294" i="3"/>
  <c r="K294" i="3"/>
  <c r="H294" i="3"/>
  <c r="AU293" i="3"/>
  <c r="AR293" i="3"/>
  <c r="AO293" i="3"/>
  <c r="AL293" i="3"/>
  <c r="AI293" i="3"/>
  <c r="AF293" i="3"/>
  <c r="AC293" i="3"/>
  <c r="Z293" i="3"/>
  <c r="W293" i="3"/>
  <c r="Q293" i="3"/>
  <c r="N293" i="3"/>
  <c r="K293" i="3"/>
  <c r="H293" i="3"/>
  <c r="AU292" i="3"/>
  <c r="AR292" i="3"/>
  <c r="AO292" i="3"/>
  <c r="AL292" i="3"/>
  <c r="AI292" i="3"/>
  <c r="AF292" i="3"/>
  <c r="AC292" i="3"/>
  <c r="Z292" i="3"/>
  <c r="W292" i="3"/>
  <c r="T292" i="3"/>
  <c r="Q292" i="3"/>
  <c r="N292" i="3"/>
  <c r="K292" i="3"/>
  <c r="H292" i="3"/>
  <c r="I144" i="5"/>
  <c r="AE346" i="3"/>
  <c r="AU250" i="3"/>
  <c r="AR250" i="3"/>
  <c r="AO250" i="3"/>
  <c r="AL250" i="3"/>
  <c r="AI250" i="3"/>
  <c r="AF250" i="3"/>
  <c r="AC250" i="3"/>
  <c r="Z250" i="3"/>
  <c r="W250" i="3"/>
  <c r="T250" i="3"/>
  <c r="Q250" i="3"/>
  <c r="N250" i="3"/>
  <c r="K250" i="3"/>
  <c r="H250" i="3"/>
  <c r="AU249" i="3"/>
  <c r="AR249" i="3"/>
  <c r="AO249" i="3"/>
  <c r="AL249" i="3"/>
  <c r="AI249" i="3"/>
  <c r="AF249" i="3"/>
  <c r="AC249" i="3"/>
  <c r="Z249" i="3"/>
  <c r="W249" i="3"/>
  <c r="T249" i="3"/>
  <c r="Q249" i="3"/>
  <c r="N249" i="3"/>
  <c r="K249" i="3"/>
  <c r="H249" i="3"/>
  <c r="AU248" i="3"/>
  <c r="AR248" i="3"/>
  <c r="AO248" i="3"/>
  <c r="AL248" i="3"/>
  <c r="AI248" i="3"/>
  <c r="AF248" i="3"/>
  <c r="AC248" i="3"/>
  <c r="Z248" i="3"/>
  <c r="W248" i="3"/>
  <c r="T248" i="3"/>
  <c r="Q248" i="3"/>
  <c r="N248" i="3"/>
  <c r="K248" i="3"/>
  <c r="H248" i="3"/>
  <c r="AU247" i="3"/>
  <c r="AR247" i="3"/>
  <c r="AO247" i="3"/>
  <c r="AL247" i="3"/>
  <c r="AI247" i="3"/>
  <c r="Z247" i="3"/>
  <c r="AO246" i="3"/>
  <c r="AX245" i="3"/>
  <c r="AU245" i="3"/>
  <c r="AR245" i="3"/>
  <c r="AO245" i="3"/>
  <c r="AL245" i="3"/>
  <c r="AI245" i="3"/>
  <c r="AF245" i="3"/>
  <c r="AC245" i="3"/>
  <c r="Z245" i="3"/>
  <c r="W245" i="3"/>
  <c r="T245" i="3"/>
  <c r="Q245" i="3"/>
  <c r="N245" i="3"/>
  <c r="K245" i="3"/>
  <c r="H245" i="3"/>
  <c r="AU244" i="3"/>
  <c r="AR244" i="3"/>
  <c r="AO244" i="3"/>
  <c r="AL244" i="3"/>
  <c r="AI244" i="3"/>
  <c r="AF244" i="3"/>
  <c r="AC244" i="3"/>
  <c r="Z244" i="3"/>
  <c r="W244" i="3"/>
  <c r="T244" i="3"/>
  <c r="Q244" i="3"/>
  <c r="N244" i="3"/>
  <c r="K244" i="3"/>
  <c r="H244" i="3"/>
  <c r="AU243" i="3"/>
  <c r="AR243" i="3"/>
  <c r="AO243" i="3"/>
  <c r="AL243" i="3"/>
  <c r="AI243" i="3"/>
  <c r="AF243" i="3"/>
  <c r="AC243" i="3"/>
  <c r="Z243" i="3"/>
  <c r="W243" i="3"/>
  <c r="T243" i="3"/>
  <c r="Q243" i="3"/>
  <c r="N243" i="3"/>
  <c r="K243" i="3"/>
  <c r="H243" i="3"/>
  <c r="AU242" i="3"/>
  <c r="AR242" i="3"/>
  <c r="AO242" i="3"/>
  <c r="AL242" i="3"/>
  <c r="AI242" i="3"/>
  <c r="AF242" i="3"/>
  <c r="AC242" i="3"/>
  <c r="Z242" i="3"/>
  <c r="W242" i="3"/>
  <c r="T242" i="3"/>
  <c r="Q242" i="3"/>
  <c r="N242" i="3"/>
  <c r="K242" i="3"/>
  <c r="H242" i="3"/>
  <c r="AX241" i="3"/>
  <c r="AU241" i="3"/>
  <c r="AR241" i="3"/>
  <c r="AO241" i="3"/>
  <c r="AL241" i="3"/>
  <c r="AI241" i="3"/>
  <c r="AF241" i="3"/>
  <c r="AC241" i="3"/>
  <c r="Z241" i="3"/>
  <c r="W241" i="3"/>
  <c r="T241" i="3"/>
  <c r="Q241" i="3"/>
  <c r="N241" i="3"/>
  <c r="K241" i="3"/>
  <c r="H241" i="3"/>
  <c r="AU240" i="3"/>
  <c r="AR240" i="3"/>
  <c r="AO240" i="3"/>
  <c r="AL240" i="3"/>
  <c r="AI240" i="3"/>
  <c r="AF240" i="3"/>
  <c r="AC240" i="3"/>
  <c r="Z240" i="3"/>
  <c r="W240" i="3"/>
  <c r="T240" i="3"/>
  <c r="Q240" i="3"/>
  <c r="N240" i="3"/>
  <c r="K240" i="3"/>
  <c r="H240" i="3"/>
  <c r="AX243" i="3" s="1"/>
  <c r="AO259" i="3"/>
  <c r="AE344" i="3"/>
  <c r="AU60" i="3"/>
  <c r="AU64" i="3"/>
  <c r="AR64" i="3"/>
  <c r="AO64" i="3"/>
  <c r="AL64" i="3"/>
  <c r="AI64" i="3"/>
  <c r="AF64" i="3"/>
  <c r="AC64" i="3"/>
  <c r="Z64" i="3"/>
  <c r="W64" i="3"/>
  <c r="T64" i="3"/>
  <c r="Q64" i="3"/>
  <c r="N64" i="3"/>
  <c r="K64" i="3"/>
  <c r="H64" i="3"/>
  <c r="AU63" i="3"/>
  <c r="AR63" i="3"/>
  <c r="AO63" i="3"/>
  <c r="AL63" i="3"/>
  <c r="AI63" i="3"/>
  <c r="AF63" i="3"/>
  <c r="AC63" i="3"/>
  <c r="Z63" i="3"/>
  <c r="W63" i="3"/>
  <c r="T63" i="3"/>
  <c r="Q63" i="3"/>
  <c r="N63" i="3"/>
  <c r="K63" i="3"/>
  <c r="H63" i="3"/>
  <c r="AU62" i="3"/>
  <c r="AR62" i="3"/>
  <c r="AO62" i="3"/>
  <c r="AL62" i="3"/>
  <c r="AI62" i="3"/>
  <c r="AF62" i="3"/>
  <c r="AC62" i="3"/>
  <c r="Z62" i="3"/>
  <c r="W62" i="3"/>
  <c r="T62" i="3"/>
  <c r="Q62" i="3"/>
  <c r="N62" i="3"/>
  <c r="K62" i="3"/>
  <c r="H62" i="3"/>
  <c r="AU61" i="3"/>
  <c r="AR61" i="3"/>
  <c r="AO61" i="3"/>
  <c r="AL61" i="3"/>
  <c r="AI61" i="3"/>
  <c r="Z61" i="3"/>
  <c r="AX59" i="3"/>
  <c r="AU59" i="3"/>
  <c r="AR59" i="3"/>
  <c r="AO59" i="3"/>
  <c r="AL59" i="3"/>
  <c r="AI59" i="3"/>
  <c r="AF59" i="3"/>
  <c r="AC59" i="3"/>
  <c r="Z59" i="3"/>
  <c r="W59" i="3"/>
  <c r="T59" i="3"/>
  <c r="Q59" i="3"/>
  <c r="N59" i="3"/>
  <c r="K59" i="3"/>
  <c r="H59" i="3"/>
  <c r="AU58" i="3"/>
  <c r="AR58" i="3"/>
  <c r="AO58" i="3"/>
  <c r="AL58" i="3"/>
  <c r="AI58" i="3"/>
  <c r="AF58" i="3"/>
  <c r="AC58" i="3"/>
  <c r="Z58" i="3"/>
  <c r="W58" i="3"/>
  <c r="T58" i="3"/>
  <c r="Q58" i="3"/>
  <c r="N58" i="3"/>
  <c r="K58" i="3"/>
  <c r="H58" i="3"/>
  <c r="AU57" i="3"/>
  <c r="AR57" i="3"/>
  <c r="AO57" i="3"/>
  <c r="AL57" i="3"/>
  <c r="AI57" i="3"/>
  <c r="AF57" i="3"/>
  <c r="AC57" i="3"/>
  <c r="Z57" i="3"/>
  <c r="W57" i="3"/>
  <c r="T57" i="3"/>
  <c r="Q57" i="3"/>
  <c r="N57" i="3"/>
  <c r="K57" i="3"/>
  <c r="H57" i="3"/>
  <c r="AU56" i="3"/>
  <c r="AR56" i="3"/>
  <c r="AO56" i="3"/>
  <c r="AL56" i="3"/>
  <c r="AI56" i="3"/>
  <c r="AF56" i="3"/>
  <c r="AC56" i="3"/>
  <c r="Z56" i="3"/>
  <c r="W56" i="3"/>
  <c r="T56" i="3"/>
  <c r="Q56" i="3"/>
  <c r="N56" i="3"/>
  <c r="K56" i="3"/>
  <c r="H56" i="3"/>
  <c r="AX55" i="3"/>
  <c r="AU55" i="3"/>
  <c r="AR55" i="3"/>
  <c r="AO55" i="3"/>
  <c r="AL55" i="3"/>
  <c r="AI55" i="3"/>
  <c r="AF55" i="3"/>
  <c r="AC55" i="3"/>
  <c r="Z55" i="3"/>
  <c r="W55" i="3"/>
  <c r="T55" i="3"/>
  <c r="Q55" i="3"/>
  <c r="N55" i="3"/>
  <c r="K55" i="3"/>
  <c r="H55" i="3"/>
  <c r="AU54" i="3"/>
  <c r="AR54" i="3"/>
  <c r="AO54" i="3"/>
  <c r="AL54" i="3"/>
  <c r="AI54" i="3"/>
  <c r="AF54" i="3"/>
  <c r="AC54" i="3"/>
  <c r="Z54" i="3"/>
  <c r="W54" i="3"/>
  <c r="T54" i="3"/>
  <c r="Q54" i="3"/>
  <c r="N54" i="3"/>
  <c r="K54" i="3"/>
  <c r="H54" i="3"/>
  <c r="AX57" i="3" s="1"/>
  <c r="AU263" i="3"/>
  <c r="AR263" i="3"/>
  <c r="AO263" i="3"/>
  <c r="AL263" i="3"/>
  <c r="AI263" i="3"/>
  <c r="AF263" i="3"/>
  <c r="AC263" i="3"/>
  <c r="Z263" i="3"/>
  <c r="W263" i="3"/>
  <c r="T263" i="3"/>
  <c r="Q263" i="3"/>
  <c r="N263" i="3"/>
  <c r="K263" i="3"/>
  <c r="H263" i="3"/>
  <c r="AU262" i="3"/>
  <c r="AR262" i="3"/>
  <c r="AO262" i="3"/>
  <c r="AL262" i="3"/>
  <c r="AI262" i="3"/>
  <c r="AF262" i="3"/>
  <c r="AC262" i="3"/>
  <c r="Z262" i="3"/>
  <c r="W262" i="3"/>
  <c r="T262" i="3"/>
  <c r="Q262" i="3"/>
  <c r="N262" i="3"/>
  <c r="K262" i="3"/>
  <c r="H262" i="3"/>
  <c r="AU261" i="3"/>
  <c r="AR261" i="3"/>
  <c r="AO261" i="3"/>
  <c r="AL261" i="3"/>
  <c r="AI261" i="3"/>
  <c r="AF261" i="3"/>
  <c r="AC261" i="3"/>
  <c r="Z261" i="3"/>
  <c r="W261" i="3"/>
  <c r="T261" i="3"/>
  <c r="Q261" i="3"/>
  <c r="N261" i="3"/>
  <c r="K261" i="3"/>
  <c r="H261" i="3"/>
  <c r="AU260" i="3"/>
  <c r="AR260" i="3"/>
  <c r="AO260" i="3"/>
  <c r="AL260" i="3"/>
  <c r="AI260" i="3"/>
  <c r="Z260" i="3"/>
  <c r="AX258" i="3"/>
  <c r="AU258" i="3"/>
  <c r="AR258" i="3"/>
  <c r="AO258" i="3"/>
  <c r="AL258" i="3"/>
  <c r="AI258" i="3"/>
  <c r="AF258" i="3"/>
  <c r="AC258" i="3"/>
  <c r="Z258" i="3"/>
  <c r="W258" i="3"/>
  <c r="T258" i="3"/>
  <c r="Q258" i="3"/>
  <c r="N258" i="3"/>
  <c r="K258" i="3"/>
  <c r="H258" i="3"/>
  <c r="AU257" i="3"/>
  <c r="AR257" i="3"/>
  <c r="AO257" i="3"/>
  <c r="AL257" i="3"/>
  <c r="AI257" i="3"/>
  <c r="AF257" i="3"/>
  <c r="AC257" i="3"/>
  <c r="Z257" i="3"/>
  <c r="W257" i="3"/>
  <c r="T257" i="3"/>
  <c r="Q257" i="3"/>
  <c r="N257" i="3"/>
  <c r="K257" i="3"/>
  <c r="H257" i="3"/>
  <c r="AU256" i="3"/>
  <c r="AR256" i="3"/>
  <c r="AO256" i="3"/>
  <c r="AL256" i="3"/>
  <c r="AI256" i="3"/>
  <c r="AF256" i="3"/>
  <c r="AC256" i="3"/>
  <c r="Z256" i="3"/>
  <c r="W256" i="3"/>
  <c r="T256" i="3"/>
  <c r="Q256" i="3"/>
  <c r="N256" i="3"/>
  <c r="K256" i="3"/>
  <c r="H256" i="3"/>
  <c r="AU255" i="3"/>
  <c r="AR255" i="3"/>
  <c r="AO255" i="3"/>
  <c r="AL255" i="3"/>
  <c r="AI255" i="3"/>
  <c r="AF255" i="3"/>
  <c r="AC255" i="3"/>
  <c r="Z255" i="3"/>
  <c r="W255" i="3"/>
  <c r="T255" i="3"/>
  <c r="Q255" i="3"/>
  <c r="N255" i="3"/>
  <c r="K255" i="3"/>
  <c r="H255" i="3"/>
  <c r="AX254" i="3"/>
  <c r="AU254" i="3"/>
  <c r="AR254" i="3"/>
  <c r="AO254" i="3"/>
  <c r="AL254" i="3"/>
  <c r="AI254" i="3"/>
  <c r="AF254" i="3"/>
  <c r="AC254" i="3"/>
  <c r="Z254" i="3"/>
  <c r="W254" i="3"/>
  <c r="T254" i="3"/>
  <c r="Q254" i="3"/>
  <c r="N254" i="3"/>
  <c r="K254" i="3"/>
  <c r="H254" i="3"/>
  <c r="AU253" i="3"/>
  <c r="AR253" i="3"/>
  <c r="AO253" i="3"/>
  <c r="AL253" i="3"/>
  <c r="AI253" i="3"/>
  <c r="AF253" i="3"/>
  <c r="AC253" i="3"/>
  <c r="Z253" i="3"/>
  <c r="W253" i="3"/>
  <c r="T253" i="3"/>
  <c r="Q253" i="3"/>
  <c r="N253" i="3"/>
  <c r="K253" i="3"/>
  <c r="H253" i="3"/>
  <c r="AX256" i="3" s="1"/>
  <c r="AR233" i="3"/>
  <c r="AU237" i="3"/>
  <c r="AR237" i="3"/>
  <c r="AO237" i="3"/>
  <c r="AL237" i="3"/>
  <c r="AI237" i="3"/>
  <c r="AF237" i="3"/>
  <c r="AC237" i="3"/>
  <c r="Z237" i="3"/>
  <c r="W237" i="3"/>
  <c r="T237" i="3"/>
  <c r="Q237" i="3"/>
  <c r="N237" i="3"/>
  <c r="K237" i="3"/>
  <c r="H237" i="3"/>
  <c r="AU236" i="3"/>
  <c r="AR236" i="3"/>
  <c r="AO236" i="3"/>
  <c r="AL236" i="3"/>
  <c r="AI236" i="3"/>
  <c r="AF236" i="3"/>
  <c r="AC236" i="3"/>
  <c r="Z236" i="3"/>
  <c r="W236" i="3"/>
  <c r="T236" i="3"/>
  <c r="Q236" i="3"/>
  <c r="N236" i="3"/>
  <c r="K236" i="3"/>
  <c r="H236" i="3"/>
  <c r="AU235" i="3"/>
  <c r="AR235" i="3"/>
  <c r="AO235" i="3"/>
  <c r="AL235" i="3"/>
  <c r="AI235" i="3"/>
  <c r="AF235" i="3"/>
  <c r="AC235" i="3"/>
  <c r="Z235" i="3"/>
  <c r="W235" i="3"/>
  <c r="T235" i="3"/>
  <c r="Q235" i="3"/>
  <c r="N235" i="3"/>
  <c r="K235" i="3"/>
  <c r="H235" i="3"/>
  <c r="AU234" i="3"/>
  <c r="AR234" i="3"/>
  <c r="AO234" i="3"/>
  <c r="AL234" i="3"/>
  <c r="AI234" i="3"/>
  <c r="Z234" i="3"/>
  <c r="AX232" i="3"/>
  <c r="AU232" i="3"/>
  <c r="AR232" i="3"/>
  <c r="AO232" i="3"/>
  <c r="AL232" i="3"/>
  <c r="AI232" i="3"/>
  <c r="AF232" i="3"/>
  <c r="AC232" i="3"/>
  <c r="Z232" i="3"/>
  <c r="W232" i="3"/>
  <c r="T232" i="3"/>
  <c r="Q232" i="3"/>
  <c r="N232" i="3"/>
  <c r="K232" i="3"/>
  <c r="H232" i="3"/>
  <c r="AU231" i="3"/>
  <c r="AR231" i="3"/>
  <c r="AO231" i="3"/>
  <c r="AL231" i="3"/>
  <c r="AI231" i="3"/>
  <c r="AF231" i="3"/>
  <c r="AC231" i="3"/>
  <c r="Z231" i="3"/>
  <c r="W231" i="3"/>
  <c r="T231" i="3"/>
  <c r="Q231" i="3"/>
  <c r="N231" i="3"/>
  <c r="K231" i="3"/>
  <c r="H231" i="3"/>
  <c r="AU230" i="3"/>
  <c r="AR230" i="3"/>
  <c r="AO230" i="3"/>
  <c r="AL230" i="3"/>
  <c r="AI230" i="3"/>
  <c r="AF230" i="3"/>
  <c r="AC230" i="3"/>
  <c r="Z230" i="3"/>
  <c r="W230" i="3"/>
  <c r="T230" i="3"/>
  <c r="Q230" i="3"/>
  <c r="N230" i="3"/>
  <c r="K230" i="3"/>
  <c r="H230" i="3"/>
  <c r="AU229" i="3"/>
  <c r="AR229" i="3"/>
  <c r="AO229" i="3"/>
  <c r="AL229" i="3"/>
  <c r="AI229" i="3"/>
  <c r="AF229" i="3"/>
  <c r="AC229" i="3"/>
  <c r="Z229" i="3"/>
  <c r="W229" i="3"/>
  <c r="T229" i="3"/>
  <c r="Q229" i="3"/>
  <c r="N229" i="3"/>
  <c r="K229" i="3"/>
  <c r="H229" i="3"/>
  <c r="AX228" i="3"/>
  <c r="AU228" i="3"/>
  <c r="AR228" i="3"/>
  <c r="AO228" i="3"/>
  <c r="AL228" i="3"/>
  <c r="AI228" i="3"/>
  <c r="AF228" i="3"/>
  <c r="AC228" i="3"/>
  <c r="Z228" i="3"/>
  <c r="W228" i="3"/>
  <c r="T228" i="3"/>
  <c r="Q228" i="3"/>
  <c r="N228" i="3"/>
  <c r="K228" i="3"/>
  <c r="H228" i="3"/>
  <c r="AU227" i="3"/>
  <c r="AR227" i="3"/>
  <c r="AO227" i="3"/>
  <c r="AL227" i="3"/>
  <c r="AI227" i="3"/>
  <c r="AF227" i="3"/>
  <c r="AC227" i="3"/>
  <c r="Z227" i="3"/>
  <c r="W227" i="3"/>
  <c r="T227" i="3"/>
  <c r="Q227" i="3"/>
  <c r="N227" i="3"/>
  <c r="K227" i="3"/>
  <c r="H227" i="3"/>
  <c r="AX230" i="3" s="1"/>
  <c r="AU276" i="3"/>
  <c r="AR276" i="3"/>
  <c r="AO276" i="3"/>
  <c r="AL276" i="3"/>
  <c r="AI276" i="3"/>
  <c r="AF276" i="3"/>
  <c r="AC276" i="3"/>
  <c r="Z276" i="3"/>
  <c r="W276" i="3"/>
  <c r="T276" i="3"/>
  <c r="Q276" i="3"/>
  <c r="N276" i="3"/>
  <c r="K276" i="3"/>
  <c r="H276" i="3"/>
  <c r="AU275" i="3"/>
  <c r="AR275" i="3"/>
  <c r="AO275" i="3"/>
  <c r="AL275" i="3"/>
  <c r="AI275" i="3"/>
  <c r="AF275" i="3"/>
  <c r="AC275" i="3"/>
  <c r="Z275" i="3"/>
  <c r="W275" i="3"/>
  <c r="T275" i="3"/>
  <c r="Q275" i="3"/>
  <c r="N275" i="3"/>
  <c r="K275" i="3"/>
  <c r="H275" i="3"/>
  <c r="AU274" i="3"/>
  <c r="AR274" i="3"/>
  <c r="AO274" i="3"/>
  <c r="AL274" i="3"/>
  <c r="AI274" i="3"/>
  <c r="AF274" i="3"/>
  <c r="AC274" i="3"/>
  <c r="Z274" i="3"/>
  <c r="W274" i="3"/>
  <c r="T274" i="3"/>
  <c r="Q274" i="3"/>
  <c r="N274" i="3"/>
  <c r="K274" i="3"/>
  <c r="H274" i="3"/>
  <c r="AU273" i="3"/>
  <c r="AR273" i="3"/>
  <c r="AO273" i="3"/>
  <c r="AL273" i="3"/>
  <c r="AI273" i="3"/>
  <c r="Z273" i="3"/>
  <c r="AX271" i="3"/>
  <c r="AU271" i="3"/>
  <c r="AR271" i="3"/>
  <c r="AO271" i="3"/>
  <c r="AL271" i="3"/>
  <c r="AI271" i="3"/>
  <c r="AF271" i="3"/>
  <c r="AC271" i="3"/>
  <c r="Z271" i="3"/>
  <c r="W271" i="3"/>
  <c r="T271" i="3"/>
  <c r="Q271" i="3"/>
  <c r="N271" i="3"/>
  <c r="K271" i="3"/>
  <c r="H271" i="3"/>
  <c r="AU270" i="3"/>
  <c r="AR270" i="3"/>
  <c r="AO270" i="3"/>
  <c r="AL270" i="3"/>
  <c r="AI270" i="3"/>
  <c r="AF270" i="3"/>
  <c r="AC270" i="3"/>
  <c r="Z270" i="3"/>
  <c r="W270" i="3"/>
  <c r="T270" i="3"/>
  <c r="Q270" i="3"/>
  <c r="N270" i="3"/>
  <c r="K270" i="3"/>
  <c r="H270" i="3"/>
  <c r="AU269" i="3"/>
  <c r="AR269" i="3"/>
  <c r="AO269" i="3"/>
  <c r="AL269" i="3"/>
  <c r="AI269" i="3"/>
  <c r="AF269" i="3"/>
  <c r="AC269" i="3"/>
  <c r="Z269" i="3"/>
  <c r="W269" i="3"/>
  <c r="T269" i="3"/>
  <c r="Q269" i="3"/>
  <c r="N269" i="3"/>
  <c r="K269" i="3"/>
  <c r="H269" i="3"/>
  <c r="AU268" i="3"/>
  <c r="AR268" i="3"/>
  <c r="AO268" i="3"/>
  <c r="AL268" i="3"/>
  <c r="AI268" i="3"/>
  <c r="AF268" i="3"/>
  <c r="AC268" i="3"/>
  <c r="Z268" i="3"/>
  <c r="W268" i="3"/>
  <c r="T268" i="3"/>
  <c r="Q268" i="3"/>
  <c r="N268" i="3"/>
  <c r="K268" i="3"/>
  <c r="H268" i="3"/>
  <c r="AU267" i="3"/>
  <c r="AR267" i="3"/>
  <c r="AO267" i="3"/>
  <c r="AL267" i="3"/>
  <c r="AI267" i="3"/>
  <c r="AF267" i="3"/>
  <c r="AC267" i="3"/>
  <c r="Z267" i="3"/>
  <c r="W267" i="3"/>
  <c r="Q267" i="3"/>
  <c r="N267" i="3"/>
  <c r="K267" i="3"/>
  <c r="H267" i="3"/>
  <c r="AU266" i="3"/>
  <c r="AR266" i="3"/>
  <c r="AO266" i="3"/>
  <c r="AL266" i="3"/>
  <c r="AI266" i="3"/>
  <c r="AF266" i="3"/>
  <c r="AC266" i="3"/>
  <c r="Z266" i="3"/>
  <c r="W266" i="3"/>
  <c r="T266" i="3"/>
  <c r="Q266" i="3"/>
  <c r="N266" i="3"/>
  <c r="K266" i="3"/>
  <c r="H266" i="3"/>
  <c r="AK346" i="3"/>
  <c r="H29" i="4" s="1"/>
  <c r="AK342" i="3"/>
  <c r="H19" i="3"/>
  <c r="H20" i="3"/>
  <c r="H21" i="3"/>
  <c r="H22" i="3"/>
  <c r="H23" i="3"/>
  <c r="H25" i="3"/>
  <c r="H26" i="3"/>
  <c r="H27" i="3"/>
  <c r="H28" i="3"/>
  <c r="AU28" i="3"/>
  <c r="AR28" i="3"/>
  <c r="AO28" i="3"/>
  <c r="AL28" i="3"/>
  <c r="AI28" i="3"/>
  <c r="AF28" i="3"/>
  <c r="AC28" i="3"/>
  <c r="Z28" i="3"/>
  <c r="W28" i="3"/>
  <c r="T28" i="3"/>
  <c r="Q28" i="3"/>
  <c r="N28" i="3"/>
  <c r="K28" i="3"/>
  <c r="AU27" i="3"/>
  <c r="AR27" i="3"/>
  <c r="AO27" i="3"/>
  <c r="AL27" i="3"/>
  <c r="AI27" i="3"/>
  <c r="AF27" i="3"/>
  <c r="AC27" i="3"/>
  <c r="Z27" i="3"/>
  <c r="W27" i="3"/>
  <c r="T27" i="3"/>
  <c r="Q27" i="3"/>
  <c r="N27" i="3"/>
  <c r="K27" i="3"/>
  <c r="AU26" i="3"/>
  <c r="AR26" i="3"/>
  <c r="AO26" i="3"/>
  <c r="AL26" i="3"/>
  <c r="AI26" i="3"/>
  <c r="AF26" i="3"/>
  <c r="AC26" i="3"/>
  <c r="Z26" i="3"/>
  <c r="W26" i="3"/>
  <c r="T26" i="3"/>
  <c r="Q26" i="3"/>
  <c r="N26" i="3"/>
  <c r="K26" i="3"/>
  <c r="AX25" i="3"/>
  <c r="AU25" i="3"/>
  <c r="AR25" i="3"/>
  <c r="AO25" i="3"/>
  <c r="AL25" i="3"/>
  <c r="AI25" i="3"/>
  <c r="AF25" i="3"/>
  <c r="AC25" i="3"/>
  <c r="Z25" i="3"/>
  <c r="W25" i="3"/>
  <c r="T25" i="3"/>
  <c r="Q25" i="3"/>
  <c r="N25" i="3"/>
  <c r="K25" i="3"/>
  <c r="AU23" i="3"/>
  <c r="AO23" i="3"/>
  <c r="AL23" i="3"/>
  <c r="AI23" i="3"/>
  <c r="AF23" i="3"/>
  <c r="AC23" i="3"/>
  <c r="Z23" i="3"/>
  <c r="W23" i="3"/>
  <c r="T23" i="3"/>
  <c r="Q23" i="3"/>
  <c r="N23" i="3"/>
  <c r="K23" i="3"/>
  <c r="AU22" i="3"/>
  <c r="AR22" i="3"/>
  <c r="AO22" i="3"/>
  <c r="AL22" i="3"/>
  <c r="AF22" i="3"/>
  <c r="AC22" i="3"/>
  <c r="W22" i="3"/>
  <c r="N22" i="3"/>
  <c r="K22" i="3"/>
  <c r="AU21" i="3"/>
  <c r="AR21" i="3"/>
  <c r="AO21" i="3"/>
  <c r="AL21" i="3"/>
  <c r="AI21" i="3"/>
  <c r="AF21" i="3"/>
  <c r="AC21" i="3"/>
  <c r="Z21" i="3"/>
  <c r="W21" i="3"/>
  <c r="T21" i="3"/>
  <c r="Q21" i="3"/>
  <c r="N21" i="3"/>
  <c r="K21" i="3"/>
  <c r="AX20" i="3"/>
  <c r="AU20" i="3"/>
  <c r="AR20" i="3"/>
  <c r="AO20" i="3"/>
  <c r="AL20" i="3"/>
  <c r="AI20" i="3"/>
  <c r="AF20" i="3"/>
  <c r="AC20" i="3"/>
  <c r="Z20" i="3"/>
  <c r="W20" i="3"/>
  <c r="T20" i="3"/>
  <c r="Q20" i="3"/>
  <c r="N20" i="3"/>
  <c r="K20" i="3"/>
  <c r="AU19" i="3"/>
  <c r="AR19" i="3"/>
  <c r="AO19" i="3"/>
  <c r="AL19" i="3"/>
  <c r="AI19" i="3"/>
  <c r="AF19" i="3"/>
  <c r="AC19" i="3"/>
  <c r="Z19" i="3"/>
  <c r="W19" i="3"/>
  <c r="T19" i="3"/>
  <c r="Q19" i="3"/>
  <c r="N19" i="3"/>
  <c r="K19" i="3"/>
  <c r="AX22" i="3"/>
  <c r="AE342" i="3"/>
  <c r="AU185" i="3"/>
  <c r="AL132" i="3"/>
  <c r="AU14" i="3"/>
  <c r="AC381" i="3"/>
  <c r="AC384" i="1"/>
  <c r="AF226" i="1"/>
  <c r="AU1324" i="1"/>
  <c r="AV1319" i="1"/>
  <c r="AV1317" i="1"/>
  <c r="AV1320" i="1"/>
  <c r="AV1316" i="1"/>
  <c r="BA1316" i="1" s="1"/>
  <c r="AA182" i="5"/>
  <c r="AB175" i="5"/>
  <c r="AB177" i="5"/>
  <c r="AB178" i="5"/>
  <c r="AB174" i="5"/>
  <c r="AB169" i="5"/>
  <c r="AB167" i="5"/>
  <c r="AB170" i="5"/>
  <c r="AB166" i="5"/>
  <c r="AB151" i="5"/>
  <c r="AB149" i="5"/>
  <c r="AB145" i="5"/>
  <c r="AB147" i="5"/>
  <c r="AB148" i="5"/>
  <c r="AB152" i="5"/>
  <c r="AU303" i="2"/>
  <c r="AV299" i="2"/>
  <c r="AV297" i="2"/>
  <c r="AV300" i="2" s="1"/>
  <c r="AV296" i="2"/>
  <c r="AV298" i="2"/>
  <c r="AV295" i="2"/>
  <c r="AV291" i="2"/>
  <c r="AV290" i="2"/>
  <c r="AV287" i="2"/>
  <c r="AV271" i="2"/>
  <c r="AV270" i="2"/>
  <c r="AV269" i="2"/>
  <c r="AV268" i="2"/>
  <c r="AV265" i="2"/>
  <c r="K33" i="4"/>
  <c r="K27" i="4"/>
  <c r="K21" i="4"/>
  <c r="K15" i="4"/>
  <c r="K9" i="4"/>
  <c r="K3" i="4"/>
  <c r="K35" i="4"/>
  <c r="K4" i="4"/>
  <c r="K34" i="4"/>
  <c r="K28" i="4"/>
  <c r="K22" i="4"/>
  <c r="K16" i="4"/>
  <c r="K10" i="4"/>
  <c r="AU147" i="3"/>
  <c r="AU157" i="3"/>
  <c r="AU416" i="3"/>
  <c r="AV412" i="3" s="1"/>
  <c r="AU407" i="3"/>
  <c r="AU400" i="3"/>
  <c r="AU396" i="3"/>
  <c r="AV388" i="3"/>
  <c r="AU399" i="3" s="1"/>
  <c r="AU388" i="3"/>
  <c r="AV387" i="3"/>
  <c r="AU398" i="3" s="1"/>
  <c r="AU387" i="3"/>
  <c r="AV386" i="3"/>
  <c r="AU397" i="3" s="1"/>
  <c r="AU386" i="3"/>
  <c r="AU395" i="3"/>
  <c r="AU394" i="3"/>
  <c r="AU393" i="3"/>
  <c r="AV381" i="3"/>
  <c r="AU392" i="3" s="1"/>
  <c r="AU381" i="3"/>
  <c r="AV361" i="3"/>
  <c r="AV363" i="3" s="1"/>
  <c r="AV347" i="3"/>
  <c r="AV346" i="3"/>
  <c r="K29" i="4"/>
  <c r="AV345" i="3"/>
  <c r="AT345" i="3"/>
  <c r="K23" i="4" s="1"/>
  <c r="AV344" i="3"/>
  <c r="AT344" i="3"/>
  <c r="K17" i="4" s="1"/>
  <c r="K11" i="4"/>
  <c r="AV342" i="3"/>
  <c r="AV349" i="3" s="1"/>
  <c r="AT342" i="3"/>
  <c r="AU341" i="3"/>
  <c r="AU340" i="3"/>
  <c r="AU339" i="3"/>
  <c r="AU336" i="3"/>
  <c r="AU335" i="3"/>
  <c r="AU334" i="3"/>
  <c r="AU333" i="3"/>
  <c r="AU332" i="3"/>
  <c r="AU331" i="3"/>
  <c r="AU345" i="3" s="1"/>
  <c r="AU328" i="3"/>
  <c r="AU327" i="3"/>
  <c r="AU326" i="3"/>
  <c r="AU325" i="3"/>
  <c r="AU323" i="3"/>
  <c r="AU322" i="3"/>
  <c r="AU321" i="3"/>
  <c r="AU320" i="3"/>
  <c r="AU319" i="3"/>
  <c r="AU318" i="3"/>
  <c r="AU315" i="3"/>
  <c r="AU314" i="3"/>
  <c r="AU313" i="3"/>
  <c r="AU312" i="3"/>
  <c r="AU310" i="3"/>
  <c r="AU309" i="3"/>
  <c r="AU308" i="3"/>
  <c r="AU307" i="3"/>
  <c r="AU306" i="3"/>
  <c r="AU305" i="3"/>
  <c r="AU289" i="3"/>
  <c r="AU288" i="3"/>
  <c r="AU287" i="3"/>
  <c r="AU286" i="3"/>
  <c r="AU284" i="3"/>
  <c r="AU283" i="3"/>
  <c r="AU282" i="3"/>
  <c r="AU281" i="3"/>
  <c r="AU280" i="3"/>
  <c r="AU279" i="3"/>
  <c r="AU224" i="3"/>
  <c r="AU223" i="3"/>
  <c r="AU222" i="3"/>
  <c r="AU221" i="3"/>
  <c r="AU219" i="3"/>
  <c r="AU218" i="3"/>
  <c r="AU217" i="3"/>
  <c r="AU216" i="3"/>
  <c r="AU215" i="3"/>
  <c r="AU214" i="3"/>
  <c r="AU211" i="3"/>
  <c r="AU210" i="3"/>
  <c r="AU209" i="3"/>
  <c r="AU208" i="3"/>
  <c r="AU206" i="3"/>
  <c r="AU205" i="3"/>
  <c r="AU204" i="3"/>
  <c r="AU203" i="3"/>
  <c r="AU202" i="3"/>
  <c r="AU201" i="3"/>
  <c r="AU198" i="3"/>
  <c r="AU197" i="3"/>
  <c r="AU196" i="3"/>
  <c r="AU195" i="3"/>
  <c r="AU193" i="3"/>
  <c r="AU192" i="3"/>
  <c r="AU191" i="3"/>
  <c r="AU190" i="3"/>
  <c r="AU189" i="3"/>
  <c r="AU188" i="3"/>
  <c r="AU184" i="3"/>
  <c r="AU183" i="3"/>
  <c r="AU182" i="3"/>
  <c r="AU180" i="3"/>
  <c r="AU179" i="3"/>
  <c r="AU178" i="3"/>
  <c r="AU177" i="3"/>
  <c r="AU176" i="3"/>
  <c r="AU173" i="3"/>
  <c r="AU172" i="3"/>
  <c r="AU171" i="3"/>
  <c r="AU170" i="3"/>
  <c r="AU169" i="3"/>
  <c r="AU167" i="3"/>
  <c r="AU166" i="3"/>
  <c r="AU165" i="3"/>
  <c r="AU164" i="3"/>
  <c r="AU163" i="3"/>
  <c r="AU160" i="3"/>
  <c r="AU159" i="3"/>
  <c r="AU158" i="3"/>
  <c r="AU154" i="3"/>
  <c r="AU153" i="3"/>
  <c r="AU152" i="3"/>
  <c r="AU151" i="3"/>
  <c r="AU148" i="3"/>
  <c r="AU146" i="3"/>
  <c r="AU143" i="3"/>
  <c r="AU142" i="3"/>
  <c r="AU141" i="3"/>
  <c r="AU140" i="3"/>
  <c r="AU139" i="3"/>
  <c r="AU136" i="3"/>
  <c r="AU135" i="3"/>
  <c r="AU134" i="3"/>
  <c r="AU133" i="3"/>
  <c r="AU131" i="3"/>
  <c r="AU130" i="3"/>
  <c r="AU129" i="3"/>
  <c r="AU128" i="3"/>
  <c r="AU127" i="3"/>
  <c r="AU124" i="3"/>
  <c r="AU123" i="3"/>
  <c r="AU122" i="3"/>
  <c r="AU121" i="3"/>
  <c r="AU119" i="3"/>
  <c r="AU118" i="3"/>
  <c r="AU117" i="3"/>
  <c r="AU116" i="3"/>
  <c r="AU115" i="3"/>
  <c r="AU112" i="3"/>
  <c r="AU111" i="3"/>
  <c r="AU110" i="3"/>
  <c r="AU109" i="3"/>
  <c r="AU108" i="3"/>
  <c r="AU106" i="3"/>
  <c r="AU105" i="3"/>
  <c r="AU104" i="3"/>
  <c r="AU103" i="3"/>
  <c r="AU102" i="3"/>
  <c r="AU99" i="3"/>
  <c r="AU98" i="3"/>
  <c r="AU97" i="3"/>
  <c r="AU96" i="3"/>
  <c r="AU94" i="3"/>
  <c r="AU93" i="3"/>
  <c r="AU92" i="3"/>
  <c r="AU91" i="3"/>
  <c r="AU90" i="3"/>
  <c r="AU87" i="3"/>
  <c r="AU86" i="3"/>
  <c r="AU85" i="3"/>
  <c r="AU84" i="3"/>
  <c r="AU82" i="3"/>
  <c r="AU81" i="3"/>
  <c r="AU80" i="3"/>
  <c r="AU79" i="3"/>
  <c r="AU78" i="3"/>
  <c r="AU346" i="3" s="1"/>
  <c r="AU75" i="3"/>
  <c r="AU74" i="3"/>
  <c r="AU71" i="3"/>
  <c r="AU70" i="3"/>
  <c r="AU69" i="3"/>
  <c r="AU68" i="3"/>
  <c r="AU67" i="3"/>
  <c r="AU51" i="3"/>
  <c r="AU50" i="3"/>
  <c r="AU49" i="3"/>
  <c r="AU47" i="3"/>
  <c r="AU46" i="3"/>
  <c r="AU45" i="3"/>
  <c r="AU44" i="3"/>
  <c r="AU43" i="3"/>
  <c r="AU344" i="3" s="1"/>
  <c r="AU40" i="3"/>
  <c r="AU39" i="3"/>
  <c r="AU38" i="3"/>
  <c r="AU37" i="3"/>
  <c r="AU35" i="3"/>
  <c r="AU34" i="3"/>
  <c r="AU33" i="3"/>
  <c r="AU32" i="3"/>
  <c r="AU31" i="3"/>
  <c r="AU16" i="3"/>
  <c r="AU15" i="3"/>
  <c r="AU13" i="3"/>
  <c r="AU11" i="3"/>
  <c r="AU10" i="3"/>
  <c r="AU9" i="3"/>
  <c r="AU8" i="3"/>
  <c r="AU7" i="3"/>
  <c r="AA122" i="5"/>
  <c r="AA118" i="5"/>
  <c r="AA111" i="5"/>
  <c r="AA107" i="5"/>
  <c r="AA100" i="5"/>
  <c r="AA96" i="5"/>
  <c r="AA89" i="5"/>
  <c r="AA85" i="5"/>
  <c r="AA78" i="5"/>
  <c r="AA74" i="5"/>
  <c r="AA67" i="5"/>
  <c r="AA63" i="5"/>
  <c r="AA56" i="5"/>
  <c r="AA52" i="5"/>
  <c r="AA45" i="5"/>
  <c r="AA41" i="5"/>
  <c r="AA34" i="5"/>
  <c r="AA30" i="5"/>
  <c r="AA23" i="5"/>
  <c r="AA19" i="5"/>
  <c r="AA12" i="5"/>
  <c r="AA8" i="5"/>
  <c r="X179" i="5"/>
  <c r="X168" i="5"/>
  <c r="X163" i="5"/>
  <c r="X162" i="5"/>
  <c r="X161" i="5"/>
  <c r="X160" i="5"/>
  <c r="X159" i="5"/>
  <c r="X158" i="5"/>
  <c r="X157" i="5"/>
  <c r="X156" i="5"/>
  <c r="Y144" i="5"/>
  <c r="X155" i="5" s="1"/>
  <c r="Y126" i="5"/>
  <c r="W126" i="5"/>
  <c r="X125" i="5"/>
  <c r="X124" i="5"/>
  <c r="X123" i="5"/>
  <c r="X122" i="5"/>
  <c r="X121" i="5"/>
  <c r="X120" i="5"/>
  <c r="X119" i="5"/>
  <c r="X118" i="5"/>
  <c r="X117" i="5"/>
  <c r="X114" i="5"/>
  <c r="X113" i="5"/>
  <c r="X112" i="5"/>
  <c r="X111" i="5"/>
  <c r="X110" i="5"/>
  <c r="X109" i="5"/>
  <c r="X108" i="5"/>
  <c r="X107" i="5"/>
  <c r="X106" i="5"/>
  <c r="X103" i="5"/>
  <c r="X102" i="5"/>
  <c r="X101" i="5"/>
  <c r="X100" i="5"/>
  <c r="X99" i="5"/>
  <c r="X98" i="5"/>
  <c r="X97" i="5"/>
  <c r="X96" i="5"/>
  <c r="X95" i="5"/>
  <c r="X92" i="5"/>
  <c r="X91" i="5"/>
  <c r="X90" i="5"/>
  <c r="X89" i="5"/>
  <c r="X88" i="5"/>
  <c r="X87" i="5"/>
  <c r="X86" i="5"/>
  <c r="X85" i="5"/>
  <c r="X84" i="5"/>
  <c r="X81" i="5"/>
  <c r="X80" i="5"/>
  <c r="X79" i="5"/>
  <c r="X78" i="5"/>
  <c r="X77" i="5"/>
  <c r="X76" i="5"/>
  <c r="X75" i="5"/>
  <c r="X74" i="5"/>
  <c r="X73" i="5"/>
  <c r="X70" i="5"/>
  <c r="X69" i="5"/>
  <c r="X68" i="5"/>
  <c r="X67" i="5"/>
  <c r="X66" i="5"/>
  <c r="X65" i="5"/>
  <c r="X64" i="5"/>
  <c r="X63" i="5"/>
  <c r="X62" i="5"/>
  <c r="X59" i="5"/>
  <c r="X58" i="5"/>
  <c r="X57" i="5"/>
  <c r="X56" i="5"/>
  <c r="X55" i="5"/>
  <c r="X54" i="5"/>
  <c r="X53" i="5"/>
  <c r="X52" i="5"/>
  <c r="X51" i="5"/>
  <c r="X48" i="5"/>
  <c r="X47" i="5"/>
  <c r="X46" i="5"/>
  <c r="X45" i="5"/>
  <c r="X44" i="5"/>
  <c r="X43" i="5"/>
  <c r="X42" i="5"/>
  <c r="X41" i="5"/>
  <c r="X40" i="5"/>
  <c r="X37" i="5"/>
  <c r="X36" i="5"/>
  <c r="X35" i="5"/>
  <c r="X34" i="5"/>
  <c r="X33" i="5"/>
  <c r="X32" i="5"/>
  <c r="X31" i="5"/>
  <c r="X30" i="5"/>
  <c r="X29" i="5"/>
  <c r="X26" i="5"/>
  <c r="X25" i="5"/>
  <c r="X24" i="5"/>
  <c r="X23" i="5"/>
  <c r="X22" i="5"/>
  <c r="X21" i="5"/>
  <c r="X20" i="5"/>
  <c r="X19" i="5"/>
  <c r="X18" i="5"/>
  <c r="X15" i="5"/>
  <c r="X14" i="5"/>
  <c r="X13" i="5"/>
  <c r="X12" i="5"/>
  <c r="X11" i="5"/>
  <c r="X10" i="5"/>
  <c r="X9" i="5"/>
  <c r="X8" i="5"/>
  <c r="X7" i="5"/>
  <c r="X126" i="5" s="1"/>
  <c r="U179" i="5"/>
  <c r="U168" i="5"/>
  <c r="U163" i="5"/>
  <c r="U162" i="5"/>
  <c r="U161" i="5"/>
  <c r="U160" i="5"/>
  <c r="U159" i="5"/>
  <c r="U158" i="5"/>
  <c r="U157" i="5"/>
  <c r="U156" i="5"/>
  <c r="V144" i="5"/>
  <c r="U155" i="5" s="1"/>
  <c r="V126" i="5"/>
  <c r="T126" i="5"/>
  <c r="U125" i="5"/>
  <c r="U124" i="5"/>
  <c r="U123" i="5"/>
  <c r="U122" i="5"/>
  <c r="U121" i="5"/>
  <c r="U120" i="5"/>
  <c r="U119" i="5"/>
  <c r="U118" i="5"/>
  <c r="U117" i="5"/>
  <c r="U114" i="5"/>
  <c r="U113" i="5"/>
  <c r="U112" i="5"/>
  <c r="U111" i="5"/>
  <c r="U110" i="5"/>
  <c r="U109" i="5"/>
  <c r="U108" i="5"/>
  <c r="U107" i="5"/>
  <c r="U106" i="5"/>
  <c r="U103" i="5"/>
  <c r="U102" i="5"/>
  <c r="U101" i="5"/>
  <c r="U100" i="5"/>
  <c r="U99" i="5"/>
  <c r="U98" i="5"/>
  <c r="U97" i="5"/>
  <c r="U96" i="5"/>
  <c r="U95" i="5"/>
  <c r="U92" i="5"/>
  <c r="U91" i="5"/>
  <c r="U90" i="5"/>
  <c r="U89" i="5"/>
  <c r="U88" i="5"/>
  <c r="U87" i="5"/>
  <c r="U86" i="5"/>
  <c r="U85" i="5"/>
  <c r="U84" i="5"/>
  <c r="U81" i="5"/>
  <c r="U80" i="5"/>
  <c r="U79" i="5"/>
  <c r="U78" i="5"/>
  <c r="U77" i="5"/>
  <c r="U76" i="5"/>
  <c r="U75" i="5"/>
  <c r="U74" i="5"/>
  <c r="U73" i="5"/>
  <c r="U70" i="5"/>
  <c r="U69" i="5"/>
  <c r="U68" i="5"/>
  <c r="U67" i="5"/>
  <c r="U66" i="5"/>
  <c r="U65" i="5"/>
  <c r="U64" i="5"/>
  <c r="U63" i="5"/>
  <c r="U62" i="5"/>
  <c r="U59" i="5"/>
  <c r="U58" i="5"/>
  <c r="U57" i="5"/>
  <c r="U56" i="5"/>
  <c r="U55" i="5"/>
  <c r="U54" i="5"/>
  <c r="U53" i="5"/>
  <c r="U52" i="5"/>
  <c r="U51" i="5"/>
  <c r="U48" i="5"/>
  <c r="U47" i="5"/>
  <c r="U46" i="5"/>
  <c r="U45" i="5"/>
  <c r="U44" i="5"/>
  <c r="U43" i="5"/>
  <c r="U42" i="5"/>
  <c r="U41" i="5"/>
  <c r="U40" i="5"/>
  <c r="U37" i="5"/>
  <c r="U36" i="5"/>
  <c r="U35" i="5"/>
  <c r="U34" i="5"/>
  <c r="U33" i="5"/>
  <c r="U32" i="5"/>
  <c r="U31" i="5"/>
  <c r="U30" i="5"/>
  <c r="U29" i="5"/>
  <c r="U26" i="5"/>
  <c r="U25" i="5"/>
  <c r="U24" i="5"/>
  <c r="U23" i="5"/>
  <c r="U22" i="5"/>
  <c r="U21" i="5"/>
  <c r="U20" i="5"/>
  <c r="U19" i="5"/>
  <c r="U18" i="5"/>
  <c r="U15" i="5"/>
  <c r="U14" i="5"/>
  <c r="U13" i="5"/>
  <c r="U12" i="5"/>
  <c r="U11" i="5"/>
  <c r="U10" i="5"/>
  <c r="U9" i="5"/>
  <c r="U8" i="5"/>
  <c r="U7" i="5"/>
  <c r="U126" i="5" s="1"/>
  <c r="AT245" i="2"/>
  <c r="AG241" i="2"/>
  <c r="AP245" i="2"/>
  <c r="AU234" i="2"/>
  <c r="AU232" i="2"/>
  <c r="AU230" i="2"/>
  <c r="AU223" i="2"/>
  <c r="AU221" i="2"/>
  <c r="AU219" i="2"/>
  <c r="AU212" i="2"/>
  <c r="AU210" i="2"/>
  <c r="AU208" i="2"/>
  <c r="AU201" i="2"/>
  <c r="AU199" i="2"/>
  <c r="AU197" i="2"/>
  <c r="AU190" i="2"/>
  <c r="AU186" i="2"/>
  <c r="AU178" i="2"/>
  <c r="AU173" i="2"/>
  <c r="AU166" i="2"/>
  <c r="AU162" i="2"/>
  <c r="AU155" i="2"/>
  <c r="AU151" i="2"/>
  <c r="AU144" i="2"/>
  <c r="AU140" i="2"/>
  <c r="AU142" i="2"/>
  <c r="AU133" i="2"/>
  <c r="AU131" i="2"/>
  <c r="AU129" i="2"/>
  <c r="AU122" i="2"/>
  <c r="AU120" i="2"/>
  <c r="AU118" i="2"/>
  <c r="AU111" i="2"/>
  <c r="AU107" i="2"/>
  <c r="AU100" i="2"/>
  <c r="AU98" i="2"/>
  <c r="AU96" i="2"/>
  <c r="AU89" i="2"/>
  <c r="AU85" i="2"/>
  <c r="AU78" i="2"/>
  <c r="AU74" i="2"/>
  <c r="AU67" i="2"/>
  <c r="AU63" i="2"/>
  <c r="AU56" i="2"/>
  <c r="AU52" i="2"/>
  <c r="AU45" i="2"/>
  <c r="AU41" i="2"/>
  <c r="AU34" i="2"/>
  <c r="AU32" i="2"/>
  <c r="AU30" i="2"/>
  <c r="AU19" i="2"/>
  <c r="AU8" i="2"/>
  <c r="AL300" i="2"/>
  <c r="AL283" i="2"/>
  <c r="AL281" i="2"/>
  <c r="AL280" i="2"/>
  <c r="AL277" i="2"/>
  <c r="AM272" i="2"/>
  <c r="AL284" i="2" s="1"/>
  <c r="AL272" i="2"/>
  <c r="AM270" i="2"/>
  <c r="AL282" i="2" s="1"/>
  <c r="AL270" i="2"/>
  <c r="AM267" i="2"/>
  <c r="AL279" i="2" s="1"/>
  <c r="AL267" i="2"/>
  <c r="AM266" i="2"/>
  <c r="AL278" i="2" s="1"/>
  <c r="AL266" i="2"/>
  <c r="AM264" i="2"/>
  <c r="AL276" i="2" s="1"/>
  <c r="AL264" i="2"/>
  <c r="AM245" i="2"/>
  <c r="AM238" i="2"/>
  <c r="AK238" i="2"/>
  <c r="AL237" i="2"/>
  <c r="AL236" i="2"/>
  <c r="AL235" i="2"/>
  <c r="AL234" i="2"/>
  <c r="AL233" i="2"/>
  <c r="AL232" i="2"/>
  <c r="AL231" i="2"/>
  <c r="AL230" i="2"/>
  <c r="AL229" i="2"/>
  <c r="AL226" i="2"/>
  <c r="AL225" i="2"/>
  <c r="AL224" i="2"/>
  <c r="AL223" i="2"/>
  <c r="AL222" i="2"/>
  <c r="AL221" i="2"/>
  <c r="AL220" i="2"/>
  <c r="AL219" i="2"/>
  <c r="AL218" i="2"/>
  <c r="AL215" i="2"/>
  <c r="AL214" i="2"/>
  <c r="AL213" i="2"/>
  <c r="AL212" i="2"/>
  <c r="AL211" i="2"/>
  <c r="AL210" i="2"/>
  <c r="AL209" i="2"/>
  <c r="AL208" i="2"/>
  <c r="AL207" i="2"/>
  <c r="AL204" i="2"/>
  <c r="AL203" i="2"/>
  <c r="AL202" i="2"/>
  <c r="AL201" i="2"/>
  <c r="AL200" i="2"/>
  <c r="AL199" i="2"/>
  <c r="AL198" i="2"/>
  <c r="AL197" i="2"/>
  <c r="AL196" i="2"/>
  <c r="AL193" i="2"/>
  <c r="AL192" i="2"/>
  <c r="AL191" i="2"/>
  <c r="AL190" i="2"/>
  <c r="AL189" i="2"/>
  <c r="AL188" i="2"/>
  <c r="AL187" i="2"/>
  <c r="AL186" i="2"/>
  <c r="AL185" i="2"/>
  <c r="AL182" i="2"/>
  <c r="AL181" i="2"/>
  <c r="AL180" i="2"/>
  <c r="AL178" i="2"/>
  <c r="AL177" i="2"/>
  <c r="AL175" i="2"/>
  <c r="AL174" i="2"/>
  <c r="AL173" i="2"/>
  <c r="AL172" i="2"/>
  <c r="AL169" i="2"/>
  <c r="AL168" i="2"/>
  <c r="AL167" i="2"/>
  <c r="AL166" i="2"/>
  <c r="AL165" i="2"/>
  <c r="AL164" i="2"/>
  <c r="AL163" i="2"/>
  <c r="AL162" i="2"/>
  <c r="AL161" i="2"/>
  <c r="AL158" i="2"/>
  <c r="AL157" i="2"/>
  <c r="AL156" i="2"/>
  <c r="AL155" i="2"/>
  <c r="AL154" i="2"/>
  <c r="AL153" i="2"/>
  <c r="AL152" i="2"/>
  <c r="AL151" i="2"/>
  <c r="AL150" i="2"/>
  <c r="AL147" i="2"/>
  <c r="AL146" i="2"/>
  <c r="AL145" i="2"/>
  <c r="AL144" i="2"/>
  <c r="AL143" i="2"/>
  <c r="AL142" i="2"/>
  <c r="AL141" i="2"/>
  <c r="AL140" i="2"/>
  <c r="AL139" i="2"/>
  <c r="AL136" i="2"/>
  <c r="AL135" i="2"/>
  <c r="AL134" i="2"/>
  <c r="AL133" i="2"/>
  <c r="AL132" i="2"/>
  <c r="AL131" i="2"/>
  <c r="AL130" i="2"/>
  <c r="AL129" i="2"/>
  <c r="AL128" i="2"/>
  <c r="AL125" i="2"/>
  <c r="AL124" i="2"/>
  <c r="AL123" i="2"/>
  <c r="AL122" i="2"/>
  <c r="AL121" i="2"/>
  <c r="AL120" i="2"/>
  <c r="AL119" i="2"/>
  <c r="AL118" i="2"/>
  <c r="AL117" i="2"/>
  <c r="AL114" i="2"/>
  <c r="AL113" i="2"/>
  <c r="AL112" i="2"/>
  <c r="AL111" i="2"/>
  <c r="AL110" i="2"/>
  <c r="AL109" i="2"/>
  <c r="AL108" i="2"/>
  <c r="AL107" i="2"/>
  <c r="AL106" i="2"/>
  <c r="AL103" i="2"/>
  <c r="AL102" i="2"/>
  <c r="AL101" i="2"/>
  <c r="AL100" i="2"/>
  <c r="AL99" i="2"/>
  <c r="AL98" i="2"/>
  <c r="AL97" i="2"/>
  <c r="AL96" i="2"/>
  <c r="AL95" i="2"/>
  <c r="AL92" i="2"/>
  <c r="AL91" i="2"/>
  <c r="AL90" i="2"/>
  <c r="AL89" i="2"/>
  <c r="AL88" i="2"/>
  <c r="AL87" i="2"/>
  <c r="AL86" i="2"/>
  <c r="AL85" i="2"/>
  <c r="AL84" i="2"/>
  <c r="AL81" i="2"/>
  <c r="AL80" i="2"/>
  <c r="AL79" i="2"/>
  <c r="AL78" i="2"/>
  <c r="AL77" i="2"/>
  <c r="AL76" i="2"/>
  <c r="AL75" i="2"/>
  <c r="AL74" i="2"/>
  <c r="AL73" i="2"/>
  <c r="AL70" i="2"/>
  <c r="AL69" i="2"/>
  <c r="AL68" i="2"/>
  <c r="AL67" i="2"/>
  <c r="AL66" i="2"/>
  <c r="AL65" i="2"/>
  <c r="AL64" i="2"/>
  <c r="AL63" i="2"/>
  <c r="AL62" i="2"/>
  <c r="AL59" i="2"/>
  <c r="AL58" i="2"/>
  <c r="AL57" i="2"/>
  <c r="AL56" i="2"/>
  <c r="AL55" i="2"/>
  <c r="AL54" i="2"/>
  <c r="AL53" i="2"/>
  <c r="AL52" i="2"/>
  <c r="AL51" i="2"/>
  <c r="AL48" i="2"/>
  <c r="AL47" i="2"/>
  <c r="AL46" i="2"/>
  <c r="AL45" i="2"/>
  <c r="AL44" i="2"/>
  <c r="AL43" i="2"/>
  <c r="AL42" i="2"/>
  <c r="AL41" i="2"/>
  <c r="AL40" i="2"/>
  <c r="AL37" i="2"/>
  <c r="AL36" i="2"/>
  <c r="AL35" i="2"/>
  <c r="AL34" i="2"/>
  <c r="AL33" i="2"/>
  <c r="AL32" i="2"/>
  <c r="AL31" i="2"/>
  <c r="AL30" i="2"/>
  <c r="AL29" i="2"/>
  <c r="AL26" i="2"/>
  <c r="AL25" i="2"/>
  <c r="AL24" i="2"/>
  <c r="AL23" i="2"/>
  <c r="AL22" i="2"/>
  <c r="AL21" i="2"/>
  <c r="AL20" i="2"/>
  <c r="AL19" i="2"/>
  <c r="AL18" i="2"/>
  <c r="AL15" i="2"/>
  <c r="AL14" i="2"/>
  <c r="AL13" i="2"/>
  <c r="AL12" i="2"/>
  <c r="AL11" i="2"/>
  <c r="AL10" i="2"/>
  <c r="AL9" i="2"/>
  <c r="AL8" i="2"/>
  <c r="AL7" i="2"/>
  <c r="AL238" i="2" s="1"/>
  <c r="AO300" i="2"/>
  <c r="AO289" i="2"/>
  <c r="AO283" i="2"/>
  <c r="AO281" i="2"/>
  <c r="AO280" i="2"/>
  <c r="AO277" i="2"/>
  <c r="AP272" i="2"/>
  <c r="AO284" i="2" s="1"/>
  <c r="AO272" i="2"/>
  <c r="AP270" i="2"/>
  <c r="AO282" i="2" s="1"/>
  <c r="AO270" i="2"/>
  <c r="AP267" i="2"/>
  <c r="AO279" i="2" s="1"/>
  <c r="AO267" i="2"/>
  <c r="AP266" i="2"/>
  <c r="AO278" i="2" s="1"/>
  <c r="AO266" i="2"/>
  <c r="AP264" i="2"/>
  <c r="AO276" i="2" s="1"/>
  <c r="AO264" i="2"/>
  <c r="AP238" i="2"/>
  <c r="AN238" i="2"/>
  <c r="AO237" i="2"/>
  <c r="AO236" i="2"/>
  <c r="AO235" i="2"/>
  <c r="AO234" i="2"/>
  <c r="AO233" i="2"/>
  <c r="AO232" i="2"/>
  <c r="AO231" i="2"/>
  <c r="AO230" i="2"/>
  <c r="AO229" i="2"/>
  <c r="AO226" i="2"/>
  <c r="AO225" i="2"/>
  <c r="AO224" i="2"/>
  <c r="AO223" i="2"/>
  <c r="AO222" i="2"/>
  <c r="AO221" i="2"/>
  <c r="AO220" i="2"/>
  <c r="AO219" i="2"/>
  <c r="AO218" i="2"/>
  <c r="AO215" i="2"/>
  <c r="AO214" i="2"/>
  <c r="AO213" i="2"/>
  <c r="AO212" i="2"/>
  <c r="AO211" i="2"/>
  <c r="AO210" i="2"/>
  <c r="AO209" i="2"/>
  <c r="AO208" i="2"/>
  <c r="AO207" i="2"/>
  <c r="AO204" i="2"/>
  <c r="AO203" i="2"/>
  <c r="AO202" i="2"/>
  <c r="AO201" i="2"/>
  <c r="AO200" i="2"/>
  <c r="AO199" i="2"/>
  <c r="AO198" i="2"/>
  <c r="AO197" i="2"/>
  <c r="AO196" i="2"/>
  <c r="AO193" i="2"/>
  <c r="AO192" i="2"/>
  <c r="AO191" i="2"/>
  <c r="AO190" i="2"/>
  <c r="AO189" i="2"/>
  <c r="AO188" i="2"/>
  <c r="AO187" i="2"/>
  <c r="AO186" i="2"/>
  <c r="AO185" i="2"/>
  <c r="AO182" i="2"/>
  <c r="AO181" i="2"/>
  <c r="AO180" i="2"/>
  <c r="AO178" i="2"/>
  <c r="AO177" i="2"/>
  <c r="AO175" i="2"/>
  <c r="AO174" i="2"/>
  <c r="AO173" i="2"/>
  <c r="AO172" i="2"/>
  <c r="AO169" i="2"/>
  <c r="AO168" i="2"/>
  <c r="AO167" i="2"/>
  <c r="AO166" i="2"/>
  <c r="AO165" i="2"/>
  <c r="AO164" i="2"/>
  <c r="AO163" i="2"/>
  <c r="AO162" i="2"/>
  <c r="AO161" i="2"/>
  <c r="AO158" i="2"/>
  <c r="AO157" i="2"/>
  <c r="AO156" i="2"/>
  <c r="AO155" i="2"/>
  <c r="AO154" i="2"/>
  <c r="AO153" i="2"/>
  <c r="AO152" i="2"/>
  <c r="AO151" i="2"/>
  <c r="AO150" i="2"/>
  <c r="AO147" i="2"/>
  <c r="AO146" i="2"/>
  <c r="AO145" i="2"/>
  <c r="AO144" i="2"/>
  <c r="AO143" i="2"/>
  <c r="AO142" i="2"/>
  <c r="AO141" i="2"/>
  <c r="AO140" i="2"/>
  <c r="AO139" i="2"/>
  <c r="AO136" i="2"/>
  <c r="AO135" i="2"/>
  <c r="AO134" i="2"/>
  <c r="AO133" i="2"/>
  <c r="AO132" i="2"/>
  <c r="AO131" i="2"/>
  <c r="AO130" i="2"/>
  <c r="AO129" i="2"/>
  <c r="AO128" i="2"/>
  <c r="AO125" i="2"/>
  <c r="AO124" i="2"/>
  <c r="AO123" i="2"/>
  <c r="AO122" i="2"/>
  <c r="AO121" i="2"/>
  <c r="AO120" i="2"/>
  <c r="AO119" i="2"/>
  <c r="AO118" i="2"/>
  <c r="AO117" i="2"/>
  <c r="AO114" i="2"/>
  <c r="AO113" i="2"/>
  <c r="AO112" i="2"/>
  <c r="AO111" i="2"/>
  <c r="AO110" i="2"/>
  <c r="AO109" i="2"/>
  <c r="AO108" i="2"/>
  <c r="AO107" i="2"/>
  <c r="AO106" i="2"/>
  <c r="AO103" i="2"/>
  <c r="AO102" i="2"/>
  <c r="AO101" i="2"/>
  <c r="AO100" i="2"/>
  <c r="AO99" i="2"/>
  <c r="AO98" i="2"/>
  <c r="AO97" i="2"/>
  <c r="AO96" i="2"/>
  <c r="AO95" i="2"/>
  <c r="AO92" i="2"/>
  <c r="AO91" i="2"/>
  <c r="AO90" i="2"/>
  <c r="AO89" i="2"/>
  <c r="AO88" i="2"/>
  <c r="AO87" i="2"/>
  <c r="AO86" i="2"/>
  <c r="AO85" i="2"/>
  <c r="AO84" i="2"/>
  <c r="AO81" i="2"/>
  <c r="AO80" i="2"/>
  <c r="AO79" i="2"/>
  <c r="AO78" i="2"/>
  <c r="AO77" i="2"/>
  <c r="AO76" i="2"/>
  <c r="AO75" i="2"/>
  <c r="AO74" i="2"/>
  <c r="AO73" i="2"/>
  <c r="AO70" i="2"/>
  <c r="AO69" i="2"/>
  <c r="AO68" i="2"/>
  <c r="AO67" i="2"/>
  <c r="AO66" i="2"/>
  <c r="AO65" i="2"/>
  <c r="AO64" i="2"/>
  <c r="AO63" i="2"/>
  <c r="AO62" i="2"/>
  <c r="AO59" i="2"/>
  <c r="AO58" i="2"/>
  <c r="AO57" i="2"/>
  <c r="AO56" i="2"/>
  <c r="AO55" i="2"/>
  <c r="AO54" i="2"/>
  <c r="AO53" i="2"/>
  <c r="AO52" i="2"/>
  <c r="AO51" i="2"/>
  <c r="AO48" i="2"/>
  <c r="AO47" i="2"/>
  <c r="AO46" i="2"/>
  <c r="AO45" i="2"/>
  <c r="AO44" i="2"/>
  <c r="AO43" i="2"/>
  <c r="AO42" i="2"/>
  <c r="AO41" i="2"/>
  <c r="AO40" i="2"/>
  <c r="AO37" i="2"/>
  <c r="AO36" i="2"/>
  <c r="AO35" i="2"/>
  <c r="AO34" i="2"/>
  <c r="AO33" i="2"/>
  <c r="AO32" i="2"/>
  <c r="AO31" i="2"/>
  <c r="AO30" i="2"/>
  <c r="AO29" i="2"/>
  <c r="AO26" i="2"/>
  <c r="AO25" i="2"/>
  <c r="AO24" i="2"/>
  <c r="AO23" i="2"/>
  <c r="AO22" i="2"/>
  <c r="AO21" i="2"/>
  <c r="AO20" i="2"/>
  <c r="AO19" i="2"/>
  <c r="AO18" i="2"/>
  <c r="AO15" i="2"/>
  <c r="AO14" i="2"/>
  <c r="AO13" i="2"/>
  <c r="AO12" i="2"/>
  <c r="AO11" i="2"/>
  <c r="AO10" i="2"/>
  <c r="AO9" i="2"/>
  <c r="AO8" i="2"/>
  <c r="AO7" i="2"/>
  <c r="AO238" i="2" s="1"/>
  <c r="AT1265" i="1"/>
  <c r="AU1252" i="1"/>
  <c r="AU1246" i="1"/>
  <c r="AU1238" i="1"/>
  <c r="AU1232" i="1"/>
  <c r="AU1224" i="1"/>
  <c r="AU1218" i="1"/>
  <c r="AU1210" i="1"/>
  <c r="AU1204" i="1"/>
  <c r="AU1164" i="1"/>
  <c r="AU1160" i="1"/>
  <c r="AU1122" i="1"/>
  <c r="AU1118" i="1"/>
  <c r="AU1111" i="1"/>
  <c r="AU1106" i="1"/>
  <c r="AU1051" i="1"/>
  <c r="AU1047" i="1"/>
  <c r="AU1040" i="1"/>
  <c r="AU1036" i="1"/>
  <c r="AU1029" i="1"/>
  <c r="AU1025" i="1"/>
  <c r="AU1018" i="1"/>
  <c r="AU1014" i="1"/>
  <c r="AU1007" i="1"/>
  <c r="AU1003" i="1"/>
  <c r="AU996" i="1"/>
  <c r="AU992" i="1"/>
  <c r="AU984" i="1"/>
  <c r="AU978" i="1"/>
  <c r="AU970" i="1"/>
  <c r="AU964" i="1"/>
  <c r="AU957" i="1"/>
  <c r="AU952" i="1"/>
  <c r="AU945" i="1"/>
  <c r="AU934" i="1"/>
  <c r="AU930" i="1"/>
  <c r="AU923" i="1"/>
  <c r="AU919" i="1"/>
  <c r="AU912" i="1"/>
  <c r="AU908" i="1"/>
  <c r="AU901" i="1"/>
  <c r="AU897" i="1"/>
  <c r="AU890" i="1"/>
  <c r="AU886" i="1"/>
  <c r="AU879" i="1"/>
  <c r="AU875" i="1"/>
  <c r="BH1288" i="1" s="1"/>
  <c r="AU867" i="1"/>
  <c r="AU861" i="1"/>
  <c r="AU854" i="1"/>
  <c r="AU850" i="1"/>
  <c r="AU843" i="1"/>
  <c r="AU839" i="1"/>
  <c r="AU832" i="1"/>
  <c r="AU828" i="1"/>
  <c r="AU821" i="1"/>
  <c r="AU817" i="1"/>
  <c r="AU809" i="1"/>
  <c r="AU797" i="1"/>
  <c r="AU793" i="1"/>
  <c r="AU786" i="1"/>
  <c r="AU782" i="1"/>
  <c r="AU775" i="1"/>
  <c r="AU771" i="1"/>
  <c r="AU763" i="1"/>
  <c r="AU759" i="1"/>
  <c r="AU741" i="1"/>
  <c r="AU737" i="1"/>
  <c r="AU730" i="1"/>
  <c r="AU726" i="1"/>
  <c r="AU719" i="1"/>
  <c r="AU715" i="1"/>
  <c r="AU708" i="1"/>
  <c r="AU704" i="1"/>
  <c r="AU697" i="1"/>
  <c r="AU693" i="1"/>
  <c r="AU686" i="1"/>
  <c r="AU682" i="1"/>
  <c r="AU675" i="1"/>
  <c r="AU671" i="1"/>
  <c r="AU664" i="1"/>
  <c r="AU660" i="1"/>
  <c r="AU653" i="1"/>
  <c r="AU649" i="1"/>
  <c r="AU642" i="1"/>
  <c r="AU638" i="1"/>
  <c r="AU631" i="1"/>
  <c r="AU627" i="1"/>
  <c r="AU620" i="1"/>
  <c r="AU616" i="1"/>
  <c r="AU609" i="1"/>
  <c r="AU605" i="1"/>
  <c r="AU611" i="1" s="1"/>
  <c r="AU598" i="1"/>
  <c r="AU594" i="1"/>
  <c r="AU587" i="1"/>
  <c r="AU583" i="1"/>
  <c r="AU576" i="1"/>
  <c r="AU572" i="1"/>
  <c r="AU565" i="1"/>
  <c r="AU561" i="1"/>
  <c r="AU554" i="1"/>
  <c r="AU550" i="1"/>
  <c r="AU545" i="1"/>
  <c r="AU539" i="1"/>
  <c r="AU534" i="1"/>
  <c r="AU528" i="1"/>
  <c r="AU521" i="1"/>
  <c r="AU510" i="1"/>
  <c r="AU506" i="1"/>
  <c r="AU499" i="1"/>
  <c r="AU495" i="1"/>
  <c r="AU488" i="1"/>
  <c r="AU484" i="1"/>
  <c r="AU490" i="1"/>
  <c r="AU479" i="1"/>
  <c r="AU473" i="1"/>
  <c r="AU466" i="1"/>
  <c r="AU462" i="1"/>
  <c r="AU455" i="1"/>
  <c r="AU451" i="1"/>
  <c r="AU444" i="1"/>
  <c r="AU440" i="1"/>
  <c r="AU432" i="1"/>
  <c r="AU426" i="1"/>
  <c r="AU418" i="1"/>
  <c r="AU412" i="1"/>
  <c r="AU405" i="1"/>
  <c r="AU401" i="1"/>
  <c r="AU394" i="1"/>
  <c r="AU383" i="1"/>
  <c r="AU379" i="1"/>
  <c r="AU372" i="1"/>
  <c r="AU361" i="1"/>
  <c r="AU357" i="1"/>
  <c r="AU350" i="1"/>
  <c r="AU346" i="1"/>
  <c r="AU339" i="1"/>
  <c r="AU328" i="1"/>
  <c r="AU324" i="1"/>
  <c r="AU317" i="1"/>
  <c r="AU313" i="1"/>
  <c r="AU306" i="1"/>
  <c r="AU302" i="1"/>
  <c r="AU295" i="1"/>
  <c r="AU291" i="1"/>
  <c r="AU284" i="1"/>
  <c r="AU280" i="1"/>
  <c r="AU273" i="1"/>
  <c r="AU269" i="1"/>
  <c r="AU262" i="1"/>
  <c r="AU258" i="1"/>
  <c r="AU250" i="1"/>
  <c r="AU244" i="1"/>
  <c r="AU237" i="1"/>
  <c r="AU233" i="1"/>
  <c r="AU226" i="1"/>
  <c r="AU222" i="1"/>
  <c r="AU215" i="1"/>
  <c r="AU211" i="1"/>
  <c r="AU204" i="1"/>
  <c r="AU200" i="1"/>
  <c r="AU192" i="1"/>
  <c r="AU186" i="1"/>
  <c r="BH1286" i="1" s="1"/>
  <c r="AU179" i="1"/>
  <c r="AU175" i="1"/>
  <c r="AU168" i="1"/>
  <c r="AU164" i="1"/>
  <c r="AU157" i="1"/>
  <c r="AU153" i="1"/>
  <c r="AU146" i="1"/>
  <c r="AU142" i="1"/>
  <c r="AU135" i="1"/>
  <c r="AU131" i="1"/>
  <c r="AU124" i="1"/>
  <c r="AU120" i="1"/>
  <c r="AU113" i="1"/>
  <c r="AU109" i="1"/>
  <c r="AU102" i="1"/>
  <c r="AU98" i="1"/>
  <c r="AU91" i="1"/>
  <c r="AU87" i="1"/>
  <c r="AU80" i="1"/>
  <c r="AU68" i="1"/>
  <c r="AU64" i="1"/>
  <c r="AU53" i="1"/>
  <c r="AU46" i="1"/>
  <c r="AU42" i="1"/>
  <c r="AU35" i="1"/>
  <c r="AU31" i="1"/>
  <c r="AU24" i="1"/>
  <c r="AU20" i="1"/>
  <c r="AU13" i="1"/>
  <c r="AU8" i="1"/>
  <c r="AO1286" i="1"/>
  <c r="AR1321" i="1"/>
  <c r="AS1294" i="1"/>
  <c r="AR1305" i="1" s="1"/>
  <c r="AR1294" i="1"/>
  <c r="AS1293" i="1"/>
  <c r="AR1304" i="1" s="1"/>
  <c r="AR1293" i="1"/>
  <c r="AS1292" i="1"/>
  <c r="AR1303" i="1" s="1"/>
  <c r="AR1292" i="1"/>
  <c r="AS1291" i="1"/>
  <c r="AR1302" i="1" s="1"/>
  <c r="AR1291" i="1"/>
  <c r="AS1290" i="1"/>
  <c r="AR1301" i="1" s="1"/>
  <c r="AR1290" i="1"/>
  <c r="AS1289" i="1"/>
  <c r="AR1300" i="1" s="1"/>
  <c r="AR1289" i="1"/>
  <c r="AS1288" i="1"/>
  <c r="AR1299" i="1" s="1"/>
  <c r="AR1288" i="1"/>
  <c r="AS1287" i="1"/>
  <c r="AR1298" i="1" s="1"/>
  <c r="AR1287" i="1"/>
  <c r="AS1286" i="1"/>
  <c r="AR1297" i="1" s="1"/>
  <c r="AR1286" i="1"/>
  <c r="AS1257" i="1"/>
  <c r="AQ1257" i="1"/>
  <c r="AR1256" i="1"/>
  <c r="AR1255" i="1"/>
  <c r="AR1254" i="1"/>
  <c r="AR1253" i="1"/>
  <c r="AR1252" i="1"/>
  <c r="AR1251" i="1"/>
  <c r="AR1250" i="1"/>
  <c r="AR1249" i="1"/>
  <c r="AR1248" i="1"/>
  <c r="AR1247" i="1"/>
  <c r="AR1246" i="1"/>
  <c r="AR1245" i="1"/>
  <c r="AR1242" i="1"/>
  <c r="AR1241" i="1"/>
  <c r="AR1240" i="1"/>
  <c r="AR1239" i="1"/>
  <c r="AR1238" i="1"/>
  <c r="AR1237" i="1"/>
  <c r="AR1236" i="1"/>
  <c r="AR1235" i="1"/>
  <c r="AR1234" i="1"/>
  <c r="AR1233" i="1"/>
  <c r="AR1232" i="1"/>
  <c r="AR1231" i="1"/>
  <c r="AR1228" i="1"/>
  <c r="AR1227" i="1"/>
  <c r="AR1226" i="1"/>
  <c r="AR1225" i="1"/>
  <c r="AR1224" i="1"/>
  <c r="AR1223" i="1"/>
  <c r="AR1222" i="1"/>
  <c r="AR1221" i="1"/>
  <c r="AR1220" i="1"/>
  <c r="AR1219" i="1"/>
  <c r="AR1218" i="1"/>
  <c r="AR1217" i="1"/>
  <c r="AR1214" i="1"/>
  <c r="AR1213" i="1"/>
  <c r="AR1212" i="1"/>
  <c r="AR1211" i="1"/>
  <c r="AR1210" i="1"/>
  <c r="AR1209" i="1"/>
  <c r="AR1208" i="1"/>
  <c r="AR1207" i="1"/>
  <c r="AR1206" i="1"/>
  <c r="AR1205" i="1"/>
  <c r="AR1204" i="1"/>
  <c r="AR1203" i="1"/>
  <c r="AR1167" i="1"/>
  <c r="AR1166" i="1"/>
  <c r="AR1165" i="1"/>
  <c r="AR1164" i="1"/>
  <c r="AR1163" i="1"/>
  <c r="AR1162" i="1"/>
  <c r="AR1161" i="1"/>
  <c r="AR1160" i="1"/>
  <c r="AR1159" i="1"/>
  <c r="AR1125" i="1"/>
  <c r="AR1124" i="1"/>
  <c r="AR1123" i="1"/>
  <c r="AR1122" i="1"/>
  <c r="AR1121" i="1"/>
  <c r="AR1120" i="1"/>
  <c r="AR1119" i="1"/>
  <c r="AR1118" i="1"/>
  <c r="AR1117" i="1"/>
  <c r="AR1114" i="1"/>
  <c r="AR1113" i="1"/>
  <c r="AR1112" i="1"/>
  <c r="AR1111" i="1"/>
  <c r="AR1110" i="1"/>
  <c r="AR1109" i="1"/>
  <c r="AR1107" i="1"/>
  <c r="AR1106" i="1"/>
  <c r="AR1105" i="1"/>
  <c r="AR1054" i="1"/>
  <c r="AR1053" i="1"/>
  <c r="AR1052" i="1"/>
  <c r="AR1051" i="1"/>
  <c r="AR1050" i="1"/>
  <c r="AR1049" i="1"/>
  <c r="AR1048" i="1"/>
  <c r="AR1047" i="1"/>
  <c r="AR1046" i="1"/>
  <c r="AR1043" i="1"/>
  <c r="AR1042" i="1"/>
  <c r="AR1041" i="1"/>
  <c r="AR1040" i="1"/>
  <c r="AR1039" i="1"/>
  <c r="AR1038" i="1"/>
  <c r="AR1037" i="1"/>
  <c r="AR1036" i="1"/>
  <c r="AR1035" i="1"/>
  <c r="AR1032" i="1"/>
  <c r="AR1031" i="1"/>
  <c r="AR1030" i="1"/>
  <c r="AR1029" i="1"/>
  <c r="AR1028" i="1"/>
  <c r="AR1027" i="1"/>
  <c r="AR1026" i="1"/>
  <c r="AR1025" i="1"/>
  <c r="AR1024" i="1"/>
  <c r="AR1021" i="1"/>
  <c r="AR1020" i="1"/>
  <c r="AR1019" i="1"/>
  <c r="AR1018" i="1"/>
  <c r="AR1017" i="1"/>
  <c r="AR1016" i="1"/>
  <c r="AR1015" i="1"/>
  <c r="AR1014" i="1"/>
  <c r="AR1013" i="1"/>
  <c r="AR1010" i="1"/>
  <c r="AR1009" i="1"/>
  <c r="AR1008" i="1"/>
  <c r="AR1007" i="1"/>
  <c r="AR1006" i="1"/>
  <c r="AR1005" i="1"/>
  <c r="AR1004" i="1"/>
  <c r="AR1003" i="1"/>
  <c r="AR1002" i="1"/>
  <c r="AR999" i="1"/>
  <c r="AR998" i="1"/>
  <c r="AR997" i="1"/>
  <c r="AR996" i="1"/>
  <c r="AR995" i="1"/>
  <c r="AR994" i="1"/>
  <c r="AR993" i="1"/>
  <c r="AR992" i="1"/>
  <c r="AR991" i="1"/>
  <c r="AR988" i="1"/>
  <c r="AR987" i="1"/>
  <c r="AR986" i="1"/>
  <c r="AR985" i="1"/>
  <c r="AR984" i="1"/>
  <c r="AR983" i="1"/>
  <c r="AR982" i="1"/>
  <c r="AR981" i="1"/>
  <c r="AR980" i="1"/>
  <c r="AR979" i="1"/>
  <c r="AR978" i="1"/>
  <c r="AR977" i="1"/>
  <c r="AR974" i="1"/>
  <c r="AR973" i="1"/>
  <c r="AR972" i="1"/>
  <c r="AR971" i="1"/>
  <c r="AR970" i="1"/>
  <c r="AR969" i="1"/>
  <c r="AR968" i="1"/>
  <c r="AR967" i="1"/>
  <c r="AR966" i="1"/>
  <c r="AR965" i="1"/>
  <c r="AR964" i="1"/>
  <c r="AR963" i="1"/>
  <c r="AR960" i="1"/>
  <c r="AR959" i="1"/>
  <c r="AR958" i="1"/>
  <c r="AR957" i="1"/>
  <c r="AR956" i="1"/>
  <c r="AR954" i="1"/>
  <c r="AR953" i="1"/>
  <c r="AR952" i="1"/>
  <c r="AR951" i="1"/>
  <c r="AR948" i="1"/>
  <c r="AR947" i="1"/>
  <c r="AR946" i="1"/>
  <c r="AR945" i="1"/>
  <c r="AR944" i="1"/>
  <c r="AR943" i="1"/>
  <c r="AR942" i="1"/>
  <c r="AR941" i="1"/>
  <c r="AR940" i="1"/>
  <c r="AR937" i="1"/>
  <c r="AR936" i="1"/>
  <c r="AR935" i="1"/>
  <c r="AR934" i="1"/>
  <c r="AR933" i="1"/>
  <c r="AR932" i="1"/>
  <c r="AR931" i="1"/>
  <c r="AR930" i="1"/>
  <c r="AR929" i="1"/>
  <c r="AR926" i="1"/>
  <c r="AR925" i="1"/>
  <c r="AR924" i="1"/>
  <c r="AR923" i="1"/>
  <c r="AR922" i="1"/>
  <c r="AR921" i="1"/>
  <c r="AR920" i="1"/>
  <c r="AR919" i="1"/>
  <c r="AR918" i="1"/>
  <c r="AR915" i="1"/>
  <c r="AR914" i="1"/>
  <c r="AR913" i="1"/>
  <c r="AR912" i="1"/>
  <c r="AR911" i="1"/>
  <c r="AR910" i="1"/>
  <c r="AR909" i="1"/>
  <c r="AR908" i="1"/>
  <c r="AR907" i="1"/>
  <c r="AR904" i="1"/>
  <c r="AR903" i="1"/>
  <c r="AR902" i="1"/>
  <c r="AR901" i="1"/>
  <c r="AR900" i="1"/>
  <c r="AR899" i="1"/>
  <c r="AR898" i="1"/>
  <c r="AR897" i="1"/>
  <c r="AR896" i="1"/>
  <c r="AR893" i="1"/>
  <c r="AR892" i="1"/>
  <c r="AR891" i="1"/>
  <c r="AR890" i="1"/>
  <c r="AR889" i="1"/>
  <c r="AR888" i="1"/>
  <c r="AR887" i="1"/>
  <c r="AR886" i="1"/>
  <c r="AR885" i="1"/>
  <c r="AR882" i="1"/>
  <c r="AR881" i="1"/>
  <c r="AR880" i="1"/>
  <c r="AR879" i="1"/>
  <c r="AR878" i="1"/>
  <c r="AR877" i="1"/>
  <c r="AR876" i="1"/>
  <c r="AR875" i="1"/>
  <c r="AR874" i="1"/>
  <c r="AR871" i="1"/>
  <c r="AR870" i="1"/>
  <c r="AR869" i="1"/>
  <c r="AR868" i="1"/>
  <c r="AR867" i="1"/>
  <c r="AR866" i="1"/>
  <c r="AR865" i="1"/>
  <c r="AR864" i="1"/>
  <c r="AR863" i="1"/>
  <c r="AR862" i="1"/>
  <c r="AR861" i="1"/>
  <c r="AR860" i="1"/>
  <c r="AR857" i="1"/>
  <c r="AR856" i="1"/>
  <c r="AR855" i="1"/>
  <c r="AR854" i="1"/>
  <c r="AR853" i="1"/>
  <c r="AR852" i="1"/>
  <c r="AR851" i="1"/>
  <c r="AR850" i="1"/>
  <c r="AR849" i="1"/>
  <c r="AR846" i="1"/>
  <c r="AR845" i="1"/>
  <c r="AR844" i="1"/>
  <c r="AR843" i="1"/>
  <c r="AR842" i="1"/>
  <c r="AR841" i="1"/>
  <c r="AR840" i="1"/>
  <c r="AR839" i="1"/>
  <c r="AR838" i="1"/>
  <c r="AR835" i="1"/>
  <c r="AR834" i="1"/>
  <c r="AR833" i="1"/>
  <c r="AR832" i="1"/>
  <c r="AR831" i="1"/>
  <c r="AR830" i="1"/>
  <c r="AR829" i="1"/>
  <c r="AR828" i="1"/>
  <c r="AR827" i="1"/>
  <c r="AR824" i="1"/>
  <c r="AR823" i="1"/>
  <c r="AR822" i="1"/>
  <c r="AR821" i="1"/>
  <c r="AR820" i="1"/>
  <c r="AR819" i="1"/>
  <c r="AR818" i="1"/>
  <c r="AR817" i="1"/>
  <c r="AR816" i="1"/>
  <c r="AR813" i="1"/>
  <c r="AR812" i="1"/>
  <c r="AR811" i="1"/>
  <c r="AR809" i="1"/>
  <c r="AR808" i="1"/>
  <c r="AR807" i="1"/>
  <c r="AR806" i="1"/>
  <c r="AR805" i="1"/>
  <c r="AR804" i="1"/>
  <c r="AR801" i="1"/>
  <c r="AR800" i="1"/>
  <c r="AR799" i="1"/>
  <c r="AR797" i="1"/>
  <c r="AR796" i="1"/>
  <c r="AR795" i="1"/>
  <c r="AR794" i="1"/>
  <c r="AR793" i="1"/>
  <c r="AR792" i="1"/>
  <c r="AR789" i="1"/>
  <c r="AR788" i="1"/>
  <c r="AR787" i="1"/>
  <c r="AR786" i="1"/>
  <c r="AR785" i="1"/>
  <c r="AR784" i="1"/>
  <c r="AR783" i="1"/>
  <c r="AR782" i="1"/>
  <c r="AR781" i="1"/>
  <c r="AR778" i="1"/>
  <c r="AR777" i="1"/>
  <c r="AR776" i="1"/>
  <c r="AR775" i="1"/>
  <c r="AR774" i="1"/>
  <c r="AR773" i="1"/>
  <c r="AR772" i="1"/>
  <c r="AR771" i="1"/>
  <c r="AR770" i="1"/>
  <c r="AR767" i="1"/>
  <c r="AR766" i="1"/>
  <c r="AR765" i="1"/>
  <c r="AR763" i="1"/>
  <c r="AR762" i="1"/>
  <c r="AR761" i="1"/>
  <c r="AR760" i="1"/>
  <c r="AR759" i="1"/>
  <c r="AR758" i="1"/>
  <c r="AR755" i="1"/>
  <c r="AR754" i="1"/>
  <c r="AR753" i="1"/>
  <c r="AR752" i="1"/>
  <c r="AR751" i="1"/>
  <c r="AR750" i="1"/>
  <c r="AR749" i="1"/>
  <c r="AR748" i="1"/>
  <c r="AR747" i="1"/>
  <c r="AR744" i="1"/>
  <c r="AR743" i="1"/>
  <c r="AR742" i="1"/>
  <c r="AR741" i="1"/>
  <c r="AR740" i="1"/>
  <c r="AR739" i="1"/>
  <c r="AR738" i="1"/>
  <c r="AR737" i="1"/>
  <c r="AR736" i="1"/>
  <c r="AR733" i="1"/>
  <c r="AR732" i="1"/>
  <c r="AR731" i="1"/>
  <c r="AR730" i="1"/>
  <c r="AR729" i="1"/>
  <c r="AR728" i="1"/>
  <c r="AR727" i="1"/>
  <c r="AR726" i="1"/>
  <c r="AR725" i="1"/>
  <c r="AR722" i="1"/>
  <c r="AR721" i="1"/>
  <c r="AR720" i="1"/>
  <c r="AR719" i="1"/>
  <c r="AR718" i="1"/>
  <c r="AR717" i="1"/>
  <c r="AR716" i="1"/>
  <c r="AR715" i="1"/>
  <c r="AR714" i="1"/>
  <c r="AR711" i="1"/>
  <c r="AR710" i="1"/>
  <c r="AR709" i="1"/>
  <c r="AR708" i="1"/>
  <c r="AR707" i="1"/>
  <c r="AR706" i="1"/>
  <c r="AR705" i="1"/>
  <c r="AR704" i="1"/>
  <c r="AR703" i="1"/>
  <c r="AR700" i="1"/>
  <c r="AR699" i="1"/>
  <c r="AR698" i="1"/>
  <c r="AR697" i="1"/>
  <c r="AR696" i="1"/>
  <c r="AR695" i="1"/>
  <c r="AR694" i="1"/>
  <c r="AR693" i="1"/>
  <c r="AR692" i="1"/>
  <c r="AR689" i="1"/>
  <c r="AR688" i="1"/>
  <c r="AR687" i="1"/>
  <c r="AR686" i="1"/>
  <c r="AR685" i="1"/>
  <c r="AR684" i="1"/>
  <c r="AR683" i="1"/>
  <c r="AR682" i="1"/>
  <c r="AR681" i="1"/>
  <c r="AR678" i="1"/>
  <c r="AR677" i="1"/>
  <c r="AR676" i="1"/>
  <c r="AR675" i="1"/>
  <c r="AR674" i="1"/>
  <c r="AR673" i="1"/>
  <c r="AR672" i="1"/>
  <c r="AR671" i="1"/>
  <c r="AR670" i="1"/>
  <c r="AR667" i="1"/>
  <c r="AR666" i="1"/>
  <c r="AR665" i="1"/>
  <c r="AR664" i="1"/>
  <c r="AR663" i="1"/>
  <c r="AR662" i="1"/>
  <c r="AR661" i="1"/>
  <c r="AR660" i="1"/>
  <c r="AR659" i="1"/>
  <c r="AR656" i="1"/>
  <c r="AR655" i="1"/>
  <c r="AR654" i="1"/>
  <c r="AR653" i="1"/>
  <c r="AR652" i="1"/>
  <c r="AR651" i="1"/>
  <c r="AR650" i="1"/>
  <c r="AR649" i="1"/>
  <c r="AR648" i="1"/>
  <c r="AR645" i="1"/>
  <c r="AR644" i="1"/>
  <c r="AR643" i="1"/>
  <c r="AR642" i="1"/>
  <c r="AR641" i="1"/>
  <c r="AR640" i="1"/>
  <c r="AR639" i="1"/>
  <c r="AR638" i="1"/>
  <c r="AR637" i="1"/>
  <c r="AR634" i="1"/>
  <c r="AR633" i="1"/>
  <c r="AR632" i="1"/>
  <c r="AR631" i="1"/>
  <c r="AR630" i="1"/>
  <c r="AR629" i="1"/>
  <c r="AR628" i="1"/>
  <c r="AR627" i="1"/>
  <c r="AR626" i="1"/>
  <c r="AR623" i="1"/>
  <c r="AR622" i="1"/>
  <c r="AR621" i="1"/>
  <c r="AR620" i="1"/>
  <c r="AR619" i="1"/>
  <c r="AR618" i="1"/>
  <c r="AR617" i="1"/>
  <c r="AR616" i="1"/>
  <c r="AR615" i="1"/>
  <c r="AR612" i="1"/>
  <c r="AR611" i="1"/>
  <c r="AR610" i="1"/>
  <c r="AR609" i="1"/>
  <c r="AR608" i="1"/>
  <c r="AR607" i="1"/>
  <c r="AR606" i="1"/>
  <c r="AR605" i="1"/>
  <c r="AR604" i="1"/>
  <c r="AR601" i="1"/>
  <c r="AR600" i="1"/>
  <c r="AR599" i="1"/>
  <c r="AR598" i="1"/>
  <c r="AR597" i="1"/>
  <c r="AR596" i="1"/>
  <c r="AR595" i="1"/>
  <c r="AR594" i="1"/>
  <c r="AR593" i="1"/>
  <c r="AR590" i="1"/>
  <c r="AR589" i="1"/>
  <c r="AR588" i="1"/>
  <c r="AR587" i="1"/>
  <c r="AR586" i="1"/>
  <c r="AR585" i="1"/>
  <c r="AR584" i="1"/>
  <c r="AR583" i="1"/>
  <c r="AR582" i="1"/>
  <c r="AR579" i="1"/>
  <c r="AR578" i="1"/>
  <c r="AR577" i="1"/>
  <c r="AR576" i="1"/>
  <c r="AR575" i="1"/>
  <c r="AR574" i="1"/>
  <c r="AR573" i="1"/>
  <c r="AR572" i="1"/>
  <c r="AR571" i="1"/>
  <c r="AR568" i="1"/>
  <c r="AR567" i="1"/>
  <c r="AR566" i="1"/>
  <c r="AR565" i="1"/>
  <c r="AR564" i="1"/>
  <c r="AR563" i="1"/>
  <c r="AR562" i="1"/>
  <c r="AR561" i="1"/>
  <c r="AR560" i="1"/>
  <c r="AR557" i="1"/>
  <c r="AR556" i="1"/>
  <c r="AR555" i="1"/>
  <c r="AR554" i="1"/>
  <c r="AR553" i="1"/>
  <c r="AR552" i="1"/>
  <c r="AR551" i="1"/>
  <c r="AR550" i="1"/>
  <c r="AR549" i="1"/>
  <c r="AR546" i="1"/>
  <c r="AR545" i="1"/>
  <c r="AR544" i="1"/>
  <c r="AR543" i="1"/>
  <c r="AR542" i="1"/>
  <c r="AR541" i="1"/>
  <c r="AR540" i="1"/>
  <c r="AR539" i="1"/>
  <c r="AR538" i="1"/>
  <c r="AR535" i="1"/>
  <c r="AR534" i="1"/>
  <c r="AR533" i="1"/>
  <c r="AR532" i="1"/>
  <c r="AR531" i="1"/>
  <c r="AR530" i="1"/>
  <c r="AR529" i="1"/>
  <c r="AR528" i="1"/>
  <c r="AR527" i="1"/>
  <c r="AR524" i="1"/>
  <c r="AR523" i="1"/>
  <c r="AR522" i="1"/>
  <c r="AR521" i="1"/>
  <c r="AR520" i="1"/>
  <c r="AR519" i="1"/>
  <c r="AR518" i="1"/>
  <c r="AR517" i="1"/>
  <c r="AR516" i="1"/>
  <c r="AR513" i="1"/>
  <c r="AR512" i="1"/>
  <c r="AR511" i="1"/>
  <c r="AR510" i="1"/>
  <c r="AR509" i="1"/>
  <c r="AR508" i="1"/>
  <c r="AR507" i="1"/>
  <c r="AR506" i="1"/>
  <c r="AR505" i="1"/>
  <c r="AR502" i="1"/>
  <c r="AR501" i="1"/>
  <c r="AR500" i="1"/>
  <c r="AR499" i="1"/>
  <c r="AR498" i="1"/>
  <c r="AR497" i="1"/>
  <c r="AR496" i="1"/>
  <c r="AR495" i="1"/>
  <c r="AR494" i="1"/>
  <c r="AR491" i="1"/>
  <c r="AR490" i="1"/>
  <c r="AR489" i="1"/>
  <c r="AR488" i="1"/>
  <c r="AR487" i="1"/>
  <c r="AR486" i="1"/>
  <c r="AR485" i="1"/>
  <c r="AR484" i="1"/>
  <c r="AR483" i="1"/>
  <c r="AR480" i="1"/>
  <c r="AR479" i="1"/>
  <c r="AR478" i="1"/>
  <c r="AR477" i="1"/>
  <c r="AR476" i="1"/>
  <c r="AR475" i="1"/>
  <c r="AR474" i="1"/>
  <c r="AR473" i="1"/>
  <c r="AR472" i="1"/>
  <c r="AR469" i="1"/>
  <c r="AR468" i="1"/>
  <c r="AR467" i="1"/>
  <c r="AR466" i="1"/>
  <c r="AR465" i="1"/>
  <c r="AR464" i="1"/>
  <c r="AR463" i="1"/>
  <c r="AR462" i="1"/>
  <c r="AR461" i="1"/>
  <c r="AR458" i="1"/>
  <c r="AR457" i="1"/>
  <c r="AR456" i="1"/>
  <c r="AR455" i="1"/>
  <c r="AR454" i="1"/>
  <c r="AR453" i="1"/>
  <c r="AR452" i="1"/>
  <c r="AR451" i="1"/>
  <c r="AR450" i="1"/>
  <c r="AR447" i="1"/>
  <c r="AR446" i="1"/>
  <c r="AR445" i="1"/>
  <c r="AR444" i="1"/>
  <c r="AR443" i="1"/>
  <c r="AR442" i="1"/>
  <c r="AR441" i="1"/>
  <c r="AR440" i="1"/>
  <c r="AR439" i="1"/>
  <c r="AR436" i="1"/>
  <c r="AR435" i="1"/>
  <c r="AR434" i="1"/>
  <c r="AR433" i="1"/>
  <c r="AR432" i="1"/>
  <c r="AR431" i="1"/>
  <c r="AR430" i="1"/>
  <c r="AR429" i="1"/>
  <c r="AR428" i="1"/>
  <c r="AR427" i="1"/>
  <c r="AR426" i="1"/>
  <c r="AR425" i="1"/>
  <c r="AR422" i="1"/>
  <c r="AR421" i="1"/>
  <c r="AR420" i="1"/>
  <c r="AR419" i="1"/>
  <c r="AR418" i="1"/>
  <c r="AR417" i="1"/>
  <c r="AR416" i="1"/>
  <c r="AR415" i="1"/>
  <c r="AR414" i="1"/>
  <c r="AR413" i="1"/>
  <c r="AR412" i="1"/>
  <c r="AR411" i="1"/>
  <c r="AR408" i="1"/>
  <c r="AR407" i="1"/>
  <c r="AR406" i="1"/>
  <c r="AR405" i="1"/>
  <c r="AR404" i="1"/>
  <c r="AR403" i="1"/>
  <c r="AR402" i="1"/>
  <c r="AR401" i="1"/>
  <c r="AR400" i="1"/>
  <c r="AR397" i="1"/>
  <c r="AR396" i="1"/>
  <c r="AR395" i="1"/>
  <c r="AR394" i="1"/>
  <c r="AR393" i="1"/>
  <c r="AR392" i="1"/>
  <c r="AR391" i="1"/>
  <c r="AR390" i="1"/>
  <c r="AR389" i="1"/>
  <c r="AR386" i="1"/>
  <c r="AR385" i="1"/>
  <c r="AR384" i="1"/>
  <c r="AR383" i="1"/>
  <c r="AR382" i="1"/>
  <c r="AR381" i="1"/>
  <c r="AR380" i="1"/>
  <c r="AR379" i="1"/>
  <c r="AR378" i="1"/>
  <c r="AR375" i="1"/>
  <c r="AR374" i="1"/>
  <c r="AR373" i="1"/>
  <c r="AR372" i="1"/>
  <c r="AR371" i="1"/>
  <c r="AR370" i="1"/>
  <c r="AR369" i="1"/>
  <c r="AR368" i="1"/>
  <c r="AR367" i="1"/>
  <c r="AR364" i="1"/>
  <c r="AR363" i="1"/>
  <c r="AR362" i="1"/>
  <c r="AR361" i="1"/>
  <c r="AR360" i="1"/>
  <c r="AR359" i="1"/>
  <c r="AR358" i="1"/>
  <c r="AR357" i="1"/>
  <c r="AR356" i="1"/>
  <c r="AR353" i="1"/>
  <c r="AR352" i="1"/>
  <c r="AR351" i="1"/>
  <c r="AR350" i="1"/>
  <c r="AR349" i="1"/>
  <c r="AR348" i="1"/>
  <c r="AR347" i="1"/>
  <c r="AR346" i="1"/>
  <c r="AR345" i="1"/>
  <c r="AR342" i="1"/>
  <c r="AR341" i="1"/>
  <c r="AR340" i="1"/>
  <c r="AR339" i="1"/>
  <c r="AR338" i="1"/>
  <c r="AR337" i="1"/>
  <c r="AR336" i="1"/>
  <c r="AR335" i="1"/>
  <c r="AR334" i="1"/>
  <c r="AR331" i="1"/>
  <c r="AR330" i="1"/>
  <c r="AR329" i="1"/>
  <c r="AR328" i="1"/>
  <c r="AR327" i="1"/>
  <c r="AR326" i="1"/>
  <c r="AR325" i="1"/>
  <c r="AR324" i="1"/>
  <c r="AR323" i="1"/>
  <c r="AR320" i="1"/>
  <c r="AR319" i="1"/>
  <c r="AR318" i="1"/>
  <c r="AR317" i="1"/>
  <c r="AR316" i="1"/>
  <c r="AR315" i="1"/>
  <c r="AR314" i="1"/>
  <c r="AR313" i="1"/>
  <c r="AR312" i="1"/>
  <c r="AR309" i="1"/>
  <c r="AR308" i="1"/>
  <c r="AR307" i="1"/>
  <c r="AR306" i="1"/>
  <c r="AR305" i="1"/>
  <c r="AR304" i="1"/>
  <c r="AR303" i="1"/>
  <c r="AR302" i="1"/>
  <c r="AR301" i="1"/>
  <c r="AR298" i="1"/>
  <c r="AR297" i="1"/>
  <c r="AR296" i="1"/>
  <c r="AR295" i="1"/>
  <c r="AR294" i="1"/>
  <c r="AR293" i="1"/>
  <c r="AR292" i="1"/>
  <c r="AR291" i="1"/>
  <c r="AR290" i="1"/>
  <c r="AR287" i="1"/>
  <c r="AR286" i="1"/>
  <c r="AR285" i="1"/>
  <c r="AR284" i="1"/>
  <c r="AR283" i="1"/>
  <c r="AR282" i="1"/>
  <c r="AR281" i="1"/>
  <c r="AR280" i="1"/>
  <c r="AR279" i="1"/>
  <c r="AR276" i="1"/>
  <c r="AR275" i="1"/>
  <c r="AR274" i="1"/>
  <c r="AR273" i="1"/>
  <c r="AR272" i="1"/>
  <c r="AR271" i="1"/>
  <c r="AR270" i="1"/>
  <c r="AR269" i="1"/>
  <c r="AR268" i="1"/>
  <c r="AR265" i="1"/>
  <c r="AR264" i="1"/>
  <c r="AR263" i="1"/>
  <c r="AR262" i="1"/>
  <c r="AR261" i="1"/>
  <c r="AR260" i="1"/>
  <c r="AR259" i="1"/>
  <c r="AR258" i="1"/>
  <c r="AR257" i="1"/>
  <c r="AR254" i="1"/>
  <c r="AR253" i="1"/>
  <c r="AR252" i="1"/>
  <c r="AR251" i="1"/>
  <c r="AR250" i="1"/>
  <c r="AR249" i="1"/>
  <c r="AR248" i="1"/>
  <c r="AR247" i="1"/>
  <c r="AR246" i="1"/>
  <c r="AR245" i="1"/>
  <c r="AR244" i="1"/>
  <c r="AR243" i="1"/>
  <c r="AR240" i="1"/>
  <c r="AR239" i="1"/>
  <c r="AR238" i="1"/>
  <c r="AR237" i="1"/>
  <c r="AR236" i="1"/>
  <c r="AR235" i="1"/>
  <c r="AR234" i="1"/>
  <c r="AR233" i="1"/>
  <c r="AR232" i="1"/>
  <c r="AR229" i="1"/>
  <c r="AR228" i="1"/>
  <c r="AR227" i="1"/>
  <c r="AR226" i="1"/>
  <c r="AR225" i="1"/>
  <c r="AR224" i="1"/>
  <c r="AR223" i="1"/>
  <c r="AR222" i="1"/>
  <c r="AR221" i="1"/>
  <c r="AR218" i="1"/>
  <c r="AR217" i="1"/>
  <c r="AR216" i="1"/>
  <c r="AR215" i="1"/>
  <c r="AR214" i="1"/>
  <c r="AR213" i="1"/>
  <c r="AR212" i="1"/>
  <c r="AR211" i="1"/>
  <c r="AR210" i="1"/>
  <c r="AR207" i="1"/>
  <c r="AR206" i="1"/>
  <c r="AR205" i="1"/>
  <c r="AR204" i="1"/>
  <c r="AR203" i="1"/>
  <c r="AR202" i="1"/>
  <c r="AR201" i="1"/>
  <c r="AR200" i="1"/>
  <c r="AR199" i="1"/>
  <c r="AR196" i="1"/>
  <c r="AR195" i="1"/>
  <c r="AR194" i="1"/>
  <c r="AR193" i="1"/>
  <c r="AR192" i="1"/>
  <c r="AR191" i="1"/>
  <c r="AR190" i="1"/>
  <c r="AR189" i="1"/>
  <c r="AR188" i="1"/>
  <c r="AR187" i="1"/>
  <c r="AR186" i="1"/>
  <c r="AR185" i="1"/>
  <c r="AR182" i="1"/>
  <c r="AR181" i="1"/>
  <c r="AR180" i="1"/>
  <c r="AR179" i="1"/>
  <c r="AR178" i="1"/>
  <c r="AR177" i="1"/>
  <c r="AR176" i="1"/>
  <c r="AR175" i="1"/>
  <c r="AR174" i="1"/>
  <c r="AR171" i="1"/>
  <c r="AR170" i="1"/>
  <c r="AR169" i="1"/>
  <c r="AR168" i="1"/>
  <c r="AR167" i="1"/>
  <c r="AR166" i="1"/>
  <c r="AR165" i="1"/>
  <c r="AR164" i="1"/>
  <c r="AR163" i="1"/>
  <c r="AR160" i="1"/>
  <c r="AR159" i="1"/>
  <c r="AR158" i="1"/>
  <c r="AR157" i="1"/>
  <c r="AR156" i="1"/>
  <c r="AR155" i="1"/>
  <c r="AR154" i="1"/>
  <c r="AR153" i="1"/>
  <c r="AR152" i="1"/>
  <c r="AR149" i="1"/>
  <c r="AR148" i="1"/>
  <c r="AR147" i="1"/>
  <c r="AR146" i="1"/>
  <c r="AR145" i="1"/>
  <c r="AR144" i="1"/>
  <c r="AR143" i="1"/>
  <c r="AR142" i="1"/>
  <c r="AR141" i="1"/>
  <c r="AR138" i="1"/>
  <c r="AR137" i="1"/>
  <c r="AR136" i="1"/>
  <c r="AR135" i="1"/>
  <c r="AR134" i="1"/>
  <c r="AR133" i="1"/>
  <c r="AR132" i="1"/>
  <c r="AR131" i="1"/>
  <c r="AR130" i="1"/>
  <c r="AR127" i="1"/>
  <c r="AR126" i="1"/>
  <c r="AR125" i="1"/>
  <c r="AR124" i="1"/>
  <c r="AR123" i="1"/>
  <c r="AR122" i="1"/>
  <c r="AR121" i="1"/>
  <c r="AR120" i="1"/>
  <c r="AR119" i="1"/>
  <c r="AR116" i="1"/>
  <c r="AR115" i="1"/>
  <c r="AR114" i="1"/>
  <c r="AR113" i="1"/>
  <c r="AR112" i="1"/>
  <c r="AR111" i="1"/>
  <c r="AR110" i="1"/>
  <c r="AR109" i="1"/>
  <c r="AR108" i="1"/>
  <c r="AR105" i="1"/>
  <c r="AR104" i="1"/>
  <c r="AR103" i="1"/>
  <c r="AR102" i="1"/>
  <c r="AR101" i="1"/>
  <c r="AR100" i="1"/>
  <c r="AR99" i="1"/>
  <c r="AR98" i="1"/>
  <c r="AR97" i="1"/>
  <c r="AR94" i="1"/>
  <c r="AR93" i="1"/>
  <c r="AR92" i="1"/>
  <c r="AR91" i="1"/>
  <c r="AR90" i="1"/>
  <c r="AR89" i="1"/>
  <c r="AR88" i="1"/>
  <c r="AR87" i="1"/>
  <c r="AR86" i="1"/>
  <c r="AR83" i="1"/>
  <c r="AR82" i="1"/>
  <c r="AR81" i="1"/>
  <c r="AR80" i="1"/>
  <c r="AR79" i="1"/>
  <c r="AR78" i="1"/>
  <c r="AR77" i="1"/>
  <c r="AR76" i="1"/>
  <c r="AR75" i="1"/>
  <c r="AR72" i="1"/>
  <c r="AR71" i="1"/>
  <c r="AR70" i="1"/>
  <c r="AR68" i="1"/>
  <c r="AR67" i="1"/>
  <c r="AR66" i="1"/>
  <c r="AR65" i="1"/>
  <c r="AR64" i="1"/>
  <c r="AR63" i="1"/>
  <c r="AR60" i="1"/>
  <c r="AR59" i="1"/>
  <c r="AR58" i="1"/>
  <c r="AR57" i="1"/>
  <c r="AR56" i="1"/>
  <c r="AR55" i="1"/>
  <c r="AR54" i="1"/>
  <c r="AR53" i="1"/>
  <c r="AR52" i="1"/>
  <c r="AR49" i="1"/>
  <c r="AR48" i="1"/>
  <c r="AR47" i="1"/>
  <c r="AR46" i="1"/>
  <c r="AR45" i="1"/>
  <c r="AR44" i="1"/>
  <c r="AR43" i="1"/>
  <c r="AR42" i="1"/>
  <c r="AR41" i="1"/>
  <c r="AR38" i="1"/>
  <c r="AR37" i="1"/>
  <c r="AR36" i="1"/>
  <c r="AR35" i="1"/>
  <c r="AR34" i="1"/>
  <c r="AR33" i="1"/>
  <c r="AR32" i="1"/>
  <c r="AR31" i="1"/>
  <c r="AR30" i="1"/>
  <c r="AR27" i="1"/>
  <c r="AR26" i="1"/>
  <c r="AR25" i="1"/>
  <c r="AR24" i="1"/>
  <c r="AR23" i="1"/>
  <c r="AR22" i="1"/>
  <c r="AR21" i="1"/>
  <c r="AR20" i="1"/>
  <c r="AR19" i="1"/>
  <c r="AR16" i="1"/>
  <c r="AR15" i="1"/>
  <c r="AR14" i="1"/>
  <c r="AR13" i="1"/>
  <c r="AR12" i="1"/>
  <c r="AR11" i="1"/>
  <c r="AR9" i="1"/>
  <c r="AR8" i="1"/>
  <c r="AR7" i="1"/>
  <c r="AR1257" i="1" s="1"/>
  <c r="AO1321" i="1"/>
  <c r="AP1294" i="1"/>
  <c r="AO1305" i="1" s="1"/>
  <c r="AO1294" i="1"/>
  <c r="AP1293" i="1"/>
  <c r="AO1304" i="1" s="1"/>
  <c r="AO1293" i="1"/>
  <c r="AP1292" i="1"/>
  <c r="AO1303" i="1" s="1"/>
  <c r="AO1292" i="1"/>
  <c r="AP1291" i="1"/>
  <c r="AO1302" i="1" s="1"/>
  <c r="AO1291" i="1"/>
  <c r="AP1290" i="1"/>
  <c r="AO1301" i="1" s="1"/>
  <c r="AO1290" i="1"/>
  <c r="AP1289" i="1"/>
  <c r="AO1300" i="1" s="1"/>
  <c r="AO1289" i="1"/>
  <c r="AP1288" i="1"/>
  <c r="AO1299" i="1" s="1"/>
  <c r="AO1288" i="1"/>
  <c r="AP1287" i="1"/>
  <c r="AO1298" i="1" s="1"/>
  <c r="AO1287" i="1"/>
  <c r="AP1286" i="1"/>
  <c r="AO1297" i="1" s="1"/>
  <c r="AP1257" i="1"/>
  <c r="AN1257" i="1"/>
  <c r="AO1256" i="1"/>
  <c r="AO1255" i="1"/>
  <c r="AO1254" i="1"/>
  <c r="AO1253" i="1"/>
  <c r="AO1252" i="1"/>
  <c r="AO1251" i="1"/>
  <c r="AO1250" i="1"/>
  <c r="AO1249" i="1"/>
  <c r="AO1248" i="1"/>
  <c r="AO1247" i="1"/>
  <c r="AO1246" i="1"/>
  <c r="AO1245" i="1"/>
  <c r="AO1242" i="1"/>
  <c r="AO1241" i="1"/>
  <c r="AO1240" i="1"/>
  <c r="AO1239" i="1"/>
  <c r="AO1238" i="1"/>
  <c r="AO1237" i="1"/>
  <c r="AO1236" i="1"/>
  <c r="AO1235" i="1"/>
  <c r="AO1234" i="1"/>
  <c r="AO1233" i="1"/>
  <c r="AO1232" i="1"/>
  <c r="AO1231" i="1"/>
  <c r="AO1228" i="1"/>
  <c r="AO1227" i="1"/>
  <c r="AO1226" i="1"/>
  <c r="AO1225" i="1"/>
  <c r="AO1224" i="1"/>
  <c r="AO1223" i="1"/>
  <c r="AO1222" i="1"/>
  <c r="AO1221" i="1"/>
  <c r="AO1220" i="1"/>
  <c r="AO1219" i="1"/>
  <c r="AO1218" i="1"/>
  <c r="AO1217" i="1"/>
  <c r="AO1214" i="1"/>
  <c r="AO1213" i="1"/>
  <c r="AO1212" i="1"/>
  <c r="AO1211" i="1"/>
  <c r="AO1210" i="1"/>
  <c r="AO1209" i="1"/>
  <c r="AO1208" i="1"/>
  <c r="AO1207" i="1"/>
  <c r="AO1206" i="1"/>
  <c r="AO1205" i="1"/>
  <c r="AO1204" i="1"/>
  <c r="AO1203" i="1"/>
  <c r="AO1167" i="1"/>
  <c r="AO1166" i="1"/>
  <c r="AO1165" i="1"/>
  <c r="AO1164" i="1"/>
  <c r="AO1163" i="1"/>
  <c r="AO1162" i="1"/>
  <c r="AO1161" i="1"/>
  <c r="AO1160" i="1"/>
  <c r="AO1159" i="1"/>
  <c r="AO1125" i="1"/>
  <c r="AO1124" i="1"/>
  <c r="AO1123" i="1"/>
  <c r="AO1122" i="1"/>
  <c r="AO1121" i="1"/>
  <c r="AO1120" i="1"/>
  <c r="AO1119" i="1"/>
  <c r="AO1118" i="1"/>
  <c r="AO1117" i="1"/>
  <c r="AO1114" i="1"/>
  <c r="AO1113" i="1"/>
  <c r="AO1112" i="1"/>
  <c r="AO1111" i="1"/>
  <c r="AO1110" i="1"/>
  <c r="AO1109" i="1"/>
  <c r="AO1107" i="1"/>
  <c r="AO1106" i="1"/>
  <c r="AO1105" i="1"/>
  <c r="AO1054" i="1"/>
  <c r="AO1053" i="1"/>
  <c r="AO1052" i="1"/>
  <c r="AO1051" i="1"/>
  <c r="AO1050" i="1"/>
  <c r="AO1049" i="1"/>
  <c r="AO1048" i="1"/>
  <c r="AO1047" i="1"/>
  <c r="AO1046" i="1"/>
  <c r="AO1043" i="1"/>
  <c r="AO1042" i="1"/>
  <c r="AO1041" i="1"/>
  <c r="AO1040" i="1"/>
  <c r="AO1039" i="1"/>
  <c r="AO1038" i="1"/>
  <c r="AO1037" i="1"/>
  <c r="AO1036" i="1"/>
  <c r="AO1035" i="1"/>
  <c r="AO1032" i="1"/>
  <c r="AO1031" i="1"/>
  <c r="AO1030" i="1"/>
  <c r="AO1029" i="1"/>
  <c r="AO1028" i="1"/>
  <c r="AO1027" i="1"/>
  <c r="AO1026" i="1"/>
  <c r="AO1025" i="1"/>
  <c r="AO1024" i="1"/>
  <c r="AO1021" i="1"/>
  <c r="AO1020" i="1"/>
  <c r="AO1019" i="1"/>
  <c r="AO1018" i="1"/>
  <c r="AO1017" i="1"/>
  <c r="AO1016" i="1"/>
  <c r="AO1015" i="1"/>
  <c r="AO1014" i="1"/>
  <c r="AO1013" i="1"/>
  <c r="AO1010" i="1"/>
  <c r="AO1009" i="1"/>
  <c r="AO1008" i="1"/>
  <c r="AO1007" i="1"/>
  <c r="AO1006" i="1"/>
  <c r="AO1005" i="1"/>
  <c r="AO1004" i="1"/>
  <c r="AO1003" i="1"/>
  <c r="AO1002" i="1"/>
  <c r="AO999" i="1"/>
  <c r="AO998" i="1"/>
  <c r="AO997" i="1"/>
  <c r="AO996" i="1"/>
  <c r="AO995" i="1"/>
  <c r="AO994" i="1"/>
  <c r="AO993" i="1"/>
  <c r="AO992" i="1"/>
  <c r="AO991" i="1"/>
  <c r="AO988" i="1"/>
  <c r="AO987" i="1"/>
  <c r="AO986" i="1"/>
  <c r="AO985" i="1"/>
  <c r="AO984" i="1"/>
  <c r="AO983" i="1"/>
  <c r="AO982" i="1"/>
  <c r="AO981" i="1"/>
  <c r="AO980" i="1"/>
  <c r="AO979" i="1"/>
  <c r="AO978" i="1"/>
  <c r="AO977" i="1"/>
  <c r="AO974" i="1"/>
  <c r="AO973" i="1"/>
  <c r="AO972" i="1"/>
  <c r="AO971" i="1"/>
  <c r="AO970" i="1"/>
  <c r="AO969" i="1"/>
  <c r="AO968" i="1"/>
  <c r="AO967" i="1"/>
  <c r="AO966" i="1"/>
  <c r="AO965" i="1"/>
  <c r="AO964" i="1"/>
  <c r="AO963" i="1"/>
  <c r="AO960" i="1"/>
  <c r="AO959" i="1"/>
  <c r="AO958" i="1"/>
  <c r="AO957" i="1"/>
  <c r="AO956" i="1"/>
  <c r="AO954" i="1"/>
  <c r="AO953" i="1"/>
  <c r="AO952" i="1"/>
  <c r="AO951" i="1"/>
  <c r="AO948" i="1"/>
  <c r="AO947" i="1"/>
  <c r="AO946" i="1"/>
  <c r="AO945" i="1"/>
  <c r="AO944" i="1"/>
  <c r="AO943" i="1"/>
  <c r="AO942" i="1"/>
  <c r="AO941" i="1"/>
  <c r="AO940" i="1"/>
  <c r="AO937" i="1"/>
  <c r="AO936" i="1"/>
  <c r="AO935" i="1"/>
  <c r="AO934" i="1"/>
  <c r="AO933" i="1"/>
  <c r="AO932" i="1"/>
  <c r="AO931" i="1"/>
  <c r="AO930" i="1"/>
  <c r="AO929" i="1"/>
  <c r="AO926" i="1"/>
  <c r="AO925" i="1"/>
  <c r="AO924" i="1"/>
  <c r="AO923" i="1"/>
  <c r="AO922" i="1"/>
  <c r="AO921" i="1"/>
  <c r="AO920" i="1"/>
  <c r="AO919" i="1"/>
  <c r="AO918" i="1"/>
  <c r="AO915" i="1"/>
  <c r="AO914" i="1"/>
  <c r="AO913" i="1"/>
  <c r="AO912" i="1"/>
  <c r="AO911" i="1"/>
  <c r="AO910" i="1"/>
  <c r="AO909" i="1"/>
  <c r="AO908" i="1"/>
  <c r="AO907" i="1"/>
  <c r="AO904" i="1"/>
  <c r="AO903" i="1"/>
  <c r="AO902" i="1"/>
  <c r="AO901" i="1"/>
  <c r="AO900" i="1"/>
  <c r="AO899" i="1"/>
  <c r="AO898" i="1"/>
  <c r="AO897" i="1"/>
  <c r="AO896" i="1"/>
  <c r="AO893" i="1"/>
  <c r="AO892" i="1"/>
  <c r="AO891" i="1"/>
  <c r="AO890" i="1"/>
  <c r="AO889" i="1"/>
  <c r="AO888" i="1"/>
  <c r="AO887" i="1"/>
  <c r="AO886" i="1"/>
  <c r="AO885" i="1"/>
  <c r="AO882" i="1"/>
  <c r="AO881" i="1"/>
  <c r="AO880" i="1"/>
  <c r="AO879" i="1"/>
  <c r="AO878" i="1"/>
  <c r="AO877" i="1"/>
  <c r="AO876" i="1"/>
  <c r="AO875" i="1"/>
  <c r="AO874" i="1"/>
  <c r="AO871" i="1"/>
  <c r="AO870" i="1"/>
  <c r="AO869" i="1"/>
  <c r="AO868" i="1"/>
  <c r="AO867" i="1"/>
  <c r="AO866" i="1"/>
  <c r="AO865" i="1"/>
  <c r="AO864" i="1"/>
  <c r="AO863" i="1"/>
  <c r="AO862" i="1"/>
  <c r="AO861" i="1"/>
  <c r="AO860" i="1"/>
  <c r="AO857" i="1"/>
  <c r="AO856" i="1"/>
  <c r="AO855" i="1"/>
  <c r="AO854" i="1"/>
  <c r="AO853" i="1"/>
  <c r="AO852" i="1"/>
  <c r="AO851" i="1"/>
  <c r="AO850" i="1"/>
  <c r="AO849" i="1"/>
  <c r="AO846" i="1"/>
  <c r="AO845" i="1"/>
  <c r="AO844" i="1"/>
  <c r="AO843" i="1"/>
  <c r="AO842" i="1"/>
  <c r="AO841" i="1"/>
  <c r="AO840" i="1"/>
  <c r="AO839" i="1"/>
  <c r="AO838" i="1"/>
  <c r="AO835" i="1"/>
  <c r="AO834" i="1"/>
  <c r="AO833" i="1"/>
  <c r="AO832" i="1"/>
  <c r="AO831" i="1"/>
  <c r="AO830" i="1"/>
  <c r="AO829" i="1"/>
  <c r="AO828" i="1"/>
  <c r="AO827" i="1"/>
  <c r="AO824" i="1"/>
  <c r="AO823" i="1"/>
  <c r="AO822" i="1"/>
  <c r="AO821" i="1"/>
  <c r="AO820" i="1"/>
  <c r="AO819" i="1"/>
  <c r="AO818" i="1"/>
  <c r="AO817" i="1"/>
  <c r="AO816" i="1"/>
  <c r="AO813" i="1"/>
  <c r="AO812" i="1"/>
  <c r="AO811" i="1"/>
  <c r="AO809" i="1"/>
  <c r="AO808" i="1"/>
  <c r="AO807" i="1"/>
  <c r="AO806" i="1"/>
  <c r="AO805" i="1"/>
  <c r="AO804" i="1"/>
  <c r="AO801" i="1"/>
  <c r="AO800" i="1"/>
  <c r="AO799" i="1"/>
  <c r="AO797" i="1"/>
  <c r="AO796" i="1"/>
  <c r="AO795" i="1"/>
  <c r="AO794" i="1"/>
  <c r="AO793" i="1"/>
  <c r="AO792" i="1"/>
  <c r="AO789" i="1"/>
  <c r="AO788" i="1"/>
  <c r="AO787" i="1"/>
  <c r="AO786" i="1"/>
  <c r="AO785" i="1"/>
  <c r="AO784" i="1"/>
  <c r="AO783" i="1"/>
  <c r="AO782" i="1"/>
  <c r="AO781" i="1"/>
  <c r="AO778" i="1"/>
  <c r="AO777" i="1"/>
  <c r="AO776" i="1"/>
  <c r="AO775" i="1"/>
  <c r="AO774" i="1"/>
  <c r="AO773" i="1"/>
  <c r="AO772" i="1"/>
  <c r="AO771" i="1"/>
  <c r="AO770" i="1"/>
  <c r="AO767" i="1"/>
  <c r="AO766" i="1"/>
  <c r="AO765" i="1"/>
  <c r="AO763" i="1"/>
  <c r="AO762" i="1"/>
  <c r="AO761" i="1"/>
  <c r="AO760" i="1"/>
  <c r="AO759" i="1"/>
  <c r="AO758" i="1"/>
  <c r="AO755" i="1"/>
  <c r="AO754" i="1"/>
  <c r="AO753" i="1"/>
  <c r="AO752" i="1"/>
  <c r="AO751" i="1"/>
  <c r="AO750" i="1"/>
  <c r="AO749" i="1"/>
  <c r="AO748" i="1"/>
  <c r="AO747" i="1"/>
  <c r="AO744" i="1"/>
  <c r="AO743" i="1"/>
  <c r="AO742" i="1"/>
  <c r="AO741" i="1"/>
  <c r="AO740" i="1"/>
  <c r="AO739" i="1"/>
  <c r="AO738" i="1"/>
  <c r="AO737" i="1"/>
  <c r="AO736" i="1"/>
  <c r="AO733" i="1"/>
  <c r="AO732" i="1"/>
  <c r="AO731" i="1"/>
  <c r="AO730" i="1"/>
  <c r="AO729" i="1"/>
  <c r="AO728" i="1"/>
  <c r="AO727" i="1"/>
  <c r="AO726" i="1"/>
  <c r="AO725" i="1"/>
  <c r="AO722" i="1"/>
  <c r="AO721" i="1"/>
  <c r="AO720" i="1"/>
  <c r="AO719" i="1"/>
  <c r="AO718" i="1"/>
  <c r="AO717" i="1"/>
  <c r="AO716" i="1"/>
  <c r="AO715" i="1"/>
  <c r="AO714" i="1"/>
  <c r="AO711" i="1"/>
  <c r="AO710" i="1"/>
  <c r="AO709" i="1"/>
  <c r="AO708" i="1"/>
  <c r="AO707" i="1"/>
  <c r="AO706" i="1"/>
  <c r="AO705" i="1"/>
  <c r="AO704" i="1"/>
  <c r="AO703" i="1"/>
  <c r="AO700" i="1"/>
  <c r="AO699" i="1"/>
  <c r="AO698" i="1"/>
  <c r="AO697" i="1"/>
  <c r="AO696" i="1"/>
  <c r="AO695" i="1"/>
  <c r="AO694" i="1"/>
  <c r="AO693" i="1"/>
  <c r="AO692" i="1"/>
  <c r="AO689" i="1"/>
  <c r="AO688" i="1"/>
  <c r="AO687" i="1"/>
  <c r="AO686" i="1"/>
  <c r="AO685" i="1"/>
  <c r="AO684" i="1"/>
  <c r="AO683" i="1"/>
  <c r="AO682" i="1"/>
  <c r="AO681" i="1"/>
  <c r="AO678" i="1"/>
  <c r="AO677" i="1"/>
  <c r="AO676" i="1"/>
  <c r="AO675" i="1"/>
  <c r="AO674" i="1"/>
  <c r="AO673" i="1"/>
  <c r="AO672" i="1"/>
  <c r="AO671" i="1"/>
  <c r="AO670" i="1"/>
  <c r="AO667" i="1"/>
  <c r="AO666" i="1"/>
  <c r="AO665" i="1"/>
  <c r="AO664" i="1"/>
  <c r="AO663" i="1"/>
  <c r="AO662" i="1"/>
  <c r="AO661" i="1"/>
  <c r="AO660" i="1"/>
  <c r="AO659" i="1"/>
  <c r="AO656" i="1"/>
  <c r="AO655" i="1"/>
  <c r="AO654" i="1"/>
  <c r="AO653" i="1"/>
  <c r="AO652" i="1"/>
  <c r="AO651" i="1"/>
  <c r="AO650" i="1"/>
  <c r="AO649" i="1"/>
  <c r="AO648" i="1"/>
  <c r="AO645" i="1"/>
  <c r="AO644" i="1"/>
  <c r="AO643" i="1"/>
  <c r="AO642" i="1"/>
  <c r="AO641" i="1"/>
  <c r="AO640" i="1"/>
  <c r="AO639" i="1"/>
  <c r="AO638" i="1"/>
  <c r="AO637" i="1"/>
  <c r="AO634" i="1"/>
  <c r="AO633" i="1"/>
  <c r="AO632" i="1"/>
  <c r="AO631" i="1"/>
  <c r="AO630" i="1"/>
  <c r="AO629" i="1"/>
  <c r="AO628" i="1"/>
  <c r="AO627" i="1"/>
  <c r="AO626" i="1"/>
  <c r="AO623" i="1"/>
  <c r="AO622" i="1"/>
  <c r="AO621" i="1"/>
  <c r="AO620" i="1"/>
  <c r="AO619" i="1"/>
  <c r="AO618" i="1"/>
  <c r="AO617" i="1"/>
  <c r="AO616" i="1"/>
  <c r="AO615" i="1"/>
  <c r="AO612" i="1"/>
  <c r="AO611" i="1"/>
  <c r="AO610" i="1"/>
  <c r="AO609" i="1"/>
  <c r="AO608" i="1"/>
  <c r="AO607" i="1"/>
  <c r="AO606" i="1"/>
  <c r="AO605" i="1"/>
  <c r="AO604" i="1"/>
  <c r="AO601" i="1"/>
  <c r="AO600" i="1"/>
  <c r="AO599" i="1"/>
  <c r="AO598" i="1"/>
  <c r="AO597" i="1"/>
  <c r="AO596" i="1"/>
  <c r="AO595" i="1"/>
  <c r="AO594" i="1"/>
  <c r="AO593" i="1"/>
  <c r="AO590" i="1"/>
  <c r="AO589" i="1"/>
  <c r="AO588" i="1"/>
  <c r="AO587" i="1"/>
  <c r="AO586" i="1"/>
  <c r="AO585" i="1"/>
  <c r="AO584" i="1"/>
  <c r="AO583" i="1"/>
  <c r="AO582" i="1"/>
  <c r="AO579" i="1"/>
  <c r="AO578" i="1"/>
  <c r="AO577" i="1"/>
  <c r="AO576" i="1"/>
  <c r="AO575" i="1"/>
  <c r="AO574" i="1"/>
  <c r="AO573" i="1"/>
  <c r="AO572" i="1"/>
  <c r="AO571" i="1"/>
  <c r="AO568" i="1"/>
  <c r="AO567" i="1"/>
  <c r="AO566" i="1"/>
  <c r="AO565" i="1"/>
  <c r="AO564" i="1"/>
  <c r="AO563" i="1"/>
  <c r="AO562" i="1"/>
  <c r="AO561" i="1"/>
  <c r="AO560" i="1"/>
  <c r="AO557" i="1"/>
  <c r="AO556" i="1"/>
  <c r="AO555" i="1"/>
  <c r="AO554" i="1"/>
  <c r="AO553" i="1"/>
  <c r="AO552" i="1"/>
  <c r="AO551" i="1"/>
  <c r="AO550" i="1"/>
  <c r="AO549" i="1"/>
  <c r="AO546" i="1"/>
  <c r="AO545" i="1"/>
  <c r="AO544" i="1"/>
  <c r="AO543" i="1"/>
  <c r="AO542" i="1"/>
  <c r="AO541" i="1"/>
  <c r="AO540" i="1"/>
  <c r="AO539" i="1"/>
  <c r="AO538" i="1"/>
  <c r="AO535" i="1"/>
  <c r="AO534" i="1"/>
  <c r="AO533" i="1"/>
  <c r="AO532" i="1"/>
  <c r="AO531" i="1"/>
  <c r="AO530" i="1"/>
  <c r="AO529" i="1"/>
  <c r="AO528" i="1"/>
  <c r="AO527" i="1"/>
  <c r="AO524" i="1"/>
  <c r="AO523" i="1"/>
  <c r="AO522" i="1"/>
  <c r="AO521" i="1"/>
  <c r="AO520" i="1"/>
  <c r="AO519" i="1"/>
  <c r="AO518" i="1"/>
  <c r="AO517" i="1"/>
  <c r="AO516" i="1"/>
  <c r="AO513" i="1"/>
  <c r="AO512" i="1"/>
  <c r="AO511" i="1"/>
  <c r="AO510" i="1"/>
  <c r="AO509" i="1"/>
  <c r="AO508" i="1"/>
  <c r="AO507" i="1"/>
  <c r="AO506" i="1"/>
  <c r="AO505" i="1"/>
  <c r="AO502" i="1"/>
  <c r="AO501" i="1"/>
  <c r="AO500" i="1"/>
  <c r="AO499" i="1"/>
  <c r="AO498" i="1"/>
  <c r="AO497" i="1"/>
  <c r="AO496" i="1"/>
  <c r="AO495" i="1"/>
  <c r="AO494" i="1"/>
  <c r="AO491" i="1"/>
  <c r="AO490" i="1"/>
  <c r="AO489" i="1"/>
  <c r="AO488" i="1"/>
  <c r="AO487" i="1"/>
  <c r="AO486" i="1"/>
  <c r="AO485" i="1"/>
  <c r="AO484" i="1"/>
  <c r="AO483" i="1"/>
  <c r="AO480" i="1"/>
  <c r="AO479" i="1"/>
  <c r="AO478" i="1"/>
  <c r="AO477" i="1"/>
  <c r="AO476" i="1"/>
  <c r="AO475" i="1"/>
  <c r="AO474" i="1"/>
  <c r="AO473" i="1"/>
  <c r="AO472" i="1"/>
  <c r="AO469" i="1"/>
  <c r="AO468" i="1"/>
  <c r="AO467" i="1"/>
  <c r="AO466" i="1"/>
  <c r="AO465" i="1"/>
  <c r="AO464" i="1"/>
  <c r="AO463" i="1"/>
  <c r="AO462" i="1"/>
  <c r="AO461" i="1"/>
  <c r="AO458" i="1"/>
  <c r="AO457" i="1"/>
  <c r="AO456" i="1"/>
  <c r="AO455" i="1"/>
  <c r="AO454" i="1"/>
  <c r="AO453" i="1"/>
  <c r="AO452" i="1"/>
  <c r="AO451" i="1"/>
  <c r="AO450" i="1"/>
  <c r="AO447" i="1"/>
  <c r="AO446" i="1"/>
  <c r="AO445" i="1"/>
  <c r="AO444" i="1"/>
  <c r="AO443" i="1"/>
  <c r="AO442" i="1"/>
  <c r="AO441" i="1"/>
  <c r="AO440" i="1"/>
  <c r="AO439" i="1"/>
  <c r="AO436" i="1"/>
  <c r="AO435" i="1"/>
  <c r="AO434" i="1"/>
  <c r="AO433" i="1"/>
  <c r="AO432" i="1"/>
  <c r="AO431" i="1"/>
  <c r="AO430" i="1"/>
  <c r="AO429" i="1"/>
  <c r="AO428" i="1"/>
  <c r="AO427" i="1"/>
  <c r="AO426" i="1"/>
  <c r="AO425" i="1"/>
  <c r="AO422" i="1"/>
  <c r="AO421" i="1"/>
  <c r="AO420" i="1"/>
  <c r="AO419" i="1"/>
  <c r="AO418" i="1"/>
  <c r="AO417" i="1"/>
  <c r="AO416" i="1"/>
  <c r="AO415" i="1"/>
  <c r="AO414" i="1"/>
  <c r="AO413" i="1"/>
  <c r="AO412" i="1"/>
  <c r="AO411" i="1"/>
  <c r="AO408" i="1"/>
  <c r="AO407" i="1"/>
  <c r="AO406" i="1"/>
  <c r="AO405" i="1"/>
  <c r="AO404" i="1"/>
  <c r="AO403" i="1"/>
  <c r="AO402" i="1"/>
  <c r="AO401" i="1"/>
  <c r="AO400" i="1"/>
  <c r="AO397" i="1"/>
  <c r="AO396" i="1"/>
  <c r="AO395" i="1"/>
  <c r="AO394" i="1"/>
  <c r="AO393" i="1"/>
  <c r="AO392" i="1"/>
  <c r="AO391" i="1"/>
  <c r="AO390" i="1"/>
  <c r="AO389" i="1"/>
  <c r="AO386" i="1"/>
  <c r="AO385" i="1"/>
  <c r="AO384" i="1"/>
  <c r="AO383" i="1"/>
  <c r="AO382" i="1"/>
  <c r="AO381" i="1"/>
  <c r="AO380" i="1"/>
  <c r="AO379" i="1"/>
  <c r="AO378" i="1"/>
  <c r="AO375" i="1"/>
  <c r="AO374" i="1"/>
  <c r="AO373" i="1"/>
  <c r="AO372" i="1"/>
  <c r="AO371" i="1"/>
  <c r="AO370" i="1"/>
  <c r="AO369" i="1"/>
  <c r="AO368" i="1"/>
  <c r="AO367" i="1"/>
  <c r="AO364" i="1"/>
  <c r="AO363" i="1"/>
  <c r="AO362" i="1"/>
  <c r="AO361" i="1"/>
  <c r="AO360" i="1"/>
  <c r="AO359" i="1"/>
  <c r="AO358" i="1"/>
  <c r="AO357" i="1"/>
  <c r="AO356" i="1"/>
  <c r="AO353" i="1"/>
  <c r="AO352" i="1"/>
  <c r="AO351" i="1"/>
  <c r="AO350" i="1"/>
  <c r="AO349" i="1"/>
  <c r="AO348" i="1"/>
  <c r="AO347" i="1"/>
  <c r="AO346" i="1"/>
  <c r="AO345" i="1"/>
  <c r="AO342" i="1"/>
  <c r="AO341" i="1"/>
  <c r="AO340" i="1"/>
  <c r="AO339" i="1"/>
  <c r="AO338" i="1"/>
  <c r="AO337" i="1"/>
  <c r="AO336" i="1"/>
  <c r="AO335" i="1"/>
  <c r="AO334" i="1"/>
  <c r="AO331" i="1"/>
  <c r="AO330" i="1"/>
  <c r="AO329" i="1"/>
  <c r="AO328" i="1"/>
  <c r="AO327" i="1"/>
  <c r="AO326" i="1"/>
  <c r="AO325" i="1"/>
  <c r="AO324" i="1"/>
  <c r="AO323" i="1"/>
  <c r="AO320" i="1"/>
  <c r="AO319" i="1"/>
  <c r="AO318" i="1"/>
  <c r="AO317" i="1"/>
  <c r="AO316" i="1"/>
  <c r="AO315" i="1"/>
  <c r="AO314" i="1"/>
  <c r="AO313" i="1"/>
  <c r="AO312" i="1"/>
  <c r="AO309" i="1"/>
  <c r="AO308" i="1"/>
  <c r="AO307" i="1"/>
  <c r="AO306" i="1"/>
  <c r="AO305" i="1"/>
  <c r="AO304" i="1"/>
  <c r="AO303" i="1"/>
  <c r="AO302" i="1"/>
  <c r="AO301" i="1"/>
  <c r="AO298" i="1"/>
  <c r="AO297" i="1"/>
  <c r="AO296" i="1"/>
  <c r="AO295" i="1"/>
  <c r="AO294" i="1"/>
  <c r="AO293" i="1"/>
  <c r="AO292" i="1"/>
  <c r="AO291" i="1"/>
  <c r="AO290" i="1"/>
  <c r="AO287" i="1"/>
  <c r="AO286" i="1"/>
  <c r="AO285" i="1"/>
  <c r="AO284" i="1"/>
  <c r="AO283" i="1"/>
  <c r="AO282" i="1"/>
  <c r="AO281" i="1"/>
  <c r="AO280" i="1"/>
  <c r="AO279" i="1"/>
  <c r="AO276" i="1"/>
  <c r="AO275" i="1"/>
  <c r="AO274" i="1"/>
  <c r="AO273" i="1"/>
  <c r="AO272" i="1"/>
  <c r="AO271" i="1"/>
  <c r="AO270" i="1"/>
  <c r="AO269" i="1"/>
  <c r="AO268" i="1"/>
  <c r="AO265" i="1"/>
  <c r="AO264" i="1"/>
  <c r="AO263" i="1"/>
  <c r="AO262" i="1"/>
  <c r="AO261" i="1"/>
  <c r="AO260" i="1"/>
  <c r="AO259" i="1"/>
  <c r="AO258" i="1"/>
  <c r="AO257" i="1"/>
  <c r="AO254" i="1"/>
  <c r="AO253" i="1"/>
  <c r="AO252" i="1"/>
  <c r="AO251" i="1"/>
  <c r="AO250" i="1"/>
  <c r="AO249" i="1"/>
  <c r="AO248" i="1"/>
  <c r="AO247" i="1"/>
  <c r="AO246" i="1"/>
  <c r="AO245" i="1"/>
  <c r="AO244" i="1"/>
  <c r="AO243" i="1"/>
  <c r="AO240" i="1"/>
  <c r="AO239" i="1"/>
  <c r="AO238" i="1"/>
  <c r="AO237" i="1"/>
  <c r="AO236" i="1"/>
  <c r="AO235" i="1"/>
  <c r="AO234" i="1"/>
  <c r="AO233" i="1"/>
  <c r="AO232" i="1"/>
  <c r="AO229" i="1"/>
  <c r="AO228" i="1"/>
  <c r="AO227" i="1"/>
  <c r="AO226" i="1"/>
  <c r="AO225" i="1"/>
  <c r="AO224" i="1"/>
  <c r="AO223" i="1"/>
  <c r="AO222" i="1"/>
  <c r="AO221" i="1"/>
  <c r="AO218" i="1"/>
  <c r="AO217" i="1"/>
  <c r="AO216" i="1"/>
  <c r="AO215" i="1"/>
  <c r="AO214" i="1"/>
  <c r="AO213" i="1"/>
  <c r="AO212" i="1"/>
  <c r="AO211" i="1"/>
  <c r="AO210" i="1"/>
  <c r="AO207" i="1"/>
  <c r="AO206" i="1"/>
  <c r="AO205" i="1"/>
  <c r="AO204" i="1"/>
  <c r="AO203" i="1"/>
  <c r="AO202" i="1"/>
  <c r="AO201" i="1"/>
  <c r="AO200" i="1"/>
  <c r="AO199" i="1"/>
  <c r="AO196" i="1"/>
  <c r="AO195" i="1"/>
  <c r="AO194" i="1"/>
  <c r="AO193" i="1"/>
  <c r="AO192" i="1"/>
  <c r="AO191" i="1"/>
  <c r="AO190" i="1"/>
  <c r="AO189" i="1"/>
  <c r="AO188" i="1"/>
  <c r="AO187" i="1"/>
  <c r="AO186" i="1"/>
  <c r="AO185" i="1"/>
  <c r="AO182" i="1"/>
  <c r="AO181" i="1"/>
  <c r="AO180" i="1"/>
  <c r="AO179" i="1"/>
  <c r="AO178" i="1"/>
  <c r="AO177" i="1"/>
  <c r="AO176" i="1"/>
  <c r="AO175" i="1"/>
  <c r="AO174" i="1"/>
  <c r="AO171" i="1"/>
  <c r="AO170" i="1"/>
  <c r="AO169" i="1"/>
  <c r="AO168" i="1"/>
  <c r="AO167" i="1"/>
  <c r="AO166" i="1"/>
  <c r="AO165" i="1"/>
  <c r="AO164" i="1"/>
  <c r="AO163" i="1"/>
  <c r="AO160" i="1"/>
  <c r="AO159" i="1"/>
  <c r="AO158" i="1"/>
  <c r="AO157" i="1"/>
  <c r="AO156" i="1"/>
  <c r="AO155" i="1"/>
  <c r="AO154" i="1"/>
  <c r="AO153" i="1"/>
  <c r="AO152" i="1"/>
  <c r="AO149" i="1"/>
  <c r="AO148" i="1"/>
  <c r="AO147" i="1"/>
  <c r="AO146" i="1"/>
  <c r="AO145" i="1"/>
  <c r="AO144" i="1"/>
  <c r="AO143" i="1"/>
  <c r="AO142" i="1"/>
  <c r="AO141" i="1"/>
  <c r="AO138" i="1"/>
  <c r="AO137" i="1"/>
  <c r="AO136" i="1"/>
  <c r="AO135" i="1"/>
  <c r="AO134" i="1"/>
  <c r="AO133" i="1"/>
  <c r="AO132" i="1"/>
  <c r="AO131" i="1"/>
  <c r="AO130" i="1"/>
  <c r="AO127" i="1"/>
  <c r="AO126" i="1"/>
  <c r="AO125" i="1"/>
  <c r="AO124" i="1"/>
  <c r="AO123" i="1"/>
  <c r="AO122" i="1"/>
  <c r="AO121" i="1"/>
  <c r="AO120" i="1"/>
  <c r="AO119" i="1"/>
  <c r="AO116" i="1"/>
  <c r="AO115" i="1"/>
  <c r="AO114" i="1"/>
  <c r="AO113" i="1"/>
  <c r="AO112" i="1"/>
  <c r="AO111" i="1"/>
  <c r="AO110" i="1"/>
  <c r="AO109" i="1"/>
  <c r="AO108" i="1"/>
  <c r="AO105" i="1"/>
  <c r="AO104" i="1"/>
  <c r="AO103" i="1"/>
  <c r="AO102" i="1"/>
  <c r="AO101" i="1"/>
  <c r="AO100" i="1"/>
  <c r="AO99" i="1"/>
  <c r="AO98" i="1"/>
  <c r="AO97" i="1"/>
  <c r="AO94" i="1"/>
  <c r="AO93" i="1"/>
  <c r="AO92" i="1"/>
  <c r="AO91" i="1"/>
  <c r="AO90" i="1"/>
  <c r="AO89" i="1"/>
  <c r="AO88" i="1"/>
  <c r="AO87" i="1"/>
  <c r="AO86" i="1"/>
  <c r="AO83" i="1"/>
  <c r="AO82" i="1"/>
  <c r="AO81" i="1"/>
  <c r="AO80" i="1"/>
  <c r="AO79" i="1"/>
  <c r="AO78" i="1"/>
  <c r="AO77" i="1"/>
  <c r="AO76" i="1"/>
  <c r="AO75" i="1"/>
  <c r="AO72" i="1"/>
  <c r="AO71" i="1"/>
  <c r="AO70" i="1"/>
  <c r="AO68" i="1"/>
  <c r="AO67" i="1"/>
  <c r="AO66" i="1"/>
  <c r="AO65" i="1"/>
  <c r="AO64" i="1"/>
  <c r="AO63" i="1"/>
  <c r="AO60" i="1"/>
  <c r="AO59" i="1"/>
  <c r="AO58" i="1"/>
  <c r="AO57" i="1"/>
  <c r="AO56" i="1"/>
  <c r="AO55" i="1"/>
  <c r="AO54" i="1"/>
  <c r="AO53" i="1"/>
  <c r="AO52" i="1"/>
  <c r="AO49" i="1"/>
  <c r="AO48" i="1"/>
  <c r="AO47" i="1"/>
  <c r="AO46" i="1"/>
  <c r="AO45" i="1"/>
  <c r="AO44" i="1"/>
  <c r="AO43" i="1"/>
  <c r="AO42" i="1"/>
  <c r="AO41" i="1"/>
  <c r="AO38" i="1"/>
  <c r="AO37" i="1"/>
  <c r="AO36" i="1"/>
  <c r="AO35" i="1"/>
  <c r="AO34" i="1"/>
  <c r="AO33" i="1"/>
  <c r="AO32" i="1"/>
  <c r="AO31" i="1"/>
  <c r="AO30" i="1"/>
  <c r="AO27" i="1"/>
  <c r="AO26" i="1"/>
  <c r="AO25" i="1"/>
  <c r="AO24" i="1"/>
  <c r="AO23" i="1"/>
  <c r="AO22" i="1"/>
  <c r="AO21" i="1"/>
  <c r="AO20" i="1"/>
  <c r="AO19" i="1"/>
  <c r="AO16" i="1"/>
  <c r="AO15" i="1"/>
  <c r="AO14" i="1"/>
  <c r="AO13" i="1"/>
  <c r="AO12" i="1"/>
  <c r="AO11" i="1"/>
  <c r="AO9" i="1"/>
  <c r="AO8" i="1"/>
  <c r="AO7" i="1"/>
  <c r="AO1257" i="1" s="1"/>
  <c r="W598" i="1"/>
  <c r="AC1308" i="1"/>
  <c r="AF708" i="1"/>
  <c r="AG360" i="3"/>
  <c r="AG358" i="3"/>
  <c r="F33" i="4" s="1"/>
  <c r="AG357" i="3"/>
  <c r="AG356" i="3"/>
  <c r="AG355" i="3"/>
  <c r="AG354" i="3"/>
  <c r="AG353" i="3"/>
  <c r="AG361" i="3" s="1"/>
  <c r="AG363" i="3" s="1"/>
  <c r="AC403" i="3"/>
  <c r="AQ344" i="3"/>
  <c r="AQ346" i="3"/>
  <c r="J29" i="4" s="1"/>
  <c r="AN346" i="3"/>
  <c r="I29" i="4" s="1"/>
  <c r="AH346" i="3"/>
  <c r="G29" i="4" s="1"/>
  <c r="AF332" i="3"/>
  <c r="AI152" i="3"/>
  <c r="AO154" i="3"/>
  <c r="AR155" i="3"/>
  <c r="AI68" i="3"/>
  <c r="AO70" i="3"/>
  <c r="AC683" i="1"/>
  <c r="X1265" i="1"/>
  <c r="AA1265" i="1"/>
  <c r="AD1265" i="1"/>
  <c r="AD1268" i="1" s="1"/>
  <c r="AC426" i="3"/>
  <c r="AC48" i="3"/>
  <c r="H384" i="3"/>
  <c r="I384" i="3"/>
  <c r="K384" i="3"/>
  <c r="L384" i="3"/>
  <c r="N384" i="3"/>
  <c r="O384" i="3"/>
  <c r="Q384" i="3"/>
  <c r="R384" i="3"/>
  <c r="U384" i="3"/>
  <c r="W384" i="3"/>
  <c r="X384" i="3"/>
  <c r="AA384" i="3"/>
  <c r="AG384" i="3"/>
  <c r="AF395" i="3" s="1"/>
  <c r="AC422" i="3"/>
  <c r="AD384" i="3"/>
  <c r="AC395" i="3" s="1"/>
  <c r="AC384" i="3"/>
  <c r="Z132" i="5"/>
  <c r="BA1283" i="1"/>
  <c r="BB1282" i="1" s="1"/>
  <c r="AJ387" i="3"/>
  <c r="AI398" i="3" s="1"/>
  <c r="H419" i="3"/>
  <c r="K419" i="3"/>
  <c r="N419" i="3"/>
  <c r="Q419" i="3"/>
  <c r="W419" i="3"/>
  <c r="Z419" i="3"/>
  <c r="AC419" i="3"/>
  <c r="AF419" i="3"/>
  <c r="AI419" i="3"/>
  <c r="AR419" i="3"/>
  <c r="AO419" i="3"/>
  <c r="AY371" i="3"/>
  <c r="AZ421" i="3"/>
  <c r="BC1274" i="1"/>
  <c r="AW1326" i="1" s="1"/>
  <c r="I182" i="5"/>
  <c r="H289" i="2"/>
  <c r="H300" i="2"/>
  <c r="K300" i="2"/>
  <c r="H264" i="2"/>
  <c r="H267" i="2"/>
  <c r="AV267" i="2" s="1"/>
  <c r="H303" i="2"/>
  <c r="J303" i="2"/>
  <c r="K303" i="2"/>
  <c r="N303" i="2"/>
  <c r="Q303" i="2"/>
  <c r="T303" i="2"/>
  <c r="Z303" i="2"/>
  <c r="AI303" i="2"/>
  <c r="AZ1324" i="1"/>
  <c r="H1324" i="1"/>
  <c r="K1324" i="1"/>
  <c r="N1324" i="1"/>
  <c r="Q1324" i="1"/>
  <c r="I157" i="5"/>
  <c r="T1324" i="1"/>
  <c r="W1324" i="1"/>
  <c r="Z1324" i="1"/>
  <c r="AX1296" i="1"/>
  <c r="AX1295" i="1"/>
  <c r="BF1289" i="1"/>
  <c r="AR416" i="3"/>
  <c r="AO416" i="3"/>
  <c r="AL416" i="3"/>
  <c r="AI416" i="3"/>
  <c r="AF416" i="3"/>
  <c r="AC416" i="3"/>
  <c r="Z416" i="3"/>
  <c r="W416" i="3"/>
  <c r="T416" i="3"/>
  <c r="Q416" i="3"/>
  <c r="N416" i="3"/>
  <c r="K416" i="3"/>
  <c r="H416" i="3"/>
  <c r="AR405" i="3"/>
  <c r="Z406" i="3"/>
  <c r="W406" i="3"/>
  <c r="Z403" i="3"/>
  <c r="AR407" i="3"/>
  <c r="AO407" i="3"/>
  <c r="AL407" i="3"/>
  <c r="AI407" i="3"/>
  <c r="AF407" i="3"/>
  <c r="AC407" i="3"/>
  <c r="Z407" i="3"/>
  <c r="W407" i="3"/>
  <c r="T407" i="3"/>
  <c r="Q407" i="3"/>
  <c r="N407" i="3"/>
  <c r="K407" i="3"/>
  <c r="H407" i="3"/>
  <c r="AY407" i="3" s="1"/>
  <c r="W404" i="3"/>
  <c r="T404" i="3"/>
  <c r="N404" i="3"/>
  <c r="AF404" i="3"/>
  <c r="AC404" i="3"/>
  <c r="W403" i="3"/>
  <c r="Q403" i="3"/>
  <c r="AC405" i="3"/>
  <c r="Q405" i="3"/>
  <c r="AS388" i="3"/>
  <c r="AR388" i="3"/>
  <c r="AS387" i="3"/>
  <c r="AR387" i="3"/>
  <c r="AS386" i="3"/>
  <c r="AR386" i="3"/>
  <c r="AS381" i="3"/>
  <c r="AR381" i="3"/>
  <c r="AP388" i="3"/>
  <c r="AO388" i="3"/>
  <c r="AP387" i="3"/>
  <c r="AO387" i="3"/>
  <c r="AP386" i="3"/>
  <c r="AO386" i="3"/>
  <c r="AP381" i="3"/>
  <c r="AO381" i="3"/>
  <c r="AM388" i="3"/>
  <c r="AL388" i="3"/>
  <c r="AM387" i="3"/>
  <c r="AL387" i="3"/>
  <c r="AM386" i="3"/>
  <c r="AL386" i="3"/>
  <c r="AM381" i="3"/>
  <c r="AL381" i="3"/>
  <c r="AJ388" i="3"/>
  <c r="AI388" i="3"/>
  <c r="AI387" i="3"/>
  <c r="AJ386" i="3"/>
  <c r="AI386" i="3"/>
  <c r="AJ381" i="3"/>
  <c r="AG388" i="3"/>
  <c r="AF388" i="3"/>
  <c r="AG387" i="3"/>
  <c r="AF387" i="3"/>
  <c r="AG383" i="3"/>
  <c r="AF383" i="3"/>
  <c r="AG382" i="3"/>
  <c r="AF382" i="3"/>
  <c r="AG381" i="3"/>
  <c r="AF381" i="3"/>
  <c r="AD388" i="3"/>
  <c r="AC388" i="3"/>
  <c r="AD387" i="3"/>
  <c r="AC387" i="3"/>
  <c r="AD386" i="3"/>
  <c r="AC386" i="3"/>
  <c r="AD383" i="3"/>
  <c r="AC383" i="3"/>
  <c r="AD382" i="3"/>
  <c r="AC382" i="3"/>
  <c r="AD381" i="3"/>
  <c r="AA388" i="3"/>
  <c r="Z388" i="3"/>
  <c r="AA387" i="3"/>
  <c r="Z387" i="3"/>
  <c r="AA386" i="3"/>
  <c r="Z386" i="3"/>
  <c r="AA383" i="3"/>
  <c r="Z383" i="3"/>
  <c r="AA382" i="3"/>
  <c r="AA381" i="3"/>
  <c r="X388" i="3"/>
  <c r="W388" i="3"/>
  <c r="X387" i="3"/>
  <c r="W387" i="3"/>
  <c r="X386" i="3"/>
  <c r="W386" i="3"/>
  <c r="X383" i="3"/>
  <c r="W383" i="3"/>
  <c r="X382" i="3"/>
  <c r="W382" i="3"/>
  <c r="X381" i="3"/>
  <c r="U388" i="3"/>
  <c r="T388" i="3"/>
  <c r="BC388" i="3" s="1"/>
  <c r="BH385" i="3" s="1"/>
  <c r="U387" i="3"/>
  <c r="T387" i="3"/>
  <c r="BC387" i="3" s="1"/>
  <c r="BH384" i="3" s="1"/>
  <c r="U386" i="3"/>
  <c r="U383" i="3"/>
  <c r="T383" i="3"/>
  <c r="BC383" i="3" s="1"/>
  <c r="U382" i="3"/>
  <c r="U381" i="3"/>
  <c r="R388" i="3"/>
  <c r="Q388" i="3"/>
  <c r="R387" i="3"/>
  <c r="Q387" i="3"/>
  <c r="R386" i="3"/>
  <c r="Q386" i="3"/>
  <c r="R383" i="3"/>
  <c r="Q383" i="3"/>
  <c r="R382" i="3"/>
  <c r="R381" i="3"/>
  <c r="Q381" i="3"/>
  <c r="O388" i="3"/>
  <c r="N388" i="3"/>
  <c r="O387" i="3"/>
  <c r="N387" i="3"/>
  <c r="O386" i="3"/>
  <c r="N386" i="3"/>
  <c r="O383" i="3"/>
  <c r="N383" i="3"/>
  <c r="O382" i="3"/>
  <c r="N382" i="3"/>
  <c r="O381" i="3"/>
  <c r="N381" i="3"/>
  <c r="L388" i="3"/>
  <c r="K388" i="3"/>
  <c r="L387" i="3"/>
  <c r="K387" i="3"/>
  <c r="L386" i="3"/>
  <c r="K386" i="3"/>
  <c r="L383" i="3"/>
  <c r="K383" i="3"/>
  <c r="L381" i="3"/>
  <c r="K381" i="3"/>
  <c r="I387" i="3"/>
  <c r="H387" i="3"/>
  <c r="AY387" i="3" s="1"/>
  <c r="I386" i="3"/>
  <c r="H386" i="3"/>
  <c r="I383" i="3"/>
  <c r="H383" i="3"/>
  <c r="AY383" i="3" s="1"/>
  <c r="I382" i="3"/>
  <c r="H382" i="3"/>
  <c r="I381" i="3"/>
  <c r="H381" i="3"/>
  <c r="I388" i="3"/>
  <c r="H388" i="3"/>
  <c r="AY388" i="3" s="1"/>
  <c r="AR400" i="3"/>
  <c r="AR399" i="3"/>
  <c r="AR398" i="3"/>
  <c r="AR397" i="3"/>
  <c r="AR396" i="3"/>
  <c r="AR395" i="3"/>
  <c r="AR394" i="3"/>
  <c r="AR393" i="3"/>
  <c r="AR392" i="3"/>
  <c r="AO400" i="3"/>
  <c r="AO399" i="3"/>
  <c r="AO398" i="3"/>
  <c r="AO397" i="3"/>
  <c r="AO396" i="3"/>
  <c r="AO395" i="3"/>
  <c r="AO394" i="3"/>
  <c r="AO393" i="3"/>
  <c r="AO392" i="3"/>
  <c r="K392" i="3"/>
  <c r="H393" i="3"/>
  <c r="AL400" i="3"/>
  <c r="AI400" i="3"/>
  <c r="AC400" i="3"/>
  <c r="Z400" i="3"/>
  <c r="W400" i="3"/>
  <c r="T400" i="3"/>
  <c r="Q400" i="3"/>
  <c r="N400" i="3"/>
  <c r="K400" i="3"/>
  <c r="H400" i="3"/>
  <c r="AL399" i="3"/>
  <c r="AI399" i="3"/>
  <c r="AF399" i="3"/>
  <c r="AC399" i="3"/>
  <c r="Z399" i="3"/>
  <c r="W399" i="3"/>
  <c r="T399" i="3"/>
  <c r="Q399" i="3"/>
  <c r="N399" i="3"/>
  <c r="K399" i="3"/>
  <c r="H399" i="3"/>
  <c r="AL398" i="3"/>
  <c r="AF398" i="3"/>
  <c r="AC398" i="3"/>
  <c r="Z398" i="3"/>
  <c r="W398" i="3"/>
  <c r="T398" i="3"/>
  <c r="Q398" i="3"/>
  <c r="N398" i="3"/>
  <c r="K398" i="3"/>
  <c r="H398" i="3"/>
  <c r="AL397" i="3"/>
  <c r="AI397" i="3"/>
  <c r="AC397" i="3"/>
  <c r="Z397" i="3"/>
  <c r="W397" i="3"/>
  <c r="T397" i="3"/>
  <c r="Q397" i="3"/>
  <c r="N397" i="3"/>
  <c r="K397" i="3"/>
  <c r="H397" i="3"/>
  <c r="AL396" i="3"/>
  <c r="AI396" i="3"/>
  <c r="AC396" i="3"/>
  <c r="Z396" i="3"/>
  <c r="W396" i="3"/>
  <c r="T396" i="3"/>
  <c r="Q396" i="3"/>
  <c r="N396" i="3"/>
  <c r="K396" i="3"/>
  <c r="H396" i="3"/>
  <c r="AL395" i="3"/>
  <c r="AI395" i="3"/>
  <c r="Z395" i="3"/>
  <c r="W395" i="3"/>
  <c r="T395" i="3"/>
  <c r="Q395" i="3"/>
  <c r="N395" i="3"/>
  <c r="K395" i="3"/>
  <c r="H395" i="3"/>
  <c r="AL394" i="3"/>
  <c r="AI394" i="3"/>
  <c r="AC394" i="3"/>
  <c r="Z394" i="3"/>
  <c r="W394" i="3"/>
  <c r="T394" i="3"/>
  <c r="Q394" i="3"/>
  <c r="N394" i="3"/>
  <c r="K394" i="3"/>
  <c r="H394" i="3"/>
  <c r="AL393" i="3"/>
  <c r="AI393" i="3"/>
  <c r="AF393" i="3"/>
  <c r="AC393" i="3"/>
  <c r="Z393" i="3"/>
  <c r="W393" i="3"/>
  <c r="T393" i="3"/>
  <c r="Q393" i="3"/>
  <c r="N393" i="3"/>
  <c r="AL392" i="3"/>
  <c r="AI392" i="3"/>
  <c r="AF392" i="3"/>
  <c r="AC392" i="3"/>
  <c r="Z392" i="3"/>
  <c r="W392" i="3"/>
  <c r="T392" i="3"/>
  <c r="Q392" i="3"/>
  <c r="N392" i="3"/>
  <c r="H392" i="3"/>
  <c r="BA1295" i="1"/>
  <c r="BC1295" i="1" s="1"/>
  <c r="R179" i="5"/>
  <c r="O179" i="5"/>
  <c r="L179" i="5"/>
  <c r="I179" i="5"/>
  <c r="I168" i="5"/>
  <c r="N300" i="2"/>
  <c r="Q300" i="2"/>
  <c r="T300" i="2"/>
  <c r="W300" i="2"/>
  <c r="Z300" i="2"/>
  <c r="AC300" i="2"/>
  <c r="AF300" i="2"/>
  <c r="AI300" i="2"/>
  <c r="AR300" i="2"/>
  <c r="H1321" i="1"/>
  <c r="AR289" i="2"/>
  <c r="Z289" i="2"/>
  <c r="W289" i="2"/>
  <c r="T288" i="2"/>
  <c r="T289" i="2"/>
  <c r="Q289" i="2"/>
  <c r="Q288" i="2"/>
  <c r="R264" i="2"/>
  <c r="Q264" i="2"/>
  <c r="O266" i="2"/>
  <c r="N278" i="2" s="1"/>
  <c r="N266" i="2"/>
  <c r="N288" i="2"/>
  <c r="K288" i="2"/>
  <c r="K289" i="2"/>
  <c r="H270" i="2"/>
  <c r="BA1320" i="1"/>
  <c r="BA1319" i="1"/>
  <c r="BA1318" i="1"/>
  <c r="BA1317" i="1"/>
  <c r="AL1321" i="1"/>
  <c r="AI1321" i="1"/>
  <c r="AF1321" i="1"/>
  <c r="AC1321" i="1"/>
  <c r="AD1316" i="1" s="1"/>
  <c r="Z1321" i="1"/>
  <c r="W1321" i="1"/>
  <c r="T1321" i="1"/>
  <c r="Q1321" i="1"/>
  <c r="N1321" i="1"/>
  <c r="K1321" i="1"/>
  <c r="Z1310" i="1"/>
  <c r="Q1311" i="1"/>
  <c r="K1311" i="1"/>
  <c r="T1308" i="1"/>
  <c r="H1308" i="1"/>
  <c r="W1310" i="1"/>
  <c r="K1310" i="1"/>
  <c r="N1310" i="1"/>
  <c r="H1310" i="1"/>
  <c r="Q1310" i="1"/>
  <c r="H1309" i="1"/>
  <c r="N1308" i="1"/>
  <c r="T1310" i="1"/>
  <c r="Z1308" i="1"/>
  <c r="W1308" i="1"/>
  <c r="K1308" i="1"/>
  <c r="T1309" i="1"/>
  <c r="Q1309" i="1"/>
  <c r="Z1309" i="1"/>
  <c r="Z1312" i="1"/>
  <c r="W1312" i="1"/>
  <c r="T1312" i="1"/>
  <c r="N1309" i="1"/>
  <c r="H1311" i="1"/>
  <c r="AV1311" i="1" s="1"/>
  <c r="Q1312" i="1"/>
  <c r="N1312" i="1"/>
  <c r="H1312" i="1"/>
  <c r="K1312" i="1"/>
  <c r="AC1312" i="1"/>
  <c r="O273" i="2"/>
  <c r="L273" i="2"/>
  <c r="N273" i="2"/>
  <c r="K273" i="2"/>
  <c r="I273" i="2"/>
  <c r="H273" i="2"/>
  <c r="N264" i="2"/>
  <c r="O264" i="2"/>
  <c r="H283" i="2"/>
  <c r="H281" i="2"/>
  <c r="H280" i="2"/>
  <c r="H277" i="2"/>
  <c r="I272" i="2"/>
  <c r="H284" i="2" s="1"/>
  <c r="H272" i="2"/>
  <c r="I270" i="2"/>
  <c r="H282" i="2" s="1"/>
  <c r="I267" i="2"/>
  <c r="H279" i="2" s="1"/>
  <c r="I266" i="2"/>
  <c r="H278" i="2" s="1"/>
  <c r="H266" i="2"/>
  <c r="I264" i="2"/>
  <c r="H276" i="2" s="1"/>
  <c r="K283" i="2"/>
  <c r="K281" i="2"/>
  <c r="K280" i="2"/>
  <c r="K277" i="2"/>
  <c r="L272" i="2"/>
  <c r="K284" i="2" s="1"/>
  <c r="K272" i="2"/>
  <c r="L270" i="2"/>
  <c r="K282" i="2" s="1"/>
  <c r="K270" i="2"/>
  <c r="L267" i="2"/>
  <c r="K279" i="2" s="1"/>
  <c r="K267" i="2"/>
  <c r="L266" i="2"/>
  <c r="K278" i="2" s="1"/>
  <c r="K266" i="2"/>
  <c r="L264" i="2"/>
  <c r="K276" i="2" s="1"/>
  <c r="K264" i="2"/>
  <c r="N283" i="2"/>
  <c r="N281" i="2"/>
  <c r="N280" i="2"/>
  <c r="N277" i="2"/>
  <c r="O272" i="2"/>
  <c r="N284" i="2" s="1"/>
  <c r="N272" i="2"/>
  <c r="O270" i="2"/>
  <c r="N282" i="2" s="1"/>
  <c r="N270" i="2"/>
  <c r="O267" i="2"/>
  <c r="N279" i="2" s="1"/>
  <c r="N267" i="2"/>
  <c r="N276" i="2"/>
  <c r="Q283" i="2"/>
  <c r="Q281" i="2"/>
  <c r="Q280" i="2"/>
  <c r="Q277" i="2"/>
  <c r="R272" i="2"/>
  <c r="Q284" i="2" s="1"/>
  <c r="Q272" i="2"/>
  <c r="R270" i="2"/>
  <c r="Q282" i="2" s="1"/>
  <c r="Q270" i="2"/>
  <c r="R267" i="2"/>
  <c r="Q279" i="2" s="1"/>
  <c r="Q267" i="2"/>
  <c r="R266" i="2"/>
  <c r="Q278" i="2" s="1"/>
  <c r="Q266" i="2"/>
  <c r="Q276" i="2"/>
  <c r="T283" i="2"/>
  <c r="T281" i="2"/>
  <c r="T280" i="2"/>
  <c r="T277" i="2"/>
  <c r="U272" i="2"/>
  <c r="T284" i="2" s="1"/>
  <c r="T272" i="2"/>
  <c r="U270" i="2"/>
  <c r="T282" i="2" s="1"/>
  <c r="T270" i="2"/>
  <c r="U267" i="2"/>
  <c r="T279" i="2" s="1"/>
  <c r="T267" i="2"/>
  <c r="U266" i="2"/>
  <c r="T278" i="2" s="1"/>
  <c r="T266" i="2"/>
  <c r="U264" i="2"/>
  <c r="T276" i="2" s="1"/>
  <c r="T264" i="2"/>
  <c r="W283" i="2"/>
  <c r="W281" i="2"/>
  <c r="W280" i="2"/>
  <c r="W277" i="2"/>
  <c r="X272" i="2"/>
  <c r="W284" i="2" s="1"/>
  <c r="W272" i="2"/>
  <c r="X270" i="2"/>
  <c r="W282" i="2" s="1"/>
  <c r="W270" i="2"/>
  <c r="X267" i="2"/>
  <c r="W279" i="2" s="1"/>
  <c r="W267" i="2"/>
  <c r="X266" i="2"/>
  <c r="W278" i="2" s="1"/>
  <c r="W266" i="2"/>
  <c r="X264" i="2"/>
  <c r="W276" i="2" s="1"/>
  <c r="W264" i="2"/>
  <c r="Z264" i="2"/>
  <c r="Z283" i="2"/>
  <c r="Z281" i="2"/>
  <c r="Z280" i="2"/>
  <c r="Z277" i="2"/>
  <c r="AA272" i="2"/>
  <c r="Z284" i="2" s="1"/>
  <c r="Z272" i="2"/>
  <c r="AA270" i="2"/>
  <c r="Z282" i="2" s="1"/>
  <c r="Z270" i="2"/>
  <c r="AA267" i="2"/>
  <c r="Z279" i="2" s="1"/>
  <c r="Z267" i="2"/>
  <c r="AA266" i="2"/>
  <c r="Z278" i="2" s="1"/>
  <c r="Z266" i="2"/>
  <c r="AA264" i="2"/>
  <c r="Z276" i="2" s="1"/>
  <c r="U1291" i="1"/>
  <c r="T1291" i="1"/>
  <c r="R1292" i="1"/>
  <c r="Q1292" i="1"/>
  <c r="O1289" i="1"/>
  <c r="N1289" i="1"/>
  <c r="L1292" i="1"/>
  <c r="K1292" i="1"/>
  <c r="I1289" i="1"/>
  <c r="H1289" i="1"/>
  <c r="H1292" i="1"/>
  <c r="I1292" i="1"/>
  <c r="I1291" i="1"/>
  <c r="H1291" i="1"/>
  <c r="K1291" i="1"/>
  <c r="L1291" i="1"/>
  <c r="L1289" i="1"/>
  <c r="K1289" i="1"/>
  <c r="O1292" i="1"/>
  <c r="N1292" i="1"/>
  <c r="O1291" i="1"/>
  <c r="N1291" i="1"/>
  <c r="R1291" i="1"/>
  <c r="Q1291" i="1"/>
  <c r="R1289" i="1"/>
  <c r="Q1289" i="1"/>
  <c r="U1292" i="1"/>
  <c r="T1292" i="1"/>
  <c r="U1289" i="1"/>
  <c r="T1289" i="1"/>
  <c r="X1292" i="1"/>
  <c r="X1291" i="1"/>
  <c r="W1292" i="1"/>
  <c r="W1291" i="1"/>
  <c r="X1289" i="1"/>
  <c r="W1289" i="1"/>
  <c r="I1294" i="1"/>
  <c r="H1294" i="1"/>
  <c r="I1293" i="1"/>
  <c r="H1293" i="1"/>
  <c r="I1290" i="1"/>
  <c r="H1290" i="1"/>
  <c r="I1288" i="1"/>
  <c r="H1288" i="1"/>
  <c r="I1287" i="1"/>
  <c r="H1287" i="1"/>
  <c r="I1286" i="1"/>
  <c r="H1286" i="1"/>
  <c r="L1294" i="1"/>
  <c r="K1294" i="1"/>
  <c r="L1293" i="1"/>
  <c r="K1293" i="1"/>
  <c r="L1290" i="1"/>
  <c r="L1288" i="1"/>
  <c r="K1288" i="1"/>
  <c r="L1287" i="1"/>
  <c r="K1287" i="1"/>
  <c r="L1286" i="1"/>
  <c r="K1286" i="1"/>
  <c r="O1294" i="1"/>
  <c r="N1294" i="1"/>
  <c r="O1293" i="1"/>
  <c r="N1293" i="1"/>
  <c r="O1290" i="1"/>
  <c r="N1290" i="1"/>
  <c r="O1288" i="1"/>
  <c r="N1288" i="1"/>
  <c r="O1287" i="1"/>
  <c r="N1287" i="1"/>
  <c r="O1286" i="1"/>
  <c r="N1286" i="1"/>
  <c r="R1294" i="1"/>
  <c r="Q1294" i="1"/>
  <c r="R1293" i="1"/>
  <c r="Q1293" i="1"/>
  <c r="R1290" i="1"/>
  <c r="R1288" i="1"/>
  <c r="Q1288" i="1"/>
  <c r="R1287" i="1"/>
  <c r="Q1287" i="1"/>
  <c r="R1286" i="1"/>
  <c r="Q1286" i="1"/>
  <c r="U1294" i="1"/>
  <c r="T1294" i="1"/>
  <c r="U1293" i="1"/>
  <c r="T1293" i="1"/>
  <c r="U1290" i="1"/>
  <c r="T1290" i="1"/>
  <c r="U1288" i="1"/>
  <c r="T1288" i="1"/>
  <c r="U1287" i="1"/>
  <c r="T1287" i="1"/>
  <c r="U1286" i="1"/>
  <c r="T1286" i="1"/>
  <c r="X1294" i="1"/>
  <c r="W1294" i="1"/>
  <c r="X1293" i="1"/>
  <c r="W1293" i="1"/>
  <c r="X1290" i="1"/>
  <c r="W1290" i="1"/>
  <c r="X1288" i="1"/>
  <c r="X1287" i="1"/>
  <c r="W1287" i="1"/>
  <c r="X1286" i="1"/>
  <c r="W1286" i="1"/>
  <c r="AC1290" i="1"/>
  <c r="AC1288" i="1"/>
  <c r="AD1287" i="1"/>
  <c r="AC1287" i="1"/>
  <c r="AA1286" i="1"/>
  <c r="Z1297" i="1" s="1"/>
  <c r="AM1293" i="1"/>
  <c r="AJ1293" i="1"/>
  <c r="AG1293" i="1"/>
  <c r="AD1293" i="1"/>
  <c r="AA1293" i="1"/>
  <c r="Z1293" i="1"/>
  <c r="AD1292" i="1"/>
  <c r="AM1292" i="1"/>
  <c r="AJ1292" i="1"/>
  <c r="AA1292" i="1"/>
  <c r="AC1292" i="1"/>
  <c r="Z1292" i="1"/>
  <c r="AD1291" i="1"/>
  <c r="AM1291" i="1"/>
  <c r="AJ1291" i="1"/>
  <c r="AG1291" i="1"/>
  <c r="AA1291" i="1"/>
  <c r="Z1291" i="1"/>
  <c r="AC1291" i="1"/>
  <c r="AM1290" i="1"/>
  <c r="AJ1290" i="1"/>
  <c r="AD1290" i="1"/>
  <c r="Z1290" i="1"/>
  <c r="AA1290" i="1"/>
  <c r="AM1289" i="1"/>
  <c r="AJ1289" i="1"/>
  <c r="AG1289" i="1"/>
  <c r="AD1289" i="1"/>
  <c r="AA1289" i="1"/>
  <c r="Z1289" i="1"/>
  <c r="AC1289" i="1"/>
  <c r="AM1288" i="1"/>
  <c r="AJ1288" i="1"/>
  <c r="AG1288" i="1"/>
  <c r="AD1288" i="1"/>
  <c r="AA1288" i="1"/>
  <c r="Z1288" i="1"/>
  <c r="AM1287" i="1"/>
  <c r="AJ1287" i="1"/>
  <c r="AG1287" i="1"/>
  <c r="AA1287" i="1"/>
  <c r="Z1287" i="1"/>
  <c r="AF1287" i="1"/>
  <c r="Z1286" i="1"/>
  <c r="H1303" i="1"/>
  <c r="H1302" i="1"/>
  <c r="H1300" i="1"/>
  <c r="H1305" i="1"/>
  <c r="H1304" i="1"/>
  <c r="H1301" i="1"/>
  <c r="H1299" i="1"/>
  <c r="H1298" i="1"/>
  <c r="H1297" i="1"/>
  <c r="K1303" i="1"/>
  <c r="K1302" i="1"/>
  <c r="K1300" i="1"/>
  <c r="K1305" i="1"/>
  <c r="K1304" i="1"/>
  <c r="K1301" i="1"/>
  <c r="K1299" i="1"/>
  <c r="K1298" i="1"/>
  <c r="K1297" i="1"/>
  <c r="N1303" i="1"/>
  <c r="N1302" i="1"/>
  <c r="N1300" i="1"/>
  <c r="N1305" i="1"/>
  <c r="N1304" i="1"/>
  <c r="N1301" i="1"/>
  <c r="N1299" i="1"/>
  <c r="N1298" i="1"/>
  <c r="N1297" i="1"/>
  <c r="Q1303" i="1"/>
  <c r="Q1302" i="1"/>
  <c r="Q1300" i="1"/>
  <c r="Q1305" i="1"/>
  <c r="Q1304" i="1"/>
  <c r="Q1301" i="1"/>
  <c r="Q1299" i="1"/>
  <c r="Q1298" i="1"/>
  <c r="Q1297" i="1"/>
  <c r="T1303" i="1"/>
  <c r="T1302" i="1"/>
  <c r="T1300" i="1"/>
  <c r="T1305" i="1"/>
  <c r="T1304" i="1"/>
  <c r="T1301" i="1"/>
  <c r="T1299" i="1"/>
  <c r="T1298" i="1"/>
  <c r="T1297" i="1"/>
  <c r="W1303" i="1"/>
  <c r="W1302" i="1"/>
  <c r="W1300" i="1"/>
  <c r="W1305" i="1"/>
  <c r="W1304" i="1"/>
  <c r="W1301" i="1"/>
  <c r="W1299" i="1"/>
  <c r="W1298" i="1"/>
  <c r="W1297" i="1"/>
  <c r="Z1303" i="1"/>
  <c r="Z1302" i="1"/>
  <c r="Z1300" i="1"/>
  <c r="AA1294" i="1"/>
  <c r="Z1305" i="1" s="1"/>
  <c r="Z1294" i="1"/>
  <c r="Z1304" i="1"/>
  <c r="Z1301" i="1"/>
  <c r="Z1299" i="1"/>
  <c r="Z1298" i="1"/>
  <c r="Z1332" i="1"/>
  <c r="M129" i="5"/>
  <c r="P129" i="5" s="1"/>
  <c r="S129" i="5" s="1"/>
  <c r="AR277" i="2"/>
  <c r="AR280" i="2"/>
  <c r="AR281" i="2"/>
  <c r="AR283" i="2"/>
  <c r="AS272" i="2"/>
  <c r="AR284" i="2" s="1"/>
  <c r="AS270" i="2"/>
  <c r="AR282" i="2" s="1"/>
  <c r="AS267" i="2"/>
  <c r="AR279" i="2" s="1"/>
  <c r="AS266" i="2"/>
  <c r="AR278" i="2" s="1"/>
  <c r="AS264" i="2"/>
  <c r="AR276" i="2" s="1"/>
  <c r="AR272" i="2"/>
  <c r="AR270" i="2"/>
  <c r="AR267" i="2"/>
  <c r="AR266" i="2"/>
  <c r="AR264" i="2"/>
  <c r="AC277" i="2"/>
  <c r="AC280" i="2"/>
  <c r="AC281" i="2"/>
  <c r="AC283" i="2"/>
  <c r="AF277" i="2"/>
  <c r="AF280" i="2"/>
  <c r="AF281" i="2"/>
  <c r="AF283" i="2"/>
  <c r="AI277" i="2"/>
  <c r="AI280" i="2"/>
  <c r="AI281" i="2"/>
  <c r="AI283" i="2"/>
  <c r="AJ272" i="2"/>
  <c r="AI284" i="2" s="1"/>
  <c r="AJ270" i="2"/>
  <c r="AI282" i="2" s="1"/>
  <c r="AJ267" i="2"/>
  <c r="AI279" i="2" s="1"/>
  <c r="AJ266" i="2"/>
  <c r="AI278" i="2" s="1"/>
  <c r="AJ264" i="2"/>
  <c r="AI276" i="2" s="1"/>
  <c r="AI272" i="2"/>
  <c r="AI270" i="2"/>
  <c r="AI267" i="2"/>
  <c r="AI266" i="2"/>
  <c r="AG267" i="2"/>
  <c r="AF279" i="2" s="1"/>
  <c r="AG264" i="2"/>
  <c r="AF276" i="2" s="1"/>
  <c r="AG272" i="2"/>
  <c r="AF284" i="2" s="1"/>
  <c r="AG270" i="2"/>
  <c r="AF282" i="2" s="1"/>
  <c r="AG266" i="2"/>
  <c r="AF278" i="2" s="1"/>
  <c r="AF272" i="2"/>
  <c r="AV272" i="2" s="1"/>
  <c r="AF270" i="2"/>
  <c r="AF266" i="2"/>
  <c r="AD272" i="2"/>
  <c r="AC284" i="2" s="1"/>
  <c r="AD270" i="2"/>
  <c r="AC282" i="2" s="1"/>
  <c r="AD267" i="2"/>
  <c r="AC279" i="2" s="1"/>
  <c r="AD266" i="2"/>
  <c r="AC278" i="2" s="1"/>
  <c r="AD264" i="2"/>
  <c r="AC276" i="2" s="1"/>
  <c r="AC272" i="2"/>
  <c r="AC270" i="2"/>
  <c r="AC267" i="2"/>
  <c r="AC266" i="2"/>
  <c r="S144" i="5"/>
  <c r="R155" i="5" s="1"/>
  <c r="P144" i="5"/>
  <c r="M150" i="5"/>
  <c r="L161" i="5" s="1"/>
  <c r="M146" i="5"/>
  <c r="L157" i="5" s="1"/>
  <c r="L150" i="5"/>
  <c r="AB150" i="5" s="1"/>
  <c r="L146" i="5"/>
  <c r="M144" i="5"/>
  <c r="L155" i="5" s="1"/>
  <c r="J144" i="5"/>
  <c r="AL1286" i="1"/>
  <c r="AM1294" i="1"/>
  <c r="AL1298" i="1"/>
  <c r="AM1286" i="1"/>
  <c r="AJ1294" i="1"/>
  <c r="AJ1286" i="1"/>
  <c r="AG1294" i="1"/>
  <c r="AD1294" i="1"/>
  <c r="AC1298" i="1"/>
  <c r="AD1286" i="1"/>
  <c r="AC1297" i="1" s="1"/>
  <c r="AC1294" i="1"/>
  <c r="AL1305" i="1"/>
  <c r="AL1304" i="1"/>
  <c r="AL1303" i="1"/>
  <c r="AL1302" i="1"/>
  <c r="AL1301" i="1"/>
  <c r="AL1300" i="1"/>
  <c r="AL1299" i="1"/>
  <c r="AL1297" i="1"/>
  <c r="AL1294" i="1"/>
  <c r="AL1293" i="1"/>
  <c r="AL1292" i="1"/>
  <c r="AL1291" i="1"/>
  <c r="AL1290" i="1"/>
  <c r="AL1289" i="1"/>
  <c r="AL1287" i="1"/>
  <c r="AL1288" i="1"/>
  <c r="AI1297" i="1"/>
  <c r="AI1305" i="1"/>
  <c r="AI1304" i="1"/>
  <c r="AI1303" i="1"/>
  <c r="AI1302" i="1"/>
  <c r="AI1301" i="1"/>
  <c r="AI1300" i="1"/>
  <c r="AI1299" i="1"/>
  <c r="AI1298" i="1"/>
  <c r="AI1294" i="1"/>
  <c r="AI1293" i="1"/>
  <c r="AI1292" i="1"/>
  <c r="AI1291" i="1"/>
  <c r="AI1290" i="1"/>
  <c r="AI1289" i="1"/>
  <c r="AI1288" i="1"/>
  <c r="AI1287" i="1"/>
  <c r="AF1301" i="1"/>
  <c r="AF1298" i="1"/>
  <c r="AF1299" i="1"/>
  <c r="AF1300" i="1"/>
  <c r="AF1302" i="1"/>
  <c r="AF1304" i="1"/>
  <c r="AF1305" i="1"/>
  <c r="AC1300" i="1"/>
  <c r="AC1299" i="1"/>
  <c r="AC1301" i="1"/>
  <c r="AC1302" i="1"/>
  <c r="AC1303" i="1"/>
  <c r="AC1304" i="1"/>
  <c r="AC1305" i="1"/>
  <c r="AF1294" i="1"/>
  <c r="AF1293" i="1"/>
  <c r="AF1291" i="1"/>
  <c r="AF1290" i="1"/>
  <c r="AF1289" i="1"/>
  <c r="AF1288" i="1"/>
  <c r="I139" i="5"/>
  <c r="E27" i="4"/>
  <c r="R156" i="5"/>
  <c r="R157" i="5"/>
  <c r="R158" i="5"/>
  <c r="R159" i="5"/>
  <c r="R160" i="5"/>
  <c r="R161" i="5"/>
  <c r="R162" i="5"/>
  <c r="R163" i="5"/>
  <c r="O156" i="5"/>
  <c r="O157" i="5"/>
  <c r="O158" i="5"/>
  <c r="O159" i="5"/>
  <c r="O160" i="5"/>
  <c r="O161" i="5"/>
  <c r="O162" i="5"/>
  <c r="O163" i="5"/>
  <c r="L156" i="5"/>
  <c r="L158" i="5"/>
  <c r="L159" i="5"/>
  <c r="L160" i="5"/>
  <c r="L162" i="5"/>
  <c r="L163" i="5"/>
  <c r="I158" i="5"/>
  <c r="I156" i="5"/>
  <c r="I159" i="5"/>
  <c r="I160" i="5"/>
  <c r="I161" i="5"/>
  <c r="I162" i="5"/>
  <c r="I163" i="5"/>
  <c r="AU752" i="1"/>
  <c r="AU748" i="1"/>
  <c r="BH1287" i="1"/>
  <c r="AU57" i="1"/>
  <c r="AR40" i="3"/>
  <c r="AO40" i="3"/>
  <c r="AL40" i="3"/>
  <c r="AI40" i="3"/>
  <c r="AF40" i="3"/>
  <c r="AC40" i="3"/>
  <c r="Z40" i="3"/>
  <c r="W40" i="3"/>
  <c r="T40" i="3"/>
  <c r="Q40" i="3"/>
  <c r="N40" i="3"/>
  <c r="K40" i="3"/>
  <c r="H40" i="3"/>
  <c r="AR39" i="3"/>
  <c r="AO39" i="3"/>
  <c r="AL39" i="3"/>
  <c r="AI39" i="3"/>
  <c r="AF39" i="3"/>
  <c r="AC39" i="3"/>
  <c r="Z39" i="3"/>
  <c r="W39" i="3"/>
  <c r="T39" i="3"/>
  <c r="Q39" i="3"/>
  <c r="N39" i="3"/>
  <c r="K39" i="3"/>
  <c r="H39" i="3"/>
  <c r="AR38" i="3"/>
  <c r="AO38" i="3"/>
  <c r="AL38" i="3"/>
  <c r="AI38" i="3"/>
  <c r="AF38" i="3"/>
  <c r="AC38" i="3"/>
  <c r="Z38" i="3"/>
  <c r="W38" i="3"/>
  <c r="T38" i="3"/>
  <c r="Q38" i="3"/>
  <c r="N38" i="3"/>
  <c r="K38" i="3"/>
  <c r="H38" i="3"/>
  <c r="AX37" i="3"/>
  <c r="AR37" i="3"/>
  <c r="AO37" i="3"/>
  <c r="AL37" i="3"/>
  <c r="AI37" i="3"/>
  <c r="AC37" i="3"/>
  <c r="Z37" i="3"/>
  <c r="W37" i="3"/>
  <c r="T37" i="3"/>
  <c r="Q37" i="3"/>
  <c r="N37" i="3"/>
  <c r="K37" i="3"/>
  <c r="H37" i="3"/>
  <c r="AR35" i="3"/>
  <c r="AO35" i="3"/>
  <c r="AL35" i="3"/>
  <c r="AI35" i="3"/>
  <c r="AF35" i="3"/>
  <c r="AC35" i="3"/>
  <c r="Z35" i="3"/>
  <c r="W35" i="3"/>
  <c r="T35" i="3"/>
  <c r="Q35" i="3"/>
  <c r="N35" i="3"/>
  <c r="K35" i="3"/>
  <c r="H35" i="3"/>
  <c r="AR34" i="3"/>
  <c r="AO34" i="3"/>
  <c r="AL34" i="3"/>
  <c r="AI34" i="3"/>
  <c r="AF34" i="3"/>
  <c r="AC34" i="3"/>
  <c r="Y34" i="3"/>
  <c r="Z384" i="3" s="1"/>
  <c r="W34" i="3"/>
  <c r="T34" i="3"/>
  <c r="Q34" i="3"/>
  <c r="N34" i="3"/>
  <c r="K34" i="3"/>
  <c r="H34" i="3"/>
  <c r="AR33" i="3"/>
  <c r="AO33" i="3"/>
  <c r="AL33" i="3"/>
  <c r="AI33" i="3"/>
  <c r="AF33" i="3"/>
  <c r="AC33" i="3"/>
  <c r="Z33" i="3"/>
  <c r="W33" i="3"/>
  <c r="T33" i="3"/>
  <c r="Q33" i="3"/>
  <c r="N33" i="3"/>
  <c r="K33" i="3"/>
  <c r="H33" i="3"/>
  <c r="AX32" i="3"/>
  <c r="AR32" i="3"/>
  <c r="AO32" i="3"/>
  <c r="AL32" i="3"/>
  <c r="AI32" i="3"/>
  <c r="AF32" i="3"/>
  <c r="AC32" i="3"/>
  <c r="Z32" i="3"/>
  <c r="W32" i="3"/>
  <c r="T32" i="3"/>
  <c r="Q32" i="3"/>
  <c r="N32" i="3"/>
  <c r="K32" i="3"/>
  <c r="H32" i="3"/>
  <c r="AR31" i="3"/>
  <c r="AO31" i="3"/>
  <c r="AL31" i="3"/>
  <c r="AI31" i="3"/>
  <c r="AF31" i="3"/>
  <c r="AC31" i="3"/>
  <c r="Z31" i="3"/>
  <c r="W31" i="3"/>
  <c r="T31" i="3"/>
  <c r="Q31" i="3"/>
  <c r="N31" i="3"/>
  <c r="K31" i="3"/>
  <c r="H31" i="3"/>
  <c r="AR226" i="2"/>
  <c r="AI226" i="2"/>
  <c r="AF226" i="2"/>
  <c r="AC226" i="2"/>
  <c r="Z226" i="2"/>
  <c r="W226" i="2"/>
  <c r="T226" i="2"/>
  <c r="Q226" i="2"/>
  <c r="N226" i="2"/>
  <c r="K226" i="2"/>
  <c r="H226" i="2"/>
  <c r="AR225" i="2"/>
  <c r="AI225" i="2"/>
  <c r="AF225" i="2"/>
  <c r="AC225" i="2"/>
  <c r="Z225" i="2"/>
  <c r="W225" i="2"/>
  <c r="T225" i="2"/>
  <c r="Q225" i="2"/>
  <c r="N225" i="2"/>
  <c r="K225" i="2"/>
  <c r="H225" i="2"/>
  <c r="AR224" i="2"/>
  <c r="AI224" i="2"/>
  <c r="AF224" i="2"/>
  <c r="AC224" i="2"/>
  <c r="Z224" i="2"/>
  <c r="W224" i="2"/>
  <c r="T224" i="2"/>
  <c r="Q224" i="2"/>
  <c r="N224" i="2"/>
  <c r="K224" i="2"/>
  <c r="H224" i="2"/>
  <c r="AR223" i="2"/>
  <c r="AI223" i="2"/>
  <c r="AF223" i="2"/>
  <c r="AC223" i="2"/>
  <c r="Z223" i="2"/>
  <c r="W223" i="2"/>
  <c r="T223" i="2"/>
  <c r="Q223" i="2"/>
  <c r="N223" i="2"/>
  <c r="K223" i="2"/>
  <c r="H223" i="2"/>
  <c r="AR222" i="2"/>
  <c r="AI222" i="2"/>
  <c r="AF222" i="2"/>
  <c r="AC222" i="2"/>
  <c r="Z222" i="2"/>
  <c r="W222" i="2"/>
  <c r="T222" i="2"/>
  <c r="Q222" i="2"/>
  <c r="N222" i="2"/>
  <c r="K222" i="2"/>
  <c r="H222" i="2"/>
  <c r="AR221" i="2"/>
  <c r="AI221" i="2"/>
  <c r="AF221" i="2"/>
  <c r="AC221" i="2"/>
  <c r="Z221" i="2"/>
  <c r="W221" i="2"/>
  <c r="T221" i="2"/>
  <c r="Q221" i="2"/>
  <c r="N221" i="2"/>
  <c r="K221" i="2"/>
  <c r="H221" i="2"/>
  <c r="AR220" i="2"/>
  <c r="AI220" i="2"/>
  <c r="AF220" i="2"/>
  <c r="AC220" i="2"/>
  <c r="Z220" i="2"/>
  <c r="W220" i="2"/>
  <c r="T220" i="2"/>
  <c r="Q220" i="2"/>
  <c r="N220" i="2"/>
  <c r="K220" i="2"/>
  <c r="H220" i="2"/>
  <c r="AR219" i="2"/>
  <c r="AI219" i="2"/>
  <c r="AF219" i="2"/>
  <c r="AC219" i="2"/>
  <c r="Z219" i="2"/>
  <c r="W219" i="2"/>
  <c r="T219" i="2"/>
  <c r="Q219" i="2"/>
  <c r="N219" i="2"/>
  <c r="K219" i="2"/>
  <c r="H219" i="2"/>
  <c r="AR218" i="2"/>
  <c r="AI218" i="2"/>
  <c r="AF218" i="2"/>
  <c r="AC218" i="2"/>
  <c r="Z218" i="2"/>
  <c r="W218" i="2"/>
  <c r="T218" i="2"/>
  <c r="Q218" i="2"/>
  <c r="N218" i="2"/>
  <c r="K218" i="2"/>
  <c r="H218" i="2"/>
  <c r="AC292" i="1"/>
  <c r="AC293" i="1"/>
  <c r="Y312" i="3"/>
  <c r="Z381" i="3" s="1"/>
  <c r="AC24" i="1"/>
  <c r="AC708" i="1"/>
  <c r="AC714" i="1"/>
  <c r="H1105" i="1"/>
  <c r="K1105" i="1"/>
  <c r="N1105" i="1"/>
  <c r="Q1105" i="1"/>
  <c r="T1105" i="1"/>
  <c r="W1105" i="1"/>
  <c r="Z1105" i="1"/>
  <c r="AC1105" i="1"/>
  <c r="AF1105" i="1"/>
  <c r="AI1105" i="1"/>
  <c r="AL1105" i="1"/>
  <c r="H1106" i="1"/>
  <c r="K1106" i="1"/>
  <c r="N1106" i="1"/>
  <c r="Q1106" i="1"/>
  <c r="T1106" i="1"/>
  <c r="W1106" i="1"/>
  <c r="Z1106" i="1"/>
  <c r="AC1106" i="1"/>
  <c r="AF1106" i="1"/>
  <c r="AI1106" i="1"/>
  <c r="AL1106" i="1"/>
  <c r="H1107" i="1"/>
  <c r="K1107" i="1"/>
  <c r="N1107" i="1"/>
  <c r="Q1107" i="1"/>
  <c r="T1107" i="1"/>
  <c r="W1107" i="1"/>
  <c r="Z1107" i="1"/>
  <c r="AC1107" i="1"/>
  <c r="AF1107" i="1"/>
  <c r="AI1107" i="1"/>
  <c r="AL1107" i="1"/>
  <c r="T1108" i="1"/>
  <c r="W1108" i="1"/>
  <c r="H1109" i="1"/>
  <c r="K1109" i="1"/>
  <c r="N1109" i="1"/>
  <c r="Q1109" i="1"/>
  <c r="T1109" i="1"/>
  <c r="W1109" i="1"/>
  <c r="Z1109" i="1"/>
  <c r="AC1109" i="1"/>
  <c r="AF1109" i="1"/>
  <c r="AI1109" i="1"/>
  <c r="AL1109" i="1"/>
  <c r="H1110" i="1"/>
  <c r="K1110" i="1"/>
  <c r="N1110" i="1"/>
  <c r="Q1110" i="1"/>
  <c r="T1110" i="1"/>
  <c r="W1110" i="1"/>
  <c r="Z1110" i="1"/>
  <c r="AC1110" i="1"/>
  <c r="AF1110" i="1"/>
  <c r="AI1110" i="1"/>
  <c r="AL1110" i="1"/>
  <c r="H1111" i="1"/>
  <c r="K1111" i="1"/>
  <c r="N1111" i="1"/>
  <c r="Q1111" i="1"/>
  <c r="T1111" i="1"/>
  <c r="W1111" i="1"/>
  <c r="Z1111" i="1"/>
  <c r="AC1111" i="1"/>
  <c r="AF1111" i="1"/>
  <c r="AI1111" i="1"/>
  <c r="AL1111" i="1"/>
  <c r="H1112" i="1"/>
  <c r="K1112" i="1"/>
  <c r="N1112" i="1"/>
  <c r="Q1112" i="1"/>
  <c r="T1112" i="1"/>
  <c r="W1112" i="1"/>
  <c r="Z1112" i="1"/>
  <c r="AC1112" i="1"/>
  <c r="AF1112" i="1"/>
  <c r="AI1112" i="1"/>
  <c r="AL1112" i="1"/>
  <c r="H1113" i="1"/>
  <c r="K1113" i="1"/>
  <c r="N1113" i="1"/>
  <c r="Q1113" i="1"/>
  <c r="T1113" i="1"/>
  <c r="W1113" i="1"/>
  <c r="Z1113" i="1"/>
  <c r="AC1113" i="1"/>
  <c r="AF1113" i="1"/>
  <c r="AI1113" i="1"/>
  <c r="AL1113" i="1"/>
  <c r="H1114" i="1"/>
  <c r="K1114" i="1"/>
  <c r="N1114" i="1"/>
  <c r="Q1114" i="1"/>
  <c r="T1114" i="1"/>
  <c r="W1114" i="1"/>
  <c r="Z1114" i="1"/>
  <c r="AC1114" i="1"/>
  <c r="AF1114" i="1"/>
  <c r="AI1114" i="1"/>
  <c r="AL1114" i="1"/>
  <c r="Y348" i="3"/>
  <c r="T794" i="1"/>
  <c r="AC49" i="3"/>
  <c r="AW360" i="3"/>
  <c r="AW354" i="3"/>
  <c r="AS361" i="3"/>
  <c r="AS363" i="3" s="1"/>
  <c r="AA357" i="3"/>
  <c r="Z49" i="3"/>
  <c r="AP1261" i="1" l="1"/>
  <c r="AM1265" i="1"/>
  <c r="AM1263" i="1"/>
  <c r="AU1199" i="1"/>
  <c r="AU1188" i="1"/>
  <c r="AG1286" i="1"/>
  <c r="AF1297" i="1" s="1"/>
  <c r="AU1177" i="1"/>
  <c r="AU1146" i="1"/>
  <c r="AU1135" i="1"/>
  <c r="AB146" i="5"/>
  <c r="AB144" i="5"/>
  <c r="AS1261" i="1"/>
  <c r="AU1153" i="1"/>
  <c r="AV264" i="2"/>
  <c r="AU1157" i="1"/>
  <c r="AV1292" i="1"/>
  <c r="BA1292" i="1" s="1"/>
  <c r="AB168" i="5"/>
  <c r="AF394" i="3"/>
  <c r="AU342" i="3"/>
  <c r="AU349" i="3" s="1"/>
  <c r="AV364" i="3" s="1"/>
  <c r="AF397" i="3"/>
  <c r="AU1101" i="1"/>
  <c r="AU1089" i="1"/>
  <c r="AU1065" i="1"/>
  <c r="AU1077" i="1"/>
  <c r="AU1109" i="1"/>
  <c r="AV1289" i="1"/>
  <c r="BA1289" i="1" s="1"/>
  <c r="AV1291" i="1"/>
  <c r="AV1287" i="1"/>
  <c r="AV1294" i="1"/>
  <c r="AV1312" i="1"/>
  <c r="AX293" i="3"/>
  <c r="T293" i="3"/>
  <c r="AX295" i="3" s="1"/>
  <c r="AX301" i="3"/>
  <c r="AX249" i="3"/>
  <c r="AX63" i="3"/>
  <c r="AX262" i="3"/>
  <c r="AX236" i="3"/>
  <c r="AX267" i="3"/>
  <c r="T267" i="3"/>
  <c r="AX269" i="3" s="1"/>
  <c r="AX275" i="3"/>
  <c r="AX27" i="3"/>
  <c r="BE383" i="3"/>
  <c r="AT349" i="3"/>
  <c r="K5" i="4"/>
  <c r="AV415" i="3"/>
  <c r="AV414" i="3"/>
  <c r="AV413" i="3"/>
  <c r="AV411" i="3"/>
  <c r="AU350" i="3"/>
  <c r="AV365" i="3"/>
  <c r="AV366" i="3" s="1"/>
  <c r="AV350" i="3"/>
  <c r="AU408" i="3"/>
  <c r="AV404" i="3" s="1"/>
  <c r="AV419" i="3"/>
  <c r="V132" i="5"/>
  <c r="Y129" i="5"/>
  <c r="Y132" i="5" s="1"/>
  <c r="Y178" i="5"/>
  <c r="Y177" i="5"/>
  <c r="Y176" i="5"/>
  <c r="Y175" i="5"/>
  <c r="Y174" i="5"/>
  <c r="Y179" i="5" s="1"/>
  <c r="Y134" i="5"/>
  <c r="X127" i="5"/>
  <c r="Y135" i="5"/>
  <c r="Y127" i="5"/>
  <c r="X171" i="5"/>
  <c r="Y182" i="5" s="1"/>
  <c r="O171" i="5"/>
  <c r="R171" i="5"/>
  <c r="S168" i="5" s="1"/>
  <c r="J175" i="5"/>
  <c r="J176" i="5"/>
  <c r="J177" i="5"/>
  <c r="J178" i="5"/>
  <c r="J174" i="5"/>
  <c r="J179" i="5" s="1"/>
  <c r="M175" i="5"/>
  <c r="M176" i="5"/>
  <c r="M177" i="5"/>
  <c r="M178" i="5"/>
  <c r="M174" i="5"/>
  <c r="M179" i="5" s="1"/>
  <c r="P175" i="5"/>
  <c r="P176" i="5"/>
  <c r="P177" i="5"/>
  <c r="P178" i="5"/>
  <c r="P174" i="5"/>
  <c r="P179" i="5" s="1"/>
  <c r="V178" i="5"/>
  <c r="V177" i="5"/>
  <c r="V176" i="5"/>
  <c r="V175" i="5"/>
  <c r="V174" i="5"/>
  <c r="V179" i="5" s="1"/>
  <c r="S175" i="5"/>
  <c r="S176" i="5"/>
  <c r="S177" i="5"/>
  <c r="S178" i="5"/>
  <c r="S174" i="5"/>
  <c r="S179" i="5" s="1"/>
  <c r="AB179" i="5"/>
  <c r="AC174" i="5" s="1"/>
  <c r="AC178" i="5"/>
  <c r="AC177" i="5"/>
  <c r="AC176" i="5"/>
  <c r="AC175" i="5"/>
  <c r="P182" i="5"/>
  <c r="V134" i="5"/>
  <c r="U127" i="5"/>
  <c r="V135" i="5"/>
  <c r="V127" i="5"/>
  <c r="U171" i="5"/>
  <c r="AM299" i="2"/>
  <c r="AM298" i="2"/>
  <c r="AM297" i="2"/>
  <c r="AM296" i="2"/>
  <c r="AM295" i="2"/>
  <c r="AM300" i="2" s="1"/>
  <c r="AM247" i="2"/>
  <c r="AL239" i="2"/>
  <c r="AM248" i="2"/>
  <c r="AM239" i="2"/>
  <c r="AL292" i="2"/>
  <c r="AP299" i="2"/>
  <c r="AP298" i="2"/>
  <c r="AP297" i="2"/>
  <c r="AP296" i="2"/>
  <c r="AP295" i="2"/>
  <c r="AP300" i="2" s="1"/>
  <c r="AP247" i="2"/>
  <c r="AO239" i="2"/>
  <c r="AP248" i="2"/>
  <c r="AP239" i="2"/>
  <c r="AO292" i="2"/>
  <c r="AP303" i="2" s="1"/>
  <c r="AS1320" i="1"/>
  <c r="AS1319" i="1"/>
  <c r="AS1318" i="1"/>
  <c r="AS1317" i="1"/>
  <c r="AS1316" i="1"/>
  <c r="AS1321" i="1" s="1"/>
  <c r="AS1270" i="1"/>
  <c r="AR1258" i="1"/>
  <c r="AS1271" i="1"/>
  <c r="AS1258" i="1"/>
  <c r="AR1313" i="1"/>
  <c r="AS1324" i="1"/>
  <c r="AP1320" i="1"/>
  <c r="AP1319" i="1"/>
  <c r="AP1318" i="1"/>
  <c r="AP1317" i="1"/>
  <c r="AP1316" i="1"/>
  <c r="AP1321" i="1" s="1"/>
  <c r="BB1326" i="1"/>
  <c r="AP1270" i="1"/>
  <c r="AO1258" i="1"/>
  <c r="AP1271" i="1"/>
  <c r="AP1258" i="1"/>
  <c r="AO1313" i="1"/>
  <c r="AP1324" i="1"/>
  <c r="L171" i="5"/>
  <c r="I171" i="5"/>
  <c r="Z34" i="3"/>
  <c r="AX34" i="3" s="1"/>
  <c r="Z405" i="3"/>
  <c r="AC408" i="3"/>
  <c r="AI408" i="3"/>
  <c r="AD404" i="3"/>
  <c r="AF408" i="3"/>
  <c r="AR408" i="3"/>
  <c r="N408" i="3"/>
  <c r="H408" i="3"/>
  <c r="O407" i="3"/>
  <c r="AD407" i="3"/>
  <c r="AG407" i="3"/>
  <c r="AJ407" i="3"/>
  <c r="AS407" i="3"/>
  <c r="AL408" i="3"/>
  <c r="AO408" i="3"/>
  <c r="AM405" i="3"/>
  <c r="AP405" i="3"/>
  <c r="AS405" i="3"/>
  <c r="I412" i="3"/>
  <c r="I413" i="3"/>
  <c r="I414" i="3"/>
  <c r="I415" i="3"/>
  <c r="I411" i="3"/>
  <c r="L412" i="3"/>
  <c r="L413" i="3"/>
  <c r="L414" i="3"/>
  <c r="L415" i="3"/>
  <c r="L411" i="3"/>
  <c r="O412" i="3"/>
  <c r="O413" i="3"/>
  <c r="O414" i="3"/>
  <c r="O415" i="3"/>
  <c r="O411" i="3"/>
  <c r="R412" i="3"/>
  <c r="R413" i="3"/>
  <c r="R414" i="3"/>
  <c r="R415" i="3"/>
  <c r="R411" i="3"/>
  <c r="U412" i="3"/>
  <c r="U413" i="3"/>
  <c r="U414" i="3"/>
  <c r="U415" i="3"/>
  <c r="U411" i="3"/>
  <c r="X412" i="3"/>
  <c r="X413" i="3"/>
  <c r="X414" i="3"/>
  <c r="X415" i="3"/>
  <c r="X411" i="3"/>
  <c r="AA412" i="3"/>
  <c r="AA413" i="3"/>
  <c r="AA414" i="3"/>
  <c r="AA415" i="3"/>
  <c r="AA411" i="3"/>
  <c r="AD412" i="3"/>
  <c r="AD413" i="3"/>
  <c r="AD414" i="3"/>
  <c r="AD415" i="3"/>
  <c r="AD411" i="3"/>
  <c r="AG412" i="3"/>
  <c r="AG413" i="3"/>
  <c r="AG414" i="3"/>
  <c r="AG415" i="3"/>
  <c r="AG411" i="3"/>
  <c r="AJ412" i="3"/>
  <c r="AJ413" i="3"/>
  <c r="AJ414" i="3"/>
  <c r="AJ415" i="3"/>
  <c r="AJ411" i="3"/>
  <c r="AM412" i="3"/>
  <c r="AM413" i="3"/>
  <c r="AM414" i="3"/>
  <c r="AM415" i="3"/>
  <c r="AM411" i="3"/>
  <c r="AP412" i="3"/>
  <c r="AP413" i="3"/>
  <c r="AP414" i="3"/>
  <c r="AP415" i="3"/>
  <c r="AP411" i="3"/>
  <c r="AS412" i="3"/>
  <c r="AS413" i="3"/>
  <c r="AS414" i="3"/>
  <c r="AS415" i="3"/>
  <c r="AS411" i="3"/>
  <c r="AY416" i="3"/>
  <c r="AZ411" i="3" s="1"/>
  <c r="AZ415" i="3"/>
  <c r="AZ414" i="3"/>
  <c r="AZ413" i="3"/>
  <c r="AZ412" i="3"/>
  <c r="AC1293" i="1"/>
  <c r="AV1293" i="1" s="1"/>
  <c r="BG1287" i="1"/>
  <c r="BG1288" i="1"/>
  <c r="BG1286" i="1"/>
  <c r="BG1289" i="1" s="1"/>
  <c r="BA1321" i="1"/>
  <c r="BB1316" i="1" s="1"/>
  <c r="BB1317" i="1"/>
  <c r="BB1318" i="1"/>
  <c r="BB1319" i="1"/>
  <c r="BB1320" i="1"/>
  <c r="O419" i="3"/>
  <c r="AD419" i="3"/>
  <c r="AG419" i="3"/>
  <c r="AJ419" i="3"/>
  <c r="AM419" i="3"/>
  <c r="I155" i="5"/>
  <c r="O155" i="5"/>
  <c r="K292" i="2"/>
  <c r="L303" i="2" s="1"/>
  <c r="H292" i="2"/>
  <c r="I303" i="2" s="1"/>
  <c r="Q292" i="2"/>
  <c r="R303" i="2" s="1"/>
  <c r="R289" i="2"/>
  <c r="T292" i="2"/>
  <c r="U303" i="2" s="1"/>
  <c r="W292" i="2"/>
  <c r="X303" i="2" s="1"/>
  <c r="Z292" i="2"/>
  <c r="AA303" i="2" s="1"/>
  <c r="AI292" i="2"/>
  <c r="AJ303" i="2" s="1"/>
  <c r="AR292" i="2"/>
  <c r="AS296" i="2"/>
  <c r="AS297" i="2"/>
  <c r="AS298" i="2"/>
  <c r="AS299" i="2"/>
  <c r="AS295" i="2"/>
  <c r="AS300" i="2" s="1"/>
  <c r="AJ296" i="2"/>
  <c r="AJ297" i="2"/>
  <c r="AJ298" i="2"/>
  <c r="AJ299" i="2"/>
  <c r="AJ295" i="2"/>
  <c r="AJ300" i="2" s="1"/>
  <c r="AG296" i="2"/>
  <c r="AG297" i="2"/>
  <c r="AG298" i="2"/>
  <c r="AG299" i="2"/>
  <c r="AG295" i="2"/>
  <c r="AG300" i="2" s="1"/>
  <c r="AD296" i="2"/>
  <c r="AD297" i="2"/>
  <c r="AD298" i="2"/>
  <c r="AD299" i="2"/>
  <c r="AD295" i="2"/>
  <c r="AD300" i="2" s="1"/>
  <c r="AA296" i="2"/>
  <c r="AA297" i="2"/>
  <c r="AA298" i="2"/>
  <c r="AA299" i="2"/>
  <c r="AA295" i="2"/>
  <c r="AA300" i="2" s="1"/>
  <c r="X296" i="2"/>
  <c r="X297" i="2"/>
  <c r="X298" i="2"/>
  <c r="X299" i="2"/>
  <c r="X295" i="2"/>
  <c r="X300" i="2" s="1"/>
  <c r="U296" i="2"/>
  <c r="U297" i="2"/>
  <c r="U298" i="2"/>
  <c r="U299" i="2"/>
  <c r="U295" i="2"/>
  <c r="U300" i="2" s="1"/>
  <c r="R296" i="2"/>
  <c r="R297" i="2"/>
  <c r="R298" i="2"/>
  <c r="R299" i="2"/>
  <c r="R295" i="2"/>
  <c r="R300" i="2" s="1"/>
  <c r="O296" i="2"/>
  <c r="O297" i="2"/>
  <c r="O298" i="2"/>
  <c r="O299" i="2"/>
  <c r="O295" i="2"/>
  <c r="O300" i="2" s="1"/>
  <c r="L296" i="2"/>
  <c r="L297" i="2"/>
  <c r="L298" i="2"/>
  <c r="L299" i="2"/>
  <c r="L295" i="2"/>
  <c r="L300" i="2" s="1"/>
  <c r="I296" i="2"/>
  <c r="I297" i="2"/>
  <c r="I298" i="2"/>
  <c r="I299" i="2"/>
  <c r="I295" i="2"/>
  <c r="I300" i="2" s="1"/>
  <c r="BA1296" i="1"/>
  <c r="BC1296" i="1" s="1"/>
  <c r="N289" i="2"/>
  <c r="BA1297" i="1"/>
  <c r="BC1297" i="1" s="1"/>
  <c r="AL1313" i="1"/>
  <c r="AF1313" i="1"/>
  <c r="AG1310" i="1"/>
  <c r="BA1312" i="1"/>
  <c r="BA1311" i="1"/>
  <c r="Z1313" i="1"/>
  <c r="N1313" i="1"/>
  <c r="O1310" i="1"/>
  <c r="H1313" i="1"/>
  <c r="T1313" i="1"/>
  <c r="AA1310" i="1"/>
  <c r="I1317" i="1"/>
  <c r="I1318" i="1"/>
  <c r="I1319" i="1"/>
  <c r="I1320" i="1"/>
  <c r="I1316" i="1"/>
  <c r="I1321" i="1" s="1"/>
  <c r="L1317" i="1"/>
  <c r="L1318" i="1"/>
  <c r="L1319" i="1"/>
  <c r="L1320" i="1"/>
  <c r="L1316" i="1"/>
  <c r="L1321" i="1" s="1"/>
  <c r="O1317" i="1"/>
  <c r="O1318" i="1"/>
  <c r="O1319" i="1"/>
  <c r="O1320" i="1"/>
  <c r="O1316" i="1"/>
  <c r="O1321" i="1" s="1"/>
  <c r="R1317" i="1"/>
  <c r="R1318" i="1"/>
  <c r="R1319" i="1"/>
  <c r="R1320" i="1"/>
  <c r="R1316" i="1"/>
  <c r="R1321" i="1" s="1"/>
  <c r="U1317" i="1"/>
  <c r="U1318" i="1"/>
  <c r="U1319" i="1"/>
  <c r="U1320" i="1"/>
  <c r="U1316" i="1"/>
  <c r="U1321" i="1" s="1"/>
  <c r="X1317" i="1"/>
  <c r="X1318" i="1"/>
  <c r="X1319" i="1"/>
  <c r="X1320" i="1"/>
  <c r="X1316" i="1"/>
  <c r="X1321" i="1" s="1"/>
  <c r="AA1317" i="1"/>
  <c r="AA1318" i="1"/>
  <c r="AA1319" i="1"/>
  <c r="AA1320" i="1"/>
  <c r="AA1316" i="1"/>
  <c r="AA1321" i="1" s="1"/>
  <c r="AD1317" i="1"/>
  <c r="AD1318" i="1"/>
  <c r="AD1319" i="1"/>
  <c r="AD1320" i="1"/>
  <c r="AD1321" i="1"/>
  <c r="AG1317" i="1"/>
  <c r="AG1318" i="1"/>
  <c r="AG1319" i="1"/>
  <c r="AG1320" i="1"/>
  <c r="AG1316" i="1"/>
  <c r="AG1321" i="1" s="1"/>
  <c r="AJ1317" i="1"/>
  <c r="AJ1318" i="1"/>
  <c r="AJ1319" i="1"/>
  <c r="AJ1320" i="1"/>
  <c r="AJ1316" i="1"/>
  <c r="AJ1321" i="1" s="1"/>
  <c r="AM1317" i="1"/>
  <c r="AM1318" i="1"/>
  <c r="AM1319" i="1"/>
  <c r="AM1320" i="1"/>
  <c r="AM1316" i="1"/>
  <c r="AM1321" i="1" s="1"/>
  <c r="AV1321" i="1"/>
  <c r="BA1287" i="1"/>
  <c r="BA1293" i="1"/>
  <c r="BA1294" i="1"/>
  <c r="BJ1294" i="1" s="1"/>
  <c r="AU1113" i="1"/>
  <c r="AA14" i="5"/>
  <c r="AU15" i="1"/>
  <c r="AU26" i="1"/>
  <c r="AU37" i="1"/>
  <c r="AU48" i="1"/>
  <c r="AU71" i="1"/>
  <c r="AU253" i="1"/>
  <c r="AU421" i="1"/>
  <c r="AU435" i="1"/>
  <c r="AU870" i="1"/>
  <c r="AU1213" i="1"/>
  <c r="AU1241" i="1"/>
  <c r="AX39" i="3"/>
  <c r="AU225" i="2"/>
  <c r="AC798" i="1"/>
  <c r="Z312" i="3"/>
  <c r="Z73" i="3"/>
  <c r="AA346" i="3"/>
  <c r="Z170" i="3"/>
  <c r="Z109" i="3"/>
  <c r="Z47" i="3"/>
  <c r="AC764" i="1"/>
  <c r="Z764" i="1"/>
  <c r="Z763" i="1"/>
  <c r="AA245" i="2"/>
  <c r="Z176" i="2"/>
  <c r="R122" i="5"/>
  <c r="L111" i="5"/>
  <c r="L74" i="5"/>
  <c r="L78" i="5"/>
  <c r="L86" i="5"/>
  <c r="O89" i="5"/>
  <c r="Y103" i="3"/>
  <c r="AA342" i="3"/>
  <c r="AB394" i="1"/>
  <c r="L100" i="5"/>
  <c r="R56" i="5"/>
  <c r="R45" i="5"/>
  <c r="AA43" i="5" s="1"/>
  <c r="AR144" i="2"/>
  <c r="H40" i="2"/>
  <c r="K40" i="2"/>
  <c r="N40" i="2"/>
  <c r="Q40" i="2"/>
  <c r="T40" i="2"/>
  <c r="W40" i="2"/>
  <c r="Z40" i="2"/>
  <c r="AC40" i="2"/>
  <c r="AF40" i="2"/>
  <c r="AI40" i="2"/>
  <c r="AR40" i="2"/>
  <c r="H41" i="2"/>
  <c r="K41" i="2"/>
  <c r="N41" i="2"/>
  <c r="Q41" i="2"/>
  <c r="T41" i="2"/>
  <c r="W41" i="2"/>
  <c r="Z41" i="2"/>
  <c r="AC41" i="2"/>
  <c r="AF41" i="2"/>
  <c r="AI41" i="2"/>
  <c r="AR41" i="2"/>
  <c r="H42" i="2"/>
  <c r="K42" i="2"/>
  <c r="N42" i="2"/>
  <c r="Q42" i="2"/>
  <c r="T42" i="2"/>
  <c r="W42" i="2"/>
  <c r="Z42" i="2"/>
  <c r="AC42" i="2"/>
  <c r="AF42" i="2"/>
  <c r="AI42" i="2"/>
  <c r="AR42" i="2"/>
  <c r="H43" i="2"/>
  <c r="K43" i="2"/>
  <c r="N43" i="2"/>
  <c r="Q43" i="2"/>
  <c r="T43" i="2"/>
  <c r="W43" i="2"/>
  <c r="Z43" i="2"/>
  <c r="AC43" i="2"/>
  <c r="AF43" i="2"/>
  <c r="AI43" i="2"/>
  <c r="AR43" i="2"/>
  <c r="H44" i="2"/>
  <c r="K44" i="2"/>
  <c r="N44" i="2"/>
  <c r="Q44" i="2"/>
  <c r="T44" i="2"/>
  <c r="W44" i="2"/>
  <c r="Z44" i="2"/>
  <c r="AC44" i="2"/>
  <c r="AF44" i="2"/>
  <c r="AI44" i="2"/>
  <c r="AR44" i="2"/>
  <c r="H45" i="2"/>
  <c r="K45" i="2"/>
  <c r="N45" i="2"/>
  <c r="Q45" i="2"/>
  <c r="T45" i="2"/>
  <c r="W45" i="2"/>
  <c r="Z45" i="2"/>
  <c r="AC45" i="2"/>
  <c r="AF45" i="2"/>
  <c r="AI45" i="2"/>
  <c r="AR45" i="2"/>
  <c r="H46" i="2"/>
  <c r="K46" i="2"/>
  <c r="N46" i="2"/>
  <c r="Q46" i="2"/>
  <c r="T46" i="2"/>
  <c r="W46" i="2"/>
  <c r="Z46" i="2"/>
  <c r="AC46" i="2"/>
  <c r="AF46" i="2"/>
  <c r="AI46" i="2"/>
  <c r="AR46" i="2"/>
  <c r="H47" i="2"/>
  <c r="K47" i="2"/>
  <c r="N47" i="2"/>
  <c r="Q47" i="2"/>
  <c r="T47" i="2"/>
  <c r="W47" i="2"/>
  <c r="Z47" i="2"/>
  <c r="AC47" i="2"/>
  <c r="AF47" i="2"/>
  <c r="AI47" i="2"/>
  <c r="AR47" i="2"/>
  <c r="H48" i="2"/>
  <c r="K48" i="2"/>
  <c r="N48" i="2"/>
  <c r="Q48" i="2"/>
  <c r="T48" i="2"/>
  <c r="W48" i="2"/>
  <c r="Z48" i="2"/>
  <c r="AC48" i="2"/>
  <c r="AF48" i="2"/>
  <c r="AI48" i="2"/>
  <c r="AR48" i="2"/>
  <c r="AS1265" i="1" l="1"/>
  <c r="AS1268" i="1" s="1"/>
  <c r="AS1263" i="1"/>
  <c r="AP1265" i="1"/>
  <c r="AP1268" i="1" s="1"/>
  <c r="AP1263" i="1"/>
  <c r="AU390" i="1"/>
  <c r="AU43" i="2"/>
  <c r="V182" i="5"/>
  <c r="V168" i="5"/>
  <c r="AM303" i="2"/>
  <c r="AM289" i="2"/>
  <c r="AV406" i="3"/>
  <c r="AV403" i="3"/>
  <c r="AV405" i="3"/>
  <c r="AV407" i="3"/>
  <c r="Y170" i="5"/>
  <c r="Y169" i="5"/>
  <c r="Y167" i="5"/>
  <c r="Y166" i="5"/>
  <c r="AC179" i="5"/>
  <c r="V170" i="5"/>
  <c r="V169" i="5"/>
  <c r="V167" i="5"/>
  <c r="V166" i="5"/>
  <c r="V171" i="5" s="1"/>
  <c r="S182" i="5"/>
  <c r="S167" i="5"/>
  <c r="S169" i="5"/>
  <c r="S170" i="5"/>
  <c r="S166" i="5"/>
  <c r="P167" i="5"/>
  <c r="P169" i="5"/>
  <c r="P170" i="5"/>
  <c r="P166" i="5"/>
  <c r="P168" i="5"/>
  <c r="AM291" i="2"/>
  <c r="AM290" i="2"/>
  <c r="AM288" i="2"/>
  <c r="AM287" i="2"/>
  <c r="AS303" i="2"/>
  <c r="AP291" i="2"/>
  <c r="AP290" i="2"/>
  <c r="AP288" i="2"/>
  <c r="AP287" i="2"/>
  <c r="AP289" i="2"/>
  <c r="AS1311" i="1"/>
  <c r="AS1308" i="1"/>
  <c r="AS1309" i="1"/>
  <c r="AS1310" i="1"/>
  <c r="AS1312" i="1"/>
  <c r="AC1309" i="1"/>
  <c r="AM1324" i="1"/>
  <c r="AP1311" i="1"/>
  <c r="AP1308" i="1"/>
  <c r="AP1309" i="1"/>
  <c r="AP1310" i="1"/>
  <c r="AP1312" i="1"/>
  <c r="M182" i="5"/>
  <c r="M167" i="5"/>
  <c r="M169" i="5"/>
  <c r="M170" i="5"/>
  <c r="M166" i="5"/>
  <c r="M168" i="5"/>
  <c r="J182" i="5"/>
  <c r="J167" i="5"/>
  <c r="J169" i="5"/>
  <c r="J170" i="5"/>
  <c r="J166" i="5"/>
  <c r="J168" i="5"/>
  <c r="AB171" i="5"/>
  <c r="AC182" i="5" s="1"/>
  <c r="Z404" i="3"/>
  <c r="Z382" i="3"/>
  <c r="AZ416" i="3"/>
  <c r="AP406" i="3"/>
  <c r="AP403" i="3"/>
  <c r="AP419" i="3"/>
  <c r="AP407" i="3"/>
  <c r="AP404" i="3"/>
  <c r="AM406" i="3"/>
  <c r="AM403" i="3"/>
  <c r="AM407" i="3"/>
  <c r="AM404" i="3"/>
  <c r="I404" i="3"/>
  <c r="I405" i="3"/>
  <c r="I406" i="3"/>
  <c r="I403" i="3"/>
  <c r="I419" i="3"/>
  <c r="I407" i="3"/>
  <c r="O405" i="3"/>
  <c r="O406" i="3"/>
  <c r="O403" i="3"/>
  <c r="O404" i="3"/>
  <c r="AS419" i="3"/>
  <c r="AS406" i="3"/>
  <c r="AS403" i="3"/>
  <c r="AS404" i="3"/>
  <c r="AG405" i="3"/>
  <c r="AG406" i="3"/>
  <c r="AG403" i="3"/>
  <c r="AG404" i="3"/>
  <c r="AJ405" i="3"/>
  <c r="AJ406" i="3"/>
  <c r="AJ403" i="3"/>
  <c r="AJ404" i="3"/>
  <c r="AD406" i="3"/>
  <c r="AD405" i="3"/>
  <c r="AD403" i="3"/>
  <c r="AW296" i="2"/>
  <c r="AW298" i="2"/>
  <c r="AW299" i="2"/>
  <c r="AW295" i="2"/>
  <c r="AW297" i="2"/>
  <c r="BJ1295" i="1"/>
  <c r="BK1295" i="1"/>
  <c r="BK1294" i="1"/>
  <c r="BA1291" i="1"/>
  <c r="AX1291" i="1"/>
  <c r="AX1289" i="1"/>
  <c r="BB1321" i="1"/>
  <c r="N292" i="2"/>
  <c r="O303" i="2" s="1"/>
  <c r="AS288" i="2"/>
  <c r="AS290" i="2"/>
  <c r="AS291" i="2"/>
  <c r="AS287" i="2"/>
  <c r="AS289" i="2"/>
  <c r="AJ288" i="2"/>
  <c r="AJ290" i="2"/>
  <c r="AJ291" i="2"/>
  <c r="AJ287" i="2"/>
  <c r="AJ289" i="2"/>
  <c r="AA288" i="2"/>
  <c r="AA290" i="2"/>
  <c r="AA291" i="2"/>
  <c r="AA287" i="2"/>
  <c r="AA289" i="2"/>
  <c r="X288" i="2"/>
  <c r="X290" i="2"/>
  <c r="X291" i="2"/>
  <c r="X287" i="2"/>
  <c r="X289" i="2"/>
  <c r="U290" i="2"/>
  <c r="U291" i="2"/>
  <c r="U287" i="2"/>
  <c r="U289" i="2"/>
  <c r="U288" i="2"/>
  <c r="R290" i="2"/>
  <c r="R291" i="2"/>
  <c r="R287" i="2"/>
  <c r="R288" i="2"/>
  <c r="I288" i="2"/>
  <c r="I290" i="2"/>
  <c r="I291" i="2"/>
  <c r="I287" i="2"/>
  <c r="I289" i="2"/>
  <c r="L290" i="2"/>
  <c r="L291" i="2"/>
  <c r="L287" i="2"/>
  <c r="L289" i="2"/>
  <c r="L288" i="2"/>
  <c r="AW1316" i="1"/>
  <c r="AW1317" i="1"/>
  <c r="AW1318" i="1"/>
  <c r="AW1319" i="1"/>
  <c r="AW1320" i="1"/>
  <c r="U1324" i="1"/>
  <c r="U1311" i="1"/>
  <c r="U1312" i="1"/>
  <c r="U1309" i="1"/>
  <c r="U1310" i="1"/>
  <c r="U1308" i="1"/>
  <c r="U1313" i="1" s="1"/>
  <c r="I1324" i="1"/>
  <c r="I1312" i="1"/>
  <c r="I1311" i="1"/>
  <c r="I1309" i="1"/>
  <c r="I1310" i="1"/>
  <c r="I1308" i="1"/>
  <c r="I1313" i="1" s="1"/>
  <c r="O1324" i="1"/>
  <c r="O1311" i="1"/>
  <c r="O1312" i="1"/>
  <c r="O1309" i="1"/>
  <c r="O1308" i="1"/>
  <c r="O1313" i="1" s="1"/>
  <c r="AA1324" i="1"/>
  <c r="AA1311" i="1"/>
  <c r="AA1312" i="1"/>
  <c r="AA1309" i="1"/>
  <c r="AA1308" i="1"/>
  <c r="AA1313" i="1" s="1"/>
  <c r="AG1324" i="1"/>
  <c r="AG1311" i="1"/>
  <c r="AG1312" i="1"/>
  <c r="AG1309" i="1"/>
  <c r="AG1308" i="1"/>
  <c r="AG1313" i="1" s="1"/>
  <c r="AM1311" i="1"/>
  <c r="AM1312" i="1"/>
  <c r="AM1310" i="1"/>
  <c r="AM1309" i="1"/>
  <c r="AM1308" i="1"/>
  <c r="AM1313" i="1" s="1"/>
  <c r="Y342" i="3"/>
  <c r="Z103" i="3"/>
  <c r="Y346" i="3"/>
  <c r="AU47" i="2"/>
  <c r="AR56" i="2"/>
  <c r="AI718" i="1"/>
  <c r="AF717" i="1"/>
  <c r="AC716" i="1"/>
  <c r="AF178" i="2"/>
  <c r="AC154" i="2"/>
  <c r="AF177" i="2"/>
  <c r="L53" i="5"/>
  <c r="N126" i="5"/>
  <c r="K126" i="5"/>
  <c r="O56" i="5"/>
  <c r="O45" i="5"/>
  <c r="R70" i="5"/>
  <c r="O70" i="5"/>
  <c r="L70" i="5"/>
  <c r="I70" i="5"/>
  <c r="R69" i="5"/>
  <c r="O69" i="5"/>
  <c r="L69" i="5"/>
  <c r="I69" i="5"/>
  <c r="R68" i="5"/>
  <c r="O68" i="5"/>
  <c r="L68" i="5"/>
  <c r="I68" i="5"/>
  <c r="R67" i="5"/>
  <c r="O67" i="5"/>
  <c r="L67" i="5"/>
  <c r="I67" i="5"/>
  <c r="R66" i="5"/>
  <c r="O66" i="5"/>
  <c r="L66" i="5"/>
  <c r="I66" i="5"/>
  <c r="R65" i="5"/>
  <c r="O65" i="5"/>
  <c r="L65" i="5"/>
  <c r="AA65" i="5" s="1"/>
  <c r="I65" i="5"/>
  <c r="R64" i="5"/>
  <c r="O64" i="5"/>
  <c r="L64" i="5"/>
  <c r="I64" i="5"/>
  <c r="R63" i="5"/>
  <c r="O63" i="5"/>
  <c r="L63" i="5"/>
  <c r="I63" i="5"/>
  <c r="R62" i="5"/>
  <c r="O62" i="5"/>
  <c r="L62" i="5"/>
  <c r="I62" i="5"/>
  <c r="AU622" i="1"/>
  <c r="AL667" i="1"/>
  <c r="AI667" i="1"/>
  <c r="AF667" i="1"/>
  <c r="AC667" i="1"/>
  <c r="Z667" i="1"/>
  <c r="W667" i="1"/>
  <c r="T667" i="1"/>
  <c r="Q667" i="1"/>
  <c r="N667" i="1"/>
  <c r="K667" i="1"/>
  <c r="H667" i="1"/>
  <c r="AL666" i="1"/>
  <c r="AI666" i="1"/>
  <c r="AF666" i="1"/>
  <c r="AC666" i="1"/>
  <c r="Z666" i="1"/>
  <c r="W666" i="1"/>
  <c r="T666" i="1"/>
  <c r="Q666" i="1"/>
  <c r="N666" i="1"/>
  <c r="K666" i="1"/>
  <c r="H666" i="1"/>
  <c r="AL665" i="1"/>
  <c r="AI665" i="1"/>
  <c r="AF665" i="1"/>
  <c r="AC665" i="1"/>
  <c r="Z665" i="1"/>
  <c r="W665" i="1"/>
  <c r="T665" i="1"/>
  <c r="Q665" i="1"/>
  <c r="N665" i="1"/>
  <c r="K665" i="1"/>
  <c r="H665" i="1"/>
  <c r="AL664" i="1"/>
  <c r="AI664" i="1"/>
  <c r="AF664" i="1"/>
  <c r="AC664" i="1"/>
  <c r="Z664" i="1"/>
  <c r="W664" i="1"/>
  <c r="T664" i="1"/>
  <c r="Q664" i="1"/>
  <c r="N664" i="1"/>
  <c r="K664" i="1"/>
  <c r="H664" i="1"/>
  <c r="AL663" i="1"/>
  <c r="AI663" i="1"/>
  <c r="AF663" i="1"/>
  <c r="AC663" i="1"/>
  <c r="Z663" i="1"/>
  <c r="W663" i="1"/>
  <c r="T663" i="1"/>
  <c r="Q663" i="1"/>
  <c r="N663" i="1"/>
  <c r="K663" i="1"/>
  <c r="H663" i="1"/>
  <c r="AL662" i="1"/>
  <c r="AI662" i="1"/>
  <c r="AF662" i="1"/>
  <c r="AC662" i="1"/>
  <c r="Z662" i="1"/>
  <c r="W662" i="1"/>
  <c r="T662" i="1"/>
  <c r="Q662" i="1"/>
  <c r="N662" i="1"/>
  <c r="K662" i="1"/>
  <c r="H662" i="1"/>
  <c r="AL661" i="1"/>
  <c r="AI661" i="1"/>
  <c r="AF661" i="1"/>
  <c r="Z661" i="1"/>
  <c r="W661" i="1"/>
  <c r="T661" i="1"/>
  <c r="Q661" i="1"/>
  <c r="N661" i="1"/>
  <c r="K661" i="1"/>
  <c r="H661" i="1"/>
  <c r="AL660" i="1"/>
  <c r="AI660" i="1"/>
  <c r="AF660" i="1"/>
  <c r="AC660" i="1"/>
  <c r="Z660" i="1"/>
  <c r="W660" i="1"/>
  <c r="T660" i="1"/>
  <c r="Q660" i="1"/>
  <c r="N660" i="1"/>
  <c r="K660" i="1"/>
  <c r="H660" i="1"/>
  <c r="AL659" i="1"/>
  <c r="AI659" i="1"/>
  <c r="AF659" i="1"/>
  <c r="AC659" i="1"/>
  <c r="Z659" i="1"/>
  <c r="W659" i="1"/>
  <c r="T659" i="1"/>
  <c r="Q659" i="1"/>
  <c r="N659" i="1"/>
  <c r="K659" i="1"/>
  <c r="H659" i="1"/>
  <c r="AL656" i="1"/>
  <c r="AI656" i="1"/>
  <c r="AF656" i="1"/>
  <c r="AC656" i="1"/>
  <c r="Z656" i="1"/>
  <c r="W656" i="1"/>
  <c r="T656" i="1"/>
  <c r="Q656" i="1"/>
  <c r="N656" i="1"/>
  <c r="K656" i="1"/>
  <c r="H656" i="1"/>
  <c r="AL655" i="1"/>
  <c r="AI655" i="1"/>
  <c r="AF655" i="1"/>
  <c r="AC655" i="1"/>
  <c r="Z655" i="1"/>
  <c r="W655" i="1"/>
  <c r="T655" i="1"/>
  <c r="Q655" i="1"/>
  <c r="N655" i="1"/>
  <c r="K655" i="1"/>
  <c r="H655" i="1"/>
  <c r="AL654" i="1"/>
  <c r="AI654" i="1"/>
  <c r="AF654" i="1"/>
  <c r="AC654" i="1"/>
  <c r="Z654" i="1"/>
  <c r="W654" i="1"/>
  <c r="T654" i="1"/>
  <c r="Q654" i="1"/>
  <c r="N654" i="1"/>
  <c r="K654" i="1"/>
  <c r="H654" i="1"/>
  <c r="AL653" i="1"/>
  <c r="AI653" i="1"/>
  <c r="AF653" i="1"/>
  <c r="AC653" i="1"/>
  <c r="Z653" i="1"/>
  <c r="W653" i="1"/>
  <c r="T653" i="1"/>
  <c r="Q653" i="1"/>
  <c r="N653" i="1"/>
  <c r="K653" i="1"/>
  <c r="H653" i="1"/>
  <c r="AL652" i="1"/>
  <c r="AI652" i="1"/>
  <c r="AF652" i="1"/>
  <c r="AC652" i="1"/>
  <c r="Z652" i="1"/>
  <c r="W652" i="1"/>
  <c r="T652" i="1"/>
  <c r="Q652" i="1"/>
  <c r="N652" i="1"/>
  <c r="K652" i="1"/>
  <c r="H652" i="1"/>
  <c r="AL651" i="1"/>
  <c r="AI651" i="1"/>
  <c r="AF651" i="1"/>
  <c r="AC651" i="1"/>
  <c r="Z651" i="1"/>
  <c r="W651" i="1"/>
  <c r="T651" i="1"/>
  <c r="Q651" i="1"/>
  <c r="N651" i="1"/>
  <c r="K651" i="1"/>
  <c r="H651" i="1"/>
  <c r="AL650" i="1"/>
  <c r="AI650" i="1"/>
  <c r="AF650" i="1"/>
  <c r="AC650" i="1"/>
  <c r="Z650" i="1"/>
  <c r="W650" i="1"/>
  <c r="T650" i="1"/>
  <c r="Q650" i="1"/>
  <c r="N650" i="1"/>
  <c r="K650" i="1"/>
  <c r="H650" i="1"/>
  <c r="AL649" i="1"/>
  <c r="AI649" i="1"/>
  <c r="AF649" i="1"/>
  <c r="AC649" i="1"/>
  <c r="Z649" i="1"/>
  <c r="W649" i="1"/>
  <c r="T649" i="1"/>
  <c r="Q649" i="1"/>
  <c r="N649" i="1"/>
  <c r="K649" i="1"/>
  <c r="H649" i="1"/>
  <c r="AL648" i="1"/>
  <c r="AI648" i="1"/>
  <c r="AF648" i="1"/>
  <c r="AC648" i="1"/>
  <c r="Z648" i="1"/>
  <c r="W648" i="1"/>
  <c r="T648" i="1"/>
  <c r="Q648" i="1"/>
  <c r="N648" i="1"/>
  <c r="K648" i="1"/>
  <c r="H648" i="1"/>
  <c r="AL645" i="1"/>
  <c r="AI645" i="1"/>
  <c r="AF645" i="1"/>
  <c r="AC645" i="1"/>
  <c r="Z645" i="1"/>
  <c r="W645" i="1"/>
  <c r="T645" i="1"/>
  <c r="Q645" i="1"/>
  <c r="N645" i="1"/>
  <c r="K645" i="1"/>
  <c r="H645" i="1"/>
  <c r="AL644" i="1"/>
  <c r="AI644" i="1"/>
  <c r="AF644" i="1"/>
  <c r="AC644" i="1"/>
  <c r="Z644" i="1"/>
  <c r="W644" i="1"/>
  <c r="T644" i="1"/>
  <c r="Q644" i="1"/>
  <c r="N644" i="1"/>
  <c r="K644" i="1"/>
  <c r="H644" i="1"/>
  <c r="AL643" i="1"/>
  <c r="AI643" i="1"/>
  <c r="AF643" i="1"/>
  <c r="AC643" i="1"/>
  <c r="Z643" i="1"/>
  <c r="W643" i="1"/>
  <c r="T643" i="1"/>
  <c r="Q643" i="1"/>
  <c r="N643" i="1"/>
  <c r="K643" i="1"/>
  <c r="H643" i="1"/>
  <c r="AL642" i="1"/>
  <c r="AI642" i="1"/>
  <c r="AF642" i="1"/>
  <c r="AC642" i="1"/>
  <c r="Z642" i="1"/>
  <c r="W642" i="1"/>
  <c r="T642" i="1"/>
  <c r="Q642" i="1"/>
  <c r="N642" i="1"/>
  <c r="K642" i="1"/>
  <c r="H642" i="1"/>
  <c r="AL641" i="1"/>
  <c r="AI641" i="1"/>
  <c r="AF641" i="1"/>
  <c r="AC641" i="1"/>
  <c r="Z641" i="1"/>
  <c r="W641" i="1"/>
  <c r="T641" i="1"/>
  <c r="Q641" i="1"/>
  <c r="N641" i="1"/>
  <c r="K641" i="1"/>
  <c r="H641" i="1"/>
  <c r="AL640" i="1"/>
  <c r="AI640" i="1"/>
  <c r="AF640" i="1"/>
  <c r="AC640" i="1"/>
  <c r="Z640" i="1"/>
  <c r="W640" i="1"/>
  <c r="T640" i="1"/>
  <c r="Q640" i="1"/>
  <c r="N640" i="1"/>
  <c r="K640" i="1"/>
  <c r="H640" i="1"/>
  <c r="AL639" i="1"/>
  <c r="AI639" i="1"/>
  <c r="AF639" i="1"/>
  <c r="AC639" i="1"/>
  <c r="Z639" i="1"/>
  <c r="W639" i="1"/>
  <c r="T639" i="1"/>
  <c r="Q639" i="1"/>
  <c r="N639" i="1"/>
  <c r="K639" i="1"/>
  <c r="H639" i="1"/>
  <c r="AL638" i="1"/>
  <c r="AI638" i="1"/>
  <c r="AF638" i="1"/>
  <c r="AC638" i="1"/>
  <c r="Z638" i="1"/>
  <c r="W638" i="1"/>
  <c r="T638" i="1"/>
  <c r="Q638" i="1"/>
  <c r="N638" i="1"/>
  <c r="K638" i="1"/>
  <c r="H638" i="1"/>
  <c r="AL637" i="1"/>
  <c r="AI637" i="1"/>
  <c r="AF637" i="1"/>
  <c r="AC637" i="1"/>
  <c r="W637" i="1"/>
  <c r="T637" i="1"/>
  <c r="Q637" i="1"/>
  <c r="N637" i="1"/>
  <c r="K637" i="1"/>
  <c r="H637" i="1"/>
  <c r="AL634" i="1"/>
  <c r="AI634" i="1"/>
  <c r="AF634" i="1"/>
  <c r="AC634" i="1"/>
  <c r="Z634" i="1"/>
  <c r="W634" i="1"/>
  <c r="T634" i="1"/>
  <c r="Q634" i="1"/>
  <c r="N634" i="1"/>
  <c r="K634" i="1"/>
  <c r="H634" i="1"/>
  <c r="AL633" i="1"/>
  <c r="AI633" i="1"/>
  <c r="AF633" i="1"/>
  <c r="AC633" i="1"/>
  <c r="Z633" i="1"/>
  <c r="W633" i="1"/>
  <c r="T633" i="1"/>
  <c r="Q633" i="1"/>
  <c r="N633" i="1"/>
  <c r="K633" i="1"/>
  <c r="H633" i="1"/>
  <c r="AL632" i="1"/>
  <c r="AI632" i="1"/>
  <c r="AF632" i="1"/>
  <c r="AC632" i="1"/>
  <c r="Z632" i="1"/>
  <c r="W632" i="1"/>
  <c r="T632" i="1"/>
  <c r="Q632" i="1"/>
  <c r="N632" i="1"/>
  <c r="K632" i="1"/>
  <c r="H632" i="1"/>
  <c r="AL631" i="1"/>
  <c r="AI631" i="1"/>
  <c r="AF631" i="1"/>
  <c r="AC631" i="1"/>
  <c r="Z631" i="1"/>
  <c r="W631" i="1"/>
  <c r="T631" i="1"/>
  <c r="Q631" i="1"/>
  <c r="N631" i="1"/>
  <c r="K631" i="1"/>
  <c r="H631" i="1"/>
  <c r="AL630" i="1"/>
  <c r="AI630" i="1"/>
  <c r="AF630" i="1"/>
  <c r="AC630" i="1"/>
  <c r="Z630" i="1"/>
  <c r="W630" i="1"/>
  <c r="T630" i="1"/>
  <c r="Q630" i="1"/>
  <c r="N630" i="1"/>
  <c r="K630" i="1"/>
  <c r="H630" i="1"/>
  <c r="AL629" i="1"/>
  <c r="AI629" i="1"/>
  <c r="AF629" i="1"/>
  <c r="AC629" i="1"/>
  <c r="Z629" i="1"/>
  <c r="W629" i="1"/>
  <c r="T629" i="1"/>
  <c r="Q629" i="1"/>
  <c r="N629" i="1"/>
  <c r="K629" i="1"/>
  <c r="H629" i="1"/>
  <c r="AL628" i="1"/>
  <c r="AI628" i="1"/>
  <c r="AF628" i="1"/>
  <c r="AC628" i="1"/>
  <c r="Z628" i="1"/>
  <c r="W628" i="1"/>
  <c r="T628" i="1"/>
  <c r="Q628" i="1"/>
  <c r="N628" i="1"/>
  <c r="K628" i="1"/>
  <c r="H628" i="1"/>
  <c r="AL627" i="1"/>
  <c r="AI627" i="1"/>
  <c r="AF627" i="1"/>
  <c r="AC627" i="1"/>
  <c r="Z627" i="1"/>
  <c r="W627" i="1"/>
  <c r="T627" i="1"/>
  <c r="Q627" i="1"/>
  <c r="N627" i="1"/>
  <c r="K627" i="1"/>
  <c r="H627" i="1"/>
  <c r="AL626" i="1"/>
  <c r="AI626" i="1"/>
  <c r="AF626" i="1"/>
  <c r="AC626" i="1"/>
  <c r="Z626" i="1"/>
  <c r="W626" i="1"/>
  <c r="T626" i="1"/>
  <c r="Q626" i="1"/>
  <c r="N626" i="1"/>
  <c r="K626" i="1"/>
  <c r="H626" i="1"/>
  <c r="AL623" i="1"/>
  <c r="AI623" i="1"/>
  <c r="AF623" i="1"/>
  <c r="AC623" i="1"/>
  <c r="Z623" i="1"/>
  <c r="W623" i="1"/>
  <c r="T623" i="1"/>
  <c r="Q623" i="1"/>
  <c r="N623" i="1"/>
  <c r="K623" i="1"/>
  <c r="H623" i="1"/>
  <c r="AL622" i="1"/>
  <c r="AI622" i="1"/>
  <c r="AF622" i="1"/>
  <c r="AC622" i="1"/>
  <c r="Z622" i="1"/>
  <c r="W622" i="1"/>
  <c r="T622" i="1"/>
  <c r="Q622" i="1"/>
  <c r="N622" i="1"/>
  <c r="K622" i="1"/>
  <c r="H622" i="1"/>
  <c r="AL621" i="1"/>
  <c r="AI621" i="1"/>
  <c r="AF621" i="1"/>
  <c r="AC621" i="1"/>
  <c r="Z621" i="1"/>
  <c r="W621" i="1"/>
  <c r="T621" i="1"/>
  <c r="Q621" i="1"/>
  <c r="N621" i="1"/>
  <c r="K621" i="1"/>
  <c r="H621" i="1"/>
  <c r="AL620" i="1"/>
  <c r="AI620" i="1"/>
  <c r="AF620" i="1"/>
  <c r="AC620" i="1"/>
  <c r="Z620" i="1"/>
  <c r="W620" i="1"/>
  <c r="T620" i="1"/>
  <c r="Q620" i="1"/>
  <c r="N620" i="1"/>
  <c r="K620" i="1"/>
  <c r="H620" i="1"/>
  <c r="AL619" i="1"/>
  <c r="AI619" i="1"/>
  <c r="AF619" i="1"/>
  <c r="AC619" i="1"/>
  <c r="Z619" i="1"/>
  <c r="W619" i="1"/>
  <c r="T619" i="1"/>
  <c r="Q619" i="1"/>
  <c r="N619" i="1"/>
  <c r="K619" i="1"/>
  <c r="H619" i="1"/>
  <c r="AL618" i="1"/>
  <c r="AI618" i="1"/>
  <c r="AF618" i="1"/>
  <c r="AC618" i="1"/>
  <c r="Z618" i="1"/>
  <c r="W618" i="1"/>
  <c r="T618" i="1"/>
  <c r="Q618" i="1"/>
  <c r="N618" i="1"/>
  <c r="K618" i="1"/>
  <c r="H618" i="1"/>
  <c r="AL617" i="1"/>
  <c r="AI617" i="1"/>
  <c r="AF617" i="1"/>
  <c r="AC617" i="1"/>
  <c r="Z617" i="1"/>
  <c r="W617" i="1"/>
  <c r="T617" i="1"/>
  <c r="Q617" i="1"/>
  <c r="N617" i="1"/>
  <c r="K617" i="1"/>
  <c r="H617" i="1"/>
  <c r="AL616" i="1"/>
  <c r="AI616" i="1"/>
  <c r="AF616" i="1"/>
  <c r="AC616" i="1"/>
  <c r="Z616" i="1"/>
  <c r="W616" i="1"/>
  <c r="T616" i="1"/>
  <c r="Q616" i="1"/>
  <c r="N616" i="1"/>
  <c r="K616" i="1"/>
  <c r="H616" i="1"/>
  <c r="AL615" i="1"/>
  <c r="AI615" i="1"/>
  <c r="AF615" i="1"/>
  <c r="AC615" i="1"/>
  <c r="Z615" i="1"/>
  <c r="AU618" i="1" s="1"/>
  <c r="W615" i="1"/>
  <c r="T615" i="1"/>
  <c r="Q615" i="1"/>
  <c r="N615" i="1"/>
  <c r="K615" i="1"/>
  <c r="H615" i="1"/>
  <c r="W755" i="1"/>
  <c r="W754" i="1"/>
  <c r="W753" i="1"/>
  <c r="W752" i="1"/>
  <c r="W751" i="1"/>
  <c r="W750" i="1"/>
  <c r="W749" i="1"/>
  <c r="W748" i="1"/>
  <c r="W747" i="1"/>
  <c r="W744" i="1"/>
  <c r="W743" i="1"/>
  <c r="W742" i="1"/>
  <c r="W741" i="1"/>
  <c r="W740" i="1"/>
  <c r="W739" i="1"/>
  <c r="W738" i="1"/>
  <c r="W737" i="1"/>
  <c r="W736" i="1"/>
  <c r="W733" i="1"/>
  <c r="W732" i="1"/>
  <c r="W731" i="1"/>
  <c r="W730" i="1"/>
  <c r="W729" i="1"/>
  <c r="W728" i="1"/>
  <c r="W727" i="1"/>
  <c r="W726" i="1"/>
  <c r="W725" i="1"/>
  <c r="W722" i="1"/>
  <c r="W721" i="1"/>
  <c r="W720" i="1"/>
  <c r="W719" i="1"/>
  <c r="W718" i="1"/>
  <c r="W717" i="1"/>
  <c r="W716" i="1"/>
  <c r="W715" i="1"/>
  <c r="W714" i="1"/>
  <c r="W711" i="1"/>
  <c r="W710" i="1"/>
  <c r="W709" i="1"/>
  <c r="W708" i="1"/>
  <c r="W707" i="1"/>
  <c r="W706" i="1"/>
  <c r="W705" i="1"/>
  <c r="W704" i="1"/>
  <c r="W703" i="1"/>
  <c r="W700" i="1"/>
  <c r="W699" i="1"/>
  <c r="W698" i="1"/>
  <c r="W697" i="1"/>
  <c r="W696" i="1"/>
  <c r="W695" i="1"/>
  <c r="W694" i="1"/>
  <c r="W693" i="1"/>
  <c r="W692" i="1"/>
  <c r="W689" i="1"/>
  <c r="W688" i="1"/>
  <c r="W687" i="1"/>
  <c r="W686" i="1"/>
  <c r="W685" i="1"/>
  <c r="W684" i="1"/>
  <c r="W683" i="1"/>
  <c r="W682" i="1"/>
  <c r="W681" i="1"/>
  <c r="W678" i="1"/>
  <c r="W677" i="1"/>
  <c r="W676" i="1"/>
  <c r="W675" i="1"/>
  <c r="W674" i="1"/>
  <c r="W673" i="1"/>
  <c r="W672" i="1"/>
  <c r="W671" i="1"/>
  <c r="W670" i="1"/>
  <c r="T755" i="1"/>
  <c r="T754" i="1"/>
  <c r="T753" i="1"/>
  <c r="T752" i="1"/>
  <c r="T751" i="1"/>
  <c r="T750" i="1"/>
  <c r="T749" i="1"/>
  <c r="T748" i="1"/>
  <c r="T747" i="1"/>
  <c r="T744" i="1"/>
  <c r="T743" i="1"/>
  <c r="T742" i="1"/>
  <c r="T741" i="1"/>
  <c r="T740" i="1"/>
  <c r="T739" i="1"/>
  <c r="T738" i="1"/>
  <c r="T737" i="1"/>
  <c r="T736" i="1"/>
  <c r="T733" i="1"/>
  <c r="T732" i="1"/>
  <c r="T731" i="1"/>
  <c r="T730" i="1"/>
  <c r="T729" i="1"/>
  <c r="T728" i="1"/>
  <c r="T727" i="1"/>
  <c r="T726" i="1"/>
  <c r="T725" i="1"/>
  <c r="T722" i="1"/>
  <c r="T721" i="1"/>
  <c r="T720" i="1"/>
  <c r="T719" i="1"/>
  <c r="T718" i="1"/>
  <c r="T717" i="1"/>
  <c r="T716" i="1"/>
  <c r="T715" i="1"/>
  <c r="T714" i="1"/>
  <c r="T711" i="1"/>
  <c r="T710" i="1"/>
  <c r="T709" i="1"/>
  <c r="T708" i="1"/>
  <c r="T707" i="1"/>
  <c r="T706" i="1"/>
  <c r="T705" i="1"/>
  <c r="T704" i="1"/>
  <c r="T703" i="1"/>
  <c r="T700" i="1"/>
  <c r="T699" i="1"/>
  <c r="T698" i="1"/>
  <c r="T697" i="1"/>
  <c r="T696" i="1"/>
  <c r="T695" i="1"/>
  <c r="T694" i="1"/>
  <c r="T693" i="1"/>
  <c r="T692" i="1"/>
  <c r="T689" i="1"/>
  <c r="T688" i="1"/>
  <c r="T687" i="1"/>
  <c r="T686" i="1"/>
  <c r="T685" i="1"/>
  <c r="T684" i="1"/>
  <c r="T683" i="1"/>
  <c r="T682" i="1"/>
  <c r="T681" i="1"/>
  <c r="T678" i="1"/>
  <c r="T677" i="1"/>
  <c r="T676" i="1"/>
  <c r="T675" i="1"/>
  <c r="T674" i="1"/>
  <c r="T673" i="1"/>
  <c r="T672" i="1"/>
  <c r="T671" i="1"/>
  <c r="T670" i="1"/>
  <c r="AL755" i="1"/>
  <c r="AI755" i="1"/>
  <c r="AF755" i="1"/>
  <c r="AC755" i="1"/>
  <c r="Z755" i="1"/>
  <c r="Q755" i="1"/>
  <c r="N755" i="1"/>
  <c r="K755" i="1"/>
  <c r="H755" i="1"/>
  <c r="AL754" i="1"/>
  <c r="AI754" i="1"/>
  <c r="AF754" i="1"/>
  <c r="AC754" i="1"/>
  <c r="Z754" i="1"/>
  <c r="Q754" i="1"/>
  <c r="N754" i="1"/>
  <c r="K754" i="1"/>
  <c r="H754" i="1"/>
  <c r="AL753" i="1"/>
  <c r="AI753" i="1"/>
  <c r="AF753" i="1"/>
  <c r="AC753" i="1"/>
  <c r="Z753" i="1"/>
  <c r="Q753" i="1"/>
  <c r="N753" i="1"/>
  <c r="K753" i="1"/>
  <c r="H753" i="1"/>
  <c r="AU754" i="1"/>
  <c r="AL752" i="1"/>
  <c r="AI752" i="1"/>
  <c r="AF752" i="1"/>
  <c r="AC752" i="1"/>
  <c r="Z752" i="1"/>
  <c r="Q752" i="1"/>
  <c r="N752" i="1"/>
  <c r="K752" i="1"/>
  <c r="H752" i="1"/>
  <c r="AL751" i="1"/>
  <c r="AI751" i="1"/>
  <c r="AF751" i="1"/>
  <c r="AC751" i="1"/>
  <c r="Z751" i="1"/>
  <c r="Q751" i="1"/>
  <c r="N751" i="1"/>
  <c r="K751" i="1"/>
  <c r="H751" i="1"/>
  <c r="AL750" i="1"/>
  <c r="AI750" i="1"/>
  <c r="AF750" i="1"/>
  <c r="AC750" i="1"/>
  <c r="Z750" i="1"/>
  <c r="Q750" i="1"/>
  <c r="N750" i="1"/>
  <c r="K750" i="1"/>
  <c r="H750" i="1"/>
  <c r="AL749" i="1"/>
  <c r="AI749" i="1"/>
  <c r="AF749" i="1"/>
  <c r="AC749" i="1"/>
  <c r="Z749" i="1"/>
  <c r="Q749" i="1"/>
  <c r="N749" i="1"/>
  <c r="K749" i="1"/>
  <c r="H749" i="1"/>
  <c r="AL748" i="1"/>
  <c r="AI748" i="1"/>
  <c r="AF748" i="1"/>
  <c r="AC748" i="1"/>
  <c r="Z748" i="1"/>
  <c r="Q748" i="1"/>
  <c r="N748" i="1"/>
  <c r="K748" i="1"/>
  <c r="H748" i="1"/>
  <c r="AL747" i="1"/>
  <c r="AI747" i="1"/>
  <c r="AF747" i="1"/>
  <c r="AC747" i="1"/>
  <c r="Z747" i="1"/>
  <c r="AU750" i="1" s="1"/>
  <c r="Q747" i="1"/>
  <c r="N747" i="1"/>
  <c r="K747" i="1"/>
  <c r="H747" i="1"/>
  <c r="AL744" i="1"/>
  <c r="AI744" i="1"/>
  <c r="AF744" i="1"/>
  <c r="AC744" i="1"/>
  <c r="Z744" i="1"/>
  <c r="Q744" i="1"/>
  <c r="N744" i="1"/>
  <c r="K744" i="1"/>
  <c r="H744" i="1"/>
  <c r="AL743" i="1"/>
  <c r="AI743" i="1"/>
  <c r="AF743" i="1"/>
  <c r="AC743" i="1"/>
  <c r="Z743" i="1"/>
  <c r="Q743" i="1"/>
  <c r="N743" i="1"/>
  <c r="K743" i="1"/>
  <c r="H743" i="1"/>
  <c r="AL742" i="1"/>
  <c r="AI742" i="1"/>
  <c r="AF742" i="1"/>
  <c r="AC742" i="1"/>
  <c r="Z742" i="1"/>
  <c r="Q742" i="1"/>
  <c r="N742" i="1"/>
  <c r="K742" i="1"/>
  <c r="H742" i="1"/>
  <c r="AL741" i="1"/>
  <c r="AI741" i="1"/>
  <c r="AF741" i="1"/>
  <c r="AC741" i="1"/>
  <c r="Z741" i="1"/>
  <c r="Q741" i="1"/>
  <c r="N741" i="1"/>
  <c r="K741" i="1"/>
  <c r="H741" i="1"/>
  <c r="AL740" i="1"/>
  <c r="AI740" i="1"/>
  <c r="AF740" i="1"/>
  <c r="AC740" i="1"/>
  <c r="Z740" i="1"/>
  <c r="Q740" i="1"/>
  <c r="N740" i="1"/>
  <c r="K740" i="1"/>
  <c r="H740" i="1"/>
  <c r="AL739" i="1"/>
  <c r="AI739" i="1"/>
  <c r="AF739" i="1"/>
  <c r="AC739" i="1"/>
  <c r="Z739" i="1"/>
  <c r="Q739" i="1"/>
  <c r="N739" i="1"/>
  <c r="K739" i="1"/>
  <c r="H739" i="1"/>
  <c r="AL738" i="1"/>
  <c r="AI738" i="1"/>
  <c r="AF738" i="1"/>
  <c r="AC738" i="1"/>
  <c r="Z738" i="1"/>
  <c r="Q738" i="1"/>
  <c r="N738" i="1"/>
  <c r="K738" i="1"/>
  <c r="H738" i="1"/>
  <c r="AL737" i="1"/>
  <c r="AI737" i="1"/>
  <c r="AF737" i="1"/>
  <c r="AC737" i="1"/>
  <c r="Z737" i="1"/>
  <c r="Q737" i="1"/>
  <c r="N737" i="1"/>
  <c r="K737" i="1"/>
  <c r="H737" i="1"/>
  <c r="AL736" i="1"/>
  <c r="AI736" i="1"/>
  <c r="AF736" i="1"/>
  <c r="AC736" i="1"/>
  <c r="Z736" i="1"/>
  <c r="Q736" i="1"/>
  <c r="N736" i="1"/>
  <c r="K736" i="1"/>
  <c r="H736" i="1"/>
  <c r="AL733" i="1"/>
  <c r="AI733" i="1"/>
  <c r="AF733" i="1"/>
  <c r="AC733" i="1"/>
  <c r="Z733" i="1"/>
  <c r="Q733" i="1"/>
  <c r="N733" i="1"/>
  <c r="K733" i="1"/>
  <c r="H733" i="1"/>
  <c r="AL732" i="1"/>
  <c r="AI732" i="1"/>
  <c r="AF732" i="1"/>
  <c r="AC732" i="1"/>
  <c r="Z732" i="1"/>
  <c r="Q732" i="1"/>
  <c r="N732" i="1"/>
  <c r="K732" i="1"/>
  <c r="H732" i="1"/>
  <c r="AL731" i="1"/>
  <c r="AI731" i="1"/>
  <c r="AF731" i="1"/>
  <c r="AC731" i="1"/>
  <c r="Z731" i="1"/>
  <c r="Q731" i="1"/>
  <c r="N731" i="1"/>
  <c r="K731" i="1"/>
  <c r="H731" i="1"/>
  <c r="AL730" i="1"/>
  <c r="AI730" i="1"/>
  <c r="AF730" i="1"/>
  <c r="AC730" i="1"/>
  <c r="Z730" i="1"/>
  <c r="Q730" i="1"/>
  <c r="N730" i="1"/>
  <c r="K730" i="1"/>
  <c r="H730" i="1"/>
  <c r="AL729" i="1"/>
  <c r="AI729" i="1"/>
  <c r="AF729" i="1"/>
  <c r="AC729" i="1"/>
  <c r="Z729" i="1"/>
  <c r="Q729" i="1"/>
  <c r="N729" i="1"/>
  <c r="K729" i="1"/>
  <c r="H729" i="1"/>
  <c r="AL728" i="1"/>
  <c r="AI728" i="1"/>
  <c r="AF728" i="1"/>
  <c r="AC728" i="1"/>
  <c r="Z728" i="1"/>
  <c r="Q728" i="1"/>
  <c r="N728" i="1"/>
  <c r="K728" i="1"/>
  <c r="H728" i="1"/>
  <c r="AL727" i="1"/>
  <c r="AI727" i="1"/>
  <c r="AF727" i="1"/>
  <c r="AC727" i="1"/>
  <c r="Z727" i="1"/>
  <c r="Q727" i="1"/>
  <c r="N727" i="1"/>
  <c r="K727" i="1"/>
  <c r="H727" i="1"/>
  <c r="AL726" i="1"/>
  <c r="AI726" i="1"/>
  <c r="AF726" i="1"/>
  <c r="AC726" i="1"/>
  <c r="Z726" i="1"/>
  <c r="Q726" i="1"/>
  <c r="N726" i="1"/>
  <c r="K726" i="1"/>
  <c r="H726" i="1"/>
  <c r="AL725" i="1"/>
  <c r="AI725" i="1"/>
  <c r="AF725" i="1"/>
  <c r="AC725" i="1"/>
  <c r="Z725" i="1"/>
  <c r="Q725" i="1"/>
  <c r="N725" i="1"/>
  <c r="K725" i="1"/>
  <c r="H725" i="1"/>
  <c r="AL722" i="1"/>
  <c r="AI722" i="1"/>
  <c r="AF722" i="1"/>
  <c r="AC722" i="1"/>
  <c r="Z722" i="1"/>
  <c r="Q722" i="1"/>
  <c r="N722" i="1"/>
  <c r="K722" i="1"/>
  <c r="H722" i="1"/>
  <c r="AL721" i="1"/>
  <c r="AI721" i="1"/>
  <c r="AF721" i="1"/>
  <c r="AC721" i="1"/>
  <c r="Z721" i="1"/>
  <c r="Q721" i="1"/>
  <c r="N721" i="1"/>
  <c r="K721" i="1"/>
  <c r="H721" i="1"/>
  <c r="AL720" i="1"/>
  <c r="AI720" i="1"/>
  <c r="AF720" i="1"/>
  <c r="AC720" i="1"/>
  <c r="Z720" i="1"/>
  <c r="Q720" i="1"/>
  <c r="N720" i="1"/>
  <c r="K720" i="1"/>
  <c r="H720" i="1"/>
  <c r="AL719" i="1"/>
  <c r="AI719" i="1"/>
  <c r="AF719" i="1"/>
  <c r="AC719" i="1"/>
  <c r="Z719" i="1"/>
  <c r="Q719" i="1"/>
  <c r="N719" i="1"/>
  <c r="K719" i="1"/>
  <c r="H719" i="1"/>
  <c r="AL718" i="1"/>
  <c r="AF718" i="1"/>
  <c r="AC718" i="1"/>
  <c r="Z718" i="1"/>
  <c r="Q718" i="1"/>
  <c r="N718" i="1"/>
  <c r="K718" i="1"/>
  <c r="H718" i="1"/>
  <c r="AL717" i="1"/>
  <c r="AI717" i="1"/>
  <c r="AC717" i="1"/>
  <c r="Z717" i="1"/>
  <c r="Q717" i="1"/>
  <c r="N717" i="1"/>
  <c r="K717" i="1"/>
  <c r="H717" i="1"/>
  <c r="AL716" i="1"/>
  <c r="AI716" i="1"/>
  <c r="AF716" i="1"/>
  <c r="Z716" i="1"/>
  <c r="Q716" i="1"/>
  <c r="N716" i="1"/>
  <c r="K716" i="1"/>
  <c r="H716" i="1"/>
  <c r="AL715" i="1"/>
  <c r="AI715" i="1"/>
  <c r="AF715" i="1"/>
  <c r="AC715" i="1"/>
  <c r="Z715" i="1"/>
  <c r="Q715" i="1"/>
  <c r="N715" i="1"/>
  <c r="K715" i="1"/>
  <c r="H715" i="1"/>
  <c r="AL714" i="1"/>
  <c r="AI714" i="1"/>
  <c r="AF714" i="1"/>
  <c r="AU717" i="1" s="1"/>
  <c r="Q714" i="1"/>
  <c r="N714" i="1"/>
  <c r="K714" i="1"/>
  <c r="H714" i="1"/>
  <c r="AL689" i="1"/>
  <c r="AI689" i="1"/>
  <c r="AF689" i="1"/>
  <c r="AC689" i="1"/>
  <c r="Z689" i="1"/>
  <c r="Q689" i="1"/>
  <c r="N689" i="1"/>
  <c r="K689" i="1"/>
  <c r="H689" i="1"/>
  <c r="AL688" i="1"/>
  <c r="AI688" i="1"/>
  <c r="AF688" i="1"/>
  <c r="AC688" i="1"/>
  <c r="Z688" i="1"/>
  <c r="Q688" i="1"/>
  <c r="N688" i="1"/>
  <c r="K688" i="1"/>
  <c r="H688" i="1"/>
  <c r="AL687" i="1"/>
  <c r="AI687" i="1"/>
  <c r="AF687" i="1"/>
  <c r="AC687" i="1"/>
  <c r="Z687" i="1"/>
  <c r="Q687" i="1"/>
  <c r="N687" i="1"/>
  <c r="K687" i="1"/>
  <c r="H687" i="1"/>
  <c r="AL686" i="1"/>
  <c r="AI686" i="1"/>
  <c r="AF686" i="1"/>
  <c r="AC686" i="1"/>
  <c r="Z686" i="1"/>
  <c r="Q686" i="1"/>
  <c r="N686" i="1"/>
  <c r="K686" i="1"/>
  <c r="H686" i="1"/>
  <c r="AL685" i="1"/>
  <c r="AI685" i="1"/>
  <c r="AF685" i="1"/>
  <c r="AC685" i="1"/>
  <c r="Z685" i="1"/>
  <c r="Q685" i="1"/>
  <c r="N685" i="1"/>
  <c r="K685" i="1"/>
  <c r="H685" i="1"/>
  <c r="AL684" i="1"/>
  <c r="AI684" i="1"/>
  <c r="AF684" i="1"/>
  <c r="AC684" i="1"/>
  <c r="Z684" i="1"/>
  <c r="Q684" i="1"/>
  <c r="N684" i="1"/>
  <c r="K684" i="1"/>
  <c r="H684" i="1"/>
  <c r="AL683" i="1"/>
  <c r="AI683" i="1"/>
  <c r="AF683" i="1"/>
  <c r="Z683" i="1"/>
  <c r="Q683" i="1"/>
  <c r="N683" i="1"/>
  <c r="K683" i="1"/>
  <c r="H683" i="1"/>
  <c r="AL682" i="1"/>
  <c r="AI682" i="1"/>
  <c r="AF682" i="1"/>
  <c r="AC682" i="1"/>
  <c r="Z682" i="1"/>
  <c r="Q682" i="1"/>
  <c r="N682" i="1"/>
  <c r="K682" i="1"/>
  <c r="H682" i="1"/>
  <c r="AL681" i="1"/>
  <c r="AI681" i="1"/>
  <c r="AF681" i="1"/>
  <c r="AC681" i="1"/>
  <c r="Z681" i="1"/>
  <c r="AU684" i="1" s="1"/>
  <c r="Q681" i="1"/>
  <c r="N681" i="1"/>
  <c r="K681" i="1"/>
  <c r="H681" i="1"/>
  <c r="AL678" i="1"/>
  <c r="AI678" i="1"/>
  <c r="AF678" i="1"/>
  <c r="AC678" i="1"/>
  <c r="Z678" i="1"/>
  <c r="Q678" i="1"/>
  <c r="N678" i="1"/>
  <c r="K678" i="1"/>
  <c r="H678" i="1"/>
  <c r="AL677" i="1"/>
  <c r="AI677" i="1"/>
  <c r="AF677" i="1"/>
  <c r="AC677" i="1"/>
  <c r="Z677" i="1"/>
  <c r="Q677" i="1"/>
  <c r="N677" i="1"/>
  <c r="K677" i="1"/>
  <c r="H677" i="1"/>
  <c r="AL676" i="1"/>
  <c r="AI676" i="1"/>
  <c r="AF676" i="1"/>
  <c r="AC676" i="1"/>
  <c r="Z676" i="1"/>
  <c r="Q676" i="1"/>
  <c r="N676" i="1"/>
  <c r="K676" i="1"/>
  <c r="H676" i="1"/>
  <c r="AL675" i="1"/>
  <c r="AI675" i="1"/>
  <c r="AF675" i="1"/>
  <c r="AC675" i="1"/>
  <c r="Z675" i="1"/>
  <c r="Q675" i="1"/>
  <c r="N675" i="1"/>
  <c r="K675" i="1"/>
  <c r="H675" i="1"/>
  <c r="AL674" i="1"/>
  <c r="AI674" i="1"/>
  <c r="AF674" i="1"/>
  <c r="AC674" i="1"/>
  <c r="Z674" i="1"/>
  <c r="Q674" i="1"/>
  <c r="N674" i="1"/>
  <c r="K674" i="1"/>
  <c r="H674" i="1"/>
  <c r="AL673" i="1"/>
  <c r="AI673" i="1"/>
  <c r="AF673" i="1"/>
  <c r="AC673" i="1"/>
  <c r="Z673" i="1"/>
  <c r="Q673" i="1"/>
  <c r="N673" i="1"/>
  <c r="K673" i="1"/>
  <c r="H673" i="1"/>
  <c r="AL672" i="1"/>
  <c r="AI672" i="1"/>
  <c r="AF672" i="1"/>
  <c r="AC672" i="1"/>
  <c r="Z672" i="1"/>
  <c r="Q672" i="1"/>
  <c r="N672" i="1"/>
  <c r="K672" i="1"/>
  <c r="H672" i="1"/>
  <c r="AL671" i="1"/>
  <c r="AI671" i="1"/>
  <c r="AF671" i="1"/>
  <c r="AC671" i="1"/>
  <c r="Z671" i="1"/>
  <c r="Q671" i="1"/>
  <c r="N671" i="1"/>
  <c r="K671" i="1"/>
  <c r="H671" i="1"/>
  <c r="AL670" i="1"/>
  <c r="AI670" i="1"/>
  <c r="AF670" i="1"/>
  <c r="AC670" i="1"/>
  <c r="Z670" i="1"/>
  <c r="AU673" i="1" s="1"/>
  <c r="Q670" i="1"/>
  <c r="N670" i="1"/>
  <c r="K670" i="1"/>
  <c r="H670" i="1"/>
  <c r="AL700" i="1"/>
  <c r="AI700" i="1"/>
  <c r="AF700" i="1"/>
  <c r="AC700" i="1"/>
  <c r="Z700" i="1"/>
  <c r="Q700" i="1"/>
  <c r="N700" i="1"/>
  <c r="K700" i="1"/>
  <c r="H700" i="1"/>
  <c r="AL699" i="1"/>
  <c r="AI699" i="1"/>
  <c r="AF699" i="1"/>
  <c r="AC699" i="1"/>
  <c r="Z699" i="1"/>
  <c r="Q699" i="1"/>
  <c r="N699" i="1"/>
  <c r="K699" i="1"/>
  <c r="H699" i="1"/>
  <c r="AL698" i="1"/>
  <c r="AI698" i="1"/>
  <c r="AF698" i="1"/>
  <c r="AC698" i="1"/>
  <c r="Z698" i="1"/>
  <c r="Q698" i="1"/>
  <c r="N698" i="1"/>
  <c r="K698" i="1"/>
  <c r="H698" i="1"/>
  <c r="AL697" i="1"/>
  <c r="AI697" i="1"/>
  <c r="AF697" i="1"/>
  <c r="AC697" i="1"/>
  <c r="Z697" i="1"/>
  <c r="Q697" i="1"/>
  <c r="N697" i="1"/>
  <c r="K697" i="1"/>
  <c r="H697" i="1"/>
  <c r="AL696" i="1"/>
  <c r="AI696" i="1"/>
  <c r="AF696" i="1"/>
  <c r="AC696" i="1"/>
  <c r="Z696" i="1"/>
  <c r="Q696" i="1"/>
  <c r="N696" i="1"/>
  <c r="K696" i="1"/>
  <c r="H696" i="1"/>
  <c r="AL695" i="1"/>
  <c r="AI695" i="1"/>
  <c r="AF695" i="1"/>
  <c r="AC695" i="1"/>
  <c r="Z695" i="1"/>
  <c r="Q695" i="1"/>
  <c r="N695" i="1"/>
  <c r="K695" i="1"/>
  <c r="H695" i="1"/>
  <c r="AL694" i="1"/>
  <c r="AI694" i="1"/>
  <c r="AF694" i="1"/>
  <c r="AC694" i="1"/>
  <c r="Z694" i="1"/>
  <c r="Q694" i="1"/>
  <c r="N694" i="1"/>
  <c r="K694" i="1"/>
  <c r="H694" i="1"/>
  <c r="AL693" i="1"/>
  <c r="AI693" i="1"/>
  <c r="AF693" i="1"/>
  <c r="AC693" i="1"/>
  <c r="Z693" i="1"/>
  <c r="Q693" i="1"/>
  <c r="N693" i="1"/>
  <c r="K693" i="1"/>
  <c r="H693" i="1"/>
  <c r="AL692" i="1"/>
  <c r="AI692" i="1"/>
  <c r="AF692" i="1"/>
  <c r="AC692" i="1"/>
  <c r="Z692" i="1"/>
  <c r="Q692" i="1"/>
  <c r="N692" i="1"/>
  <c r="K692" i="1"/>
  <c r="H692" i="1"/>
  <c r="Z711" i="1"/>
  <c r="Z710" i="1"/>
  <c r="Z709" i="1"/>
  <c r="Z708" i="1"/>
  <c r="Z707" i="1"/>
  <c r="Z706" i="1"/>
  <c r="Z705" i="1"/>
  <c r="Z704" i="1"/>
  <c r="Z703" i="1"/>
  <c r="AL711" i="1"/>
  <c r="AI711" i="1"/>
  <c r="AF711" i="1"/>
  <c r="AC711" i="1"/>
  <c r="AL710" i="1"/>
  <c r="AI710" i="1"/>
  <c r="AF710" i="1"/>
  <c r="AC710" i="1"/>
  <c r="AL709" i="1"/>
  <c r="AI709" i="1"/>
  <c r="AF709" i="1"/>
  <c r="AC709" i="1"/>
  <c r="AL708" i="1"/>
  <c r="AI708" i="1"/>
  <c r="AL707" i="1"/>
  <c r="AI707" i="1"/>
  <c r="AF707" i="1"/>
  <c r="AC707" i="1"/>
  <c r="AL706" i="1"/>
  <c r="AI706" i="1"/>
  <c r="AF706" i="1"/>
  <c r="AC706" i="1"/>
  <c r="AL705" i="1"/>
  <c r="AI705" i="1"/>
  <c r="AF705" i="1"/>
  <c r="AC705" i="1"/>
  <c r="AL704" i="1"/>
  <c r="AI704" i="1"/>
  <c r="AF704" i="1"/>
  <c r="AC704" i="1"/>
  <c r="AL703" i="1"/>
  <c r="AI703" i="1"/>
  <c r="AF703" i="1"/>
  <c r="AC703" i="1"/>
  <c r="Q711" i="1"/>
  <c r="N711" i="1"/>
  <c r="K711" i="1"/>
  <c r="H711" i="1"/>
  <c r="Q710" i="1"/>
  <c r="N710" i="1"/>
  <c r="K710" i="1"/>
  <c r="H710" i="1"/>
  <c r="Q709" i="1"/>
  <c r="N709" i="1"/>
  <c r="K709" i="1"/>
  <c r="H709" i="1"/>
  <c r="Q708" i="1"/>
  <c r="N708" i="1"/>
  <c r="K708" i="1"/>
  <c r="H708" i="1"/>
  <c r="Q707" i="1"/>
  <c r="N707" i="1"/>
  <c r="K707" i="1"/>
  <c r="H707" i="1"/>
  <c r="Q706" i="1"/>
  <c r="N706" i="1"/>
  <c r="K706" i="1"/>
  <c r="H706" i="1"/>
  <c r="Q705" i="1"/>
  <c r="N705" i="1"/>
  <c r="K705" i="1"/>
  <c r="H705" i="1"/>
  <c r="Q704" i="1"/>
  <c r="N704" i="1"/>
  <c r="K704" i="1"/>
  <c r="H704" i="1"/>
  <c r="Q703" i="1"/>
  <c r="N703" i="1"/>
  <c r="K703" i="1"/>
  <c r="H703" i="1"/>
  <c r="R15" i="5"/>
  <c r="O15" i="5"/>
  <c r="L15" i="5"/>
  <c r="I15" i="5"/>
  <c r="R14" i="5"/>
  <c r="O14" i="5"/>
  <c r="L14" i="5"/>
  <c r="I14" i="5"/>
  <c r="R13" i="5"/>
  <c r="O13" i="5"/>
  <c r="L13" i="5"/>
  <c r="I13" i="5"/>
  <c r="R12" i="5"/>
  <c r="O12" i="5"/>
  <c r="L12" i="5"/>
  <c r="I12" i="5"/>
  <c r="R11" i="5"/>
  <c r="O11" i="5"/>
  <c r="L11" i="5"/>
  <c r="I11" i="5"/>
  <c r="R10" i="5"/>
  <c r="O10" i="5"/>
  <c r="L10" i="5"/>
  <c r="I10" i="5"/>
  <c r="R9" i="5"/>
  <c r="O9" i="5"/>
  <c r="L9" i="5"/>
  <c r="AA10" i="5" s="1"/>
  <c r="I9" i="5"/>
  <c r="R8" i="5"/>
  <c r="O8" i="5"/>
  <c r="L8" i="5"/>
  <c r="I8" i="5"/>
  <c r="R7" i="5"/>
  <c r="O7" i="5"/>
  <c r="L7" i="5"/>
  <c r="I7" i="5"/>
  <c r="AU706" i="1" l="1"/>
  <c r="AU728" i="1"/>
  <c r="AU739" i="1"/>
  <c r="AU629" i="1"/>
  <c r="AU651" i="1"/>
  <c r="AU662" i="1"/>
  <c r="AU695" i="1"/>
  <c r="Y171" i="5"/>
  <c r="P171" i="5"/>
  <c r="S171" i="5"/>
  <c r="AM292" i="2"/>
  <c r="AP292" i="2"/>
  <c r="AS1313" i="1"/>
  <c r="AP1313" i="1"/>
  <c r="M171" i="5"/>
  <c r="AC167" i="5"/>
  <c r="AC169" i="5"/>
  <c r="AC170" i="5"/>
  <c r="AC166" i="5"/>
  <c r="AC168" i="5"/>
  <c r="J171" i="5"/>
  <c r="Z408" i="3"/>
  <c r="AW300" i="2"/>
  <c r="BC1291" i="1"/>
  <c r="BF1296" i="1"/>
  <c r="AF267" i="2"/>
  <c r="AC289" i="2"/>
  <c r="L292" i="2"/>
  <c r="I292" i="2"/>
  <c r="R292" i="2"/>
  <c r="U292" i="2"/>
  <c r="X292" i="2"/>
  <c r="AA292" i="2"/>
  <c r="AJ292" i="2"/>
  <c r="AS292" i="2"/>
  <c r="O290" i="2"/>
  <c r="O291" i="2"/>
  <c r="O287" i="2"/>
  <c r="O288" i="2"/>
  <c r="O289" i="2"/>
  <c r="AW1321" i="1"/>
  <c r="AF155" i="2"/>
  <c r="AU153" i="2" s="1"/>
  <c r="AU633" i="1"/>
  <c r="AU710" i="1"/>
  <c r="AU699" i="1"/>
  <c r="AU666" i="1"/>
  <c r="AU688" i="1"/>
  <c r="AU732" i="1"/>
  <c r="AU655" i="1"/>
  <c r="AU721" i="1"/>
  <c r="AU677" i="1"/>
  <c r="AU743" i="1"/>
  <c r="AR147" i="2"/>
  <c r="AI147" i="2"/>
  <c r="AF147" i="2"/>
  <c r="AC147" i="2"/>
  <c r="Z147" i="2"/>
  <c r="W147" i="2"/>
  <c r="T147" i="2"/>
  <c r="Q147" i="2"/>
  <c r="N147" i="2"/>
  <c r="K147" i="2"/>
  <c r="H147" i="2"/>
  <c r="AR146" i="2"/>
  <c r="AI146" i="2"/>
  <c r="AF146" i="2"/>
  <c r="AC146" i="2"/>
  <c r="Z146" i="2"/>
  <c r="W146" i="2"/>
  <c r="T146" i="2"/>
  <c r="Q146" i="2"/>
  <c r="N146" i="2"/>
  <c r="K146" i="2"/>
  <c r="H146" i="2"/>
  <c r="AR145" i="2"/>
  <c r="AI145" i="2"/>
  <c r="AF145" i="2"/>
  <c r="AC145" i="2"/>
  <c r="Z145" i="2"/>
  <c r="W145" i="2"/>
  <c r="T145" i="2"/>
  <c r="Q145" i="2"/>
  <c r="N145" i="2"/>
  <c r="K145" i="2"/>
  <c r="H145" i="2"/>
  <c r="AI144" i="2"/>
  <c r="AF144" i="2"/>
  <c r="Z144" i="2"/>
  <c r="W144" i="2"/>
  <c r="T144" i="2"/>
  <c r="Q144" i="2"/>
  <c r="N144" i="2"/>
  <c r="K144" i="2"/>
  <c r="H144" i="2"/>
  <c r="AR143" i="2"/>
  <c r="AI143" i="2"/>
  <c r="AF143" i="2"/>
  <c r="AC143" i="2"/>
  <c r="Z143" i="2"/>
  <c r="W143" i="2"/>
  <c r="T143" i="2"/>
  <c r="Q143" i="2"/>
  <c r="N143" i="2"/>
  <c r="K143" i="2"/>
  <c r="H143" i="2"/>
  <c r="AR142" i="2"/>
  <c r="AI142" i="2"/>
  <c r="AF142" i="2"/>
  <c r="AC142" i="2"/>
  <c r="Z142" i="2"/>
  <c r="W142" i="2"/>
  <c r="T142" i="2"/>
  <c r="Q142" i="2"/>
  <c r="N142" i="2"/>
  <c r="K142" i="2"/>
  <c r="H142" i="2"/>
  <c r="AR141" i="2"/>
  <c r="AI141" i="2"/>
  <c r="AF141" i="2"/>
  <c r="AC141" i="2"/>
  <c r="Z141" i="2"/>
  <c r="W141" i="2"/>
  <c r="T141" i="2"/>
  <c r="Q141" i="2"/>
  <c r="N141" i="2"/>
  <c r="K141" i="2"/>
  <c r="H141" i="2"/>
  <c r="AR140" i="2"/>
  <c r="AI140" i="2"/>
  <c r="AF140" i="2"/>
  <c r="AC140" i="2"/>
  <c r="Z140" i="2"/>
  <c r="W140" i="2"/>
  <c r="T140" i="2"/>
  <c r="Q140" i="2"/>
  <c r="N140" i="2"/>
  <c r="K140" i="2"/>
  <c r="H140" i="2"/>
  <c r="AR139" i="2"/>
  <c r="AI139" i="2"/>
  <c r="AF139" i="2"/>
  <c r="AC139" i="2"/>
  <c r="Z139" i="2"/>
  <c r="W139" i="2"/>
  <c r="T139" i="2"/>
  <c r="Q139" i="2"/>
  <c r="N139" i="2"/>
  <c r="K139" i="2"/>
  <c r="H139" i="2"/>
  <c r="Y238" i="2"/>
  <c r="AI56" i="2"/>
  <c r="R59" i="5"/>
  <c r="O59" i="5"/>
  <c r="L59" i="5"/>
  <c r="I59" i="5"/>
  <c r="R58" i="5"/>
  <c r="O58" i="5"/>
  <c r="L58" i="5"/>
  <c r="I58" i="5"/>
  <c r="R57" i="5"/>
  <c r="O57" i="5"/>
  <c r="L57" i="5"/>
  <c r="I57" i="5"/>
  <c r="L56" i="5"/>
  <c r="I56" i="5"/>
  <c r="R55" i="5"/>
  <c r="O55" i="5"/>
  <c r="L55" i="5"/>
  <c r="I55" i="5"/>
  <c r="R54" i="5"/>
  <c r="O54" i="5"/>
  <c r="L54" i="5"/>
  <c r="I54" i="5"/>
  <c r="R53" i="5"/>
  <c r="O53" i="5"/>
  <c r="I53" i="5"/>
  <c r="R52" i="5"/>
  <c r="O52" i="5"/>
  <c r="L52" i="5"/>
  <c r="I52" i="5"/>
  <c r="R51" i="5"/>
  <c r="O51" i="5"/>
  <c r="L51" i="5"/>
  <c r="I51" i="5"/>
  <c r="R48" i="5"/>
  <c r="O48" i="5"/>
  <c r="L48" i="5"/>
  <c r="I48" i="5"/>
  <c r="R47" i="5"/>
  <c r="O47" i="5"/>
  <c r="L47" i="5"/>
  <c r="I47" i="5"/>
  <c r="R46" i="5"/>
  <c r="O46" i="5"/>
  <c r="L46" i="5"/>
  <c r="I46" i="5"/>
  <c r="L45" i="5"/>
  <c r="I45" i="5"/>
  <c r="R44" i="5"/>
  <c r="O44" i="5"/>
  <c r="L44" i="5"/>
  <c r="I44" i="5"/>
  <c r="R43" i="5"/>
  <c r="O43" i="5"/>
  <c r="L43" i="5"/>
  <c r="I43" i="5"/>
  <c r="R42" i="5"/>
  <c r="O42" i="5"/>
  <c r="L42" i="5"/>
  <c r="I42" i="5"/>
  <c r="R41" i="5"/>
  <c r="O41" i="5"/>
  <c r="L41" i="5"/>
  <c r="I41" i="5"/>
  <c r="R40" i="5"/>
  <c r="O40" i="5"/>
  <c r="L40" i="5"/>
  <c r="I40" i="5"/>
  <c r="R37" i="5"/>
  <c r="O37" i="5"/>
  <c r="L37" i="5"/>
  <c r="I37" i="5"/>
  <c r="R36" i="5"/>
  <c r="O36" i="5"/>
  <c r="L36" i="5"/>
  <c r="I36" i="5"/>
  <c r="R35" i="5"/>
  <c r="O35" i="5"/>
  <c r="L35" i="5"/>
  <c r="I35" i="5"/>
  <c r="R34" i="5"/>
  <c r="O34" i="5"/>
  <c r="L34" i="5"/>
  <c r="R33" i="5"/>
  <c r="O33" i="5"/>
  <c r="L33" i="5"/>
  <c r="I33" i="5"/>
  <c r="R32" i="5"/>
  <c r="O32" i="5"/>
  <c r="L32" i="5"/>
  <c r="I32" i="5"/>
  <c r="R31" i="5"/>
  <c r="O31" i="5"/>
  <c r="L31" i="5"/>
  <c r="AA32" i="5" s="1"/>
  <c r="I31" i="5"/>
  <c r="R30" i="5"/>
  <c r="O30" i="5"/>
  <c r="L30" i="5"/>
  <c r="I30" i="5"/>
  <c r="R29" i="5"/>
  <c r="O29" i="5"/>
  <c r="L29" i="5"/>
  <c r="I29" i="5"/>
  <c r="R26" i="5"/>
  <c r="O26" i="5"/>
  <c r="L26" i="5"/>
  <c r="I26" i="5"/>
  <c r="R25" i="5"/>
  <c r="O25" i="5"/>
  <c r="L25" i="5"/>
  <c r="I25" i="5"/>
  <c r="R24" i="5"/>
  <c r="O24" i="5"/>
  <c r="L24" i="5"/>
  <c r="I24" i="5"/>
  <c r="R23" i="5"/>
  <c r="O23" i="5"/>
  <c r="I23" i="5"/>
  <c r="R22" i="5"/>
  <c r="O22" i="5"/>
  <c r="L22" i="5"/>
  <c r="R21" i="5"/>
  <c r="O21" i="5"/>
  <c r="L21" i="5"/>
  <c r="R20" i="5"/>
  <c r="O20" i="5"/>
  <c r="L20" i="5"/>
  <c r="I20" i="5"/>
  <c r="R19" i="5"/>
  <c r="O19" i="5"/>
  <c r="L19" i="5"/>
  <c r="I19" i="5"/>
  <c r="R18" i="5"/>
  <c r="O18" i="5"/>
  <c r="L18" i="5"/>
  <c r="I18" i="5"/>
  <c r="I73" i="5"/>
  <c r="L73" i="5"/>
  <c r="O73" i="5"/>
  <c r="R73" i="5"/>
  <c r="I74" i="5"/>
  <c r="O74" i="5"/>
  <c r="R74" i="5"/>
  <c r="I75" i="5"/>
  <c r="L75" i="5"/>
  <c r="O75" i="5"/>
  <c r="R75" i="5"/>
  <c r="I76" i="5"/>
  <c r="L76" i="5"/>
  <c r="O76" i="5"/>
  <c r="R76" i="5"/>
  <c r="I77" i="5"/>
  <c r="L77" i="5"/>
  <c r="O77" i="5"/>
  <c r="R77" i="5"/>
  <c r="I78" i="5"/>
  <c r="O78" i="5"/>
  <c r="R78" i="5"/>
  <c r="I79" i="5"/>
  <c r="L79" i="5"/>
  <c r="O79" i="5"/>
  <c r="R79" i="5"/>
  <c r="I80" i="5"/>
  <c r="L80" i="5"/>
  <c r="O80" i="5"/>
  <c r="R80" i="5"/>
  <c r="I81" i="5"/>
  <c r="L81" i="5"/>
  <c r="O81" i="5"/>
  <c r="R81" i="5"/>
  <c r="AA54" i="5" l="1"/>
  <c r="AA21" i="5"/>
  <c r="L126" i="5"/>
  <c r="AA76" i="5"/>
  <c r="BC1289" i="1"/>
  <c r="AV289" i="2"/>
  <c r="AC171" i="5"/>
  <c r="AB153" i="5"/>
  <c r="AC144" i="5"/>
  <c r="AA407" i="3"/>
  <c r="AA403" i="3"/>
  <c r="AA406" i="3"/>
  <c r="AA419" i="3"/>
  <c r="AA405" i="3"/>
  <c r="AA404" i="3"/>
  <c r="BH1296" i="1"/>
  <c r="O292" i="2"/>
  <c r="AF292" i="2"/>
  <c r="AA36" i="5"/>
  <c r="H126" i="5"/>
  <c r="I34" i="5"/>
  <c r="AU146" i="2"/>
  <c r="AC144" i="2"/>
  <c r="AA47" i="5"/>
  <c r="AA80" i="5"/>
  <c r="AA58" i="5"/>
  <c r="AA69" i="5"/>
  <c r="Z336" i="3"/>
  <c r="AM345" i="3"/>
  <c r="AN345" i="3"/>
  <c r="I23" i="4" s="1"/>
  <c r="AP345" i="3"/>
  <c r="AQ345" i="3"/>
  <c r="J23" i="4" s="1"/>
  <c r="AS345" i="3"/>
  <c r="AK345" i="3"/>
  <c r="H23" i="4" s="1"/>
  <c r="AL334" i="3"/>
  <c r="AR341" i="3"/>
  <c r="AO341" i="3"/>
  <c r="AL341" i="3"/>
  <c r="AI341" i="3"/>
  <c r="AF341" i="3"/>
  <c r="AC341" i="3"/>
  <c r="Z341" i="3"/>
  <c r="W341" i="3"/>
  <c r="T341" i="3"/>
  <c r="Q341" i="3"/>
  <c r="N341" i="3"/>
  <c r="K341" i="3"/>
  <c r="H341" i="3"/>
  <c r="AR340" i="3"/>
  <c r="AO340" i="3"/>
  <c r="AL340" i="3"/>
  <c r="AI340" i="3"/>
  <c r="AF340" i="3"/>
  <c r="AC340" i="3"/>
  <c r="Z340" i="3"/>
  <c r="W340" i="3"/>
  <c r="T340" i="3"/>
  <c r="Q340" i="3"/>
  <c r="N340" i="3"/>
  <c r="K340" i="3"/>
  <c r="H340" i="3"/>
  <c r="AR339" i="3"/>
  <c r="AO339" i="3"/>
  <c r="AL339" i="3"/>
  <c r="AI339" i="3"/>
  <c r="AF339" i="3"/>
  <c r="AC339" i="3"/>
  <c r="Z339" i="3"/>
  <c r="W339" i="3"/>
  <c r="T339" i="3"/>
  <c r="Q339" i="3"/>
  <c r="N339" i="3"/>
  <c r="K339" i="3"/>
  <c r="H339" i="3"/>
  <c r="AR338" i="3"/>
  <c r="AO338" i="3"/>
  <c r="AL338" i="3"/>
  <c r="AI338" i="3"/>
  <c r="Z338" i="3"/>
  <c r="AX336" i="3"/>
  <c r="AR336" i="3"/>
  <c r="AO336" i="3"/>
  <c r="AL336" i="3"/>
  <c r="AI336" i="3"/>
  <c r="AF336" i="3"/>
  <c r="AC336" i="3"/>
  <c r="W336" i="3"/>
  <c r="T336" i="3"/>
  <c r="Q336" i="3"/>
  <c r="N336" i="3"/>
  <c r="K336" i="3"/>
  <c r="H336" i="3"/>
  <c r="AR335" i="3"/>
  <c r="AO335" i="3"/>
  <c r="AL335" i="3"/>
  <c r="AI335" i="3"/>
  <c r="AF335" i="3"/>
  <c r="AC335" i="3"/>
  <c r="Z335" i="3"/>
  <c r="W335" i="3"/>
  <c r="T335" i="3"/>
  <c r="Q335" i="3"/>
  <c r="N335" i="3"/>
  <c r="K335" i="3"/>
  <c r="H335" i="3"/>
  <c r="AR334" i="3"/>
  <c r="AO334" i="3"/>
  <c r="AI334" i="3"/>
  <c r="AF334" i="3"/>
  <c r="AC334" i="3"/>
  <c r="Z334" i="3"/>
  <c r="W334" i="3"/>
  <c r="T334" i="3"/>
  <c r="Q334" i="3"/>
  <c r="N334" i="3"/>
  <c r="K334" i="3"/>
  <c r="H334" i="3"/>
  <c r="AR333" i="3"/>
  <c r="AO333" i="3"/>
  <c r="AL333" i="3"/>
  <c r="AI333" i="3"/>
  <c r="AF333" i="3"/>
  <c r="AC333" i="3"/>
  <c r="Z333" i="3"/>
  <c r="W333" i="3"/>
  <c r="T333" i="3"/>
  <c r="Q333" i="3"/>
  <c r="N333" i="3"/>
  <c r="K333" i="3"/>
  <c r="H333" i="3"/>
  <c r="AX332" i="3"/>
  <c r="AR332" i="3"/>
  <c r="AO332" i="3"/>
  <c r="AL332" i="3"/>
  <c r="AI332" i="3"/>
  <c r="AC332" i="3"/>
  <c r="Z332" i="3"/>
  <c r="W332" i="3"/>
  <c r="T332" i="3"/>
  <c r="Q332" i="3"/>
  <c r="N332" i="3"/>
  <c r="K332" i="3"/>
  <c r="H332" i="3"/>
  <c r="AR331" i="3"/>
  <c r="AO331" i="3"/>
  <c r="AL331" i="3"/>
  <c r="AI331" i="3"/>
  <c r="AF331" i="3"/>
  <c r="AF345" i="3" s="1"/>
  <c r="AC331" i="3"/>
  <c r="Z331" i="3"/>
  <c r="W331" i="3"/>
  <c r="T331" i="3"/>
  <c r="Q331" i="3"/>
  <c r="N331" i="3"/>
  <c r="K331" i="3"/>
  <c r="H331" i="3"/>
  <c r="AM347" i="3"/>
  <c r="AP343" i="3"/>
  <c r="AN343" i="3"/>
  <c r="I11" i="4" s="1"/>
  <c r="AF153" i="3"/>
  <c r="AO145" i="3"/>
  <c r="AQ343" i="3"/>
  <c r="J11" i="4" s="1"/>
  <c r="H11" i="4"/>
  <c r="AS347" i="3"/>
  <c r="AR328" i="3"/>
  <c r="AO328" i="3"/>
  <c r="AL328" i="3"/>
  <c r="AI328" i="3"/>
  <c r="AF328" i="3"/>
  <c r="AC328" i="3"/>
  <c r="Z328" i="3"/>
  <c r="W328" i="3"/>
  <c r="T328" i="3"/>
  <c r="Q328" i="3"/>
  <c r="N328" i="3"/>
  <c r="K328" i="3"/>
  <c r="H328" i="3"/>
  <c r="AR327" i="3"/>
  <c r="AO327" i="3"/>
  <c r="AL327" i="3"/>
  <c r="AI327" i="3"/>
  <c r="AF327" i="3"/>
  <c r="AC327" i="3"/>
  <c r="Z327" i="3"/>
  <c r="W327" i="3"/>
  <c r="T327" i="3"/>
  <c r="Q327" i="3"/>
  <c r="N327" i="3"/>
  <c r="K327" i="3"/>
  <c r="H327" i="3"/>
  <c r="AR326" i="3"/>
  <c r="AO326" i="3"/>
  <c r="AL326" i="3"/>
  <c r="AI326" i="3"/>
  <c r="AF326" i="3"/>
  <c r="AC326" i="3"/>
  <c r="Z326" i="3"/>
  <c r="W326" i="3"/>
  <c r="T326" i="3"/>
  <c r="Q326" i="3"/>
  <c r="N326" i="3"/>
  <c r="K326" i="3"/>
  <c r="H326" i="3"/>
  <c r="AR325" i="3"/>
  <c r="AR347" i="3" s="1"/>
  <c r="AO325" i="3"/>
  <c r="AO343" i="3" s="1"/>
  <c r="AL325" i="3"/>
  <c r="AI325" i="3"/>
  <c r="Z325" i="3"/>
  <c r="AX323" i="3"/>
  <c r="AR323" i="3"/>
  <c r="AO323" i="3"/>
  <c r="AL323" i="3"/>
  <c r="AI323" i="3"/>
  <c r="AF323" i="3"/>
  <c r="AC323" i="3"/>
  <c r="Z323" i="3"/>
  <c r="W323" i="3"/>
  <c r="T323" i="3"/>
  <c r="Q323" i="3"/>
  <c r="N323" i="3"/>
  <c r="K323" i="3"/>
  <c r="H323" i="3"/>
  <c r="AR322" i="3"/>
  <c r="AO322" i="3"/>
  <c r="AL322" i="3"/>
  <c r="AI322" i="3"/>
  <c r="AF322" i="3"/>
  <c r="AC322" i="3"/>
  <c r="Z322" i="3"/>
  <c r="W322" i="3"/>
  <c r="T322" i="3"/>
  <c r="Q322" i="3"/>
  <c r="N322" i="3"/>
  <c r="K322" i="3"/>
  <c r="H322" i="3"/>
  <c r="AR321" i="3"/>
  <c r="AO321" i="3"/>
  <c r="AL321" i="3"/>
  <c r="AI321" i="3"/>
  <c r="AF321" i="3"/>
  <c r="AC321" i="3"/>
  <c r="Z321" i="3"/>
  <c r="W321" i="3"/>
  <c r="T321" i="3"/>
  <c r="Q321" i="3"/>
  <c r="N321" i="3"/>
  <c r="K321" i="3"/>
  <c r="H321" i="3"/>
  <c r="AR320" i="3"/>
  <c r="AO320" i="3"/>
  <c r="AL320" i="3"/>
  <c r="AI320" i="3"/>
  <c r="AF320" i="3"/>
  <c r="AC320" i="3"/>
  <c r="Z320" i="3"/>
  <c r="W320" i="3"/>
  <c r="T320" i="3"/>
  <c r="Q320" i="3"/>
  <c r="N320" i="3"/>
  <c r="K320" i="3"/>
  <c r="H320" i="3"/>
  <c r="AX319" i="3"/>
  <c r="AR319" i="3"/>
  <c r="AO319" i="3"/>
  <c r="AL319" i="3"/>
  <c r="AI319" i="3"/>
  <c r="AF319" i="3"/>
  <c r="AC319" i="3"/>
  <c r="Z319" i="3"/>
  <c r="W319" i="3"/>
  <c r="T319" i="3"/>
  <c r="Q319" i="3"/>
  <c r="N319" i="3"/>
  <c r="K319" i="3"/>
  <c r="H319" i="3"/>
  <c r="AR318" i="3"/>
  <c r="AO318" i="3"/>
  <c r="AL318" i="3"/>
  <c r="AI318" i="3"/>
  <c r="AF318" i="3"/>
  <c r="AC318" i="3"/>
  <c r="Z318" i="3"/>
  <c r="W318" i="3"/>
  <c r="T318" i="3"/>
  <c r="Q318" i="3"/>
  <c r="N318" i="3"/>
  <c r="K318" i="3"/>
  <c r="H318" i="3"/>
  <c r="AR51" i="3"/>
  <c r="AO51" i="3"/>
  <c r="AL51" i="3"/>
  <c r="AI51" i="3"/>
  <c r="AF51" i="3"/>
  <c r="AC51" i="3"/>
  <c r="Z51" i="3"/>
  <c r="W51" i="3"/>
  <c r="T51" i="3"/>
  <c r="Q51" i="3"/>
  <c r="N51" i="3"/>
  <c r="K51" i="3"/>
  <c r="H51" i="3"/>
  <c r="AR50" i="3"/>
  <c r="AO50" i="3"/>
  <c r="AL50" i="3"/>
  <c r="AI50" i="3"/>
  <c r="AF50" i="3"/>
  <c r="AC50" i="3"/>
  <c r="Z50" i="3"/>
  <c r="W50" i="3"/>
  <c r="T50" i="3"/>
  <c r="Q50" i="3"/>
  <c r="N50" i="3"/>
  <c r="K50" i="3"/>
  <c r="H50" i="3"/>
  <c r="AX49" i="3"/>
  <c r="AR49" i="3"/>
  <c r="AO49" i="3"/>
  <c r="AL49" i="3"/>
  <c r="AI49" i="3"/>
  <c r="AF49" i="3"/>
  <c r="W49" i="3"/>
  <c r="T49" i="3"/>
  <c r="Q49" i="3"/>
  <c r="N49" i="3"/>
  <c r="K49" i="3"/>
  <c r="H49" i="3"/>
  <c r="AR47" i="3"/>
  <c r="AO47" i="3"/>
  <c r="AL47" i="3"/>
  <c r="AI47" i="3"/>
  <c r="AF47" i="3"/>
  <c r="W47" i="3"/>
  <c r="T47" i="3"/>
  <c r="Q47" i="3"/>
  <c r="N47" i="3"/>
  <c r="K47" i="3"/>
  <c r="H47" i="3"/>
  <c r="AR46" i="3"/>
  <c r="AO46" i="3"/>
  <c r="AL46" i="3"/>
  <c r="AI46" i="3"/>
  <c r="AF46" i="3"/>
  <c r="AC46" i="3"/>
  <c r="Z46" i="3"/>
  <c r="W46" i="3"/>
  <c r="T46" i="3"/>
  <c r="Q46" i="3"/>
  <c r="N46" i="3"/>
  <c r="K46" i="3"/>
  <c r="H46" i="3"/>
  <c r="AR45" i="3"/>
  <c r="AO45" i="3"/>
  <c r="AL45" i="3"/>
  <c r="AI45" i="3"/>
  <c r="AF45" i="3"/>
  <c r="AC45" i="3"/>
  <c r="Z45" i="3"/>
  <c r="W45" i="3"/>
  <c r="T45" i="3"/>
  <c r="Q45" i="3"/>
  <c r="N45" i="3"/>
  <c r="K45" i="3"/>
  <c r="H45" i="3"/>
  <c r="AR44" i="3"/>
  <c r="AO44" i="3"/>
  <c r="AL44" i="3"/>
  <c r="AI44" i="3"/>
  <c r="AF44" i="3"/>
  <c r="AC44" i="3"/>
  <c r="Z44" i="3"/>
  <c r="W44" i="3"/>
  <c r="T44" i="3"/>
  <c r="Q44" i="3"/>
  <c r="N44" i="3"/>
  <c r="K44" i="3"/>
  <c r="H44" i="3"/>
  <c r="AR43" i="3"/>
  <c r="AO43" i="3"/>
  <c r="AL43" i="3"/>
  <c r="AI43" i="3"/>
  <c r="AF43" i="3"/>
  <c r="AC43" i="3"/>
  <c r="Z43" i="3"/>
  <c r="W43" i="3"/>
  <c r="T43" i="3"/>
  <c r="Q43" i="3"/>
  <c r="N43" i="3"/>
  <c r="K43" i="3"/>
  <c r="H43" i="3"/>
  <c r="AX140" i="3"/>
  <c r="AR148" i="3"/>
  <c r="AO148" i="3"/>
  <c r="AL148" i="3"/>
  <c r="AI148" i="3"/>
  <c r="AF148" i="3"/>
  <c r="AC148" i="3"/>
  <c r="Z148" i="3"/>
  <c r="W148" i="3"/>
  <c r="T148" i="3"/>
  <c r="Q148" i="3"/>
  <c r="N148" i="3"/>
  <c r="K148" i="3"/>
  <c r="H148" i="3"/>
  <c r="AR147" i="3"/>
  <c r="AO147" i="3"/>
  <c r="AL147" i="3"/>
  <c r="AI147" i="3"/>
  <c r="AF147" i="3"/>
  <c r="AC147" i="3"/>
  <c r="Z147" i="3"/>
  <c r="W147" i="3"/>
  <c r="T147" i="3"/>
  <c r="Q147" i="3"/>
  <c r="N147" i="3"/>
  <c r="K147" i="3"/>
  <c r="H147" i="3"/>
  <c r="AR146" i="3"/>
  <c r="AO146" i="3"/>
  <c r="AL146" i="3"/>
  <c r="AC146" i="3"/>
  <c r="Z146" i="3"/>
  <c r="W146" i="3"/>
  <c r="T146" i="3"/>
  <c r="Q146" i="3"/>
  <c r="N146" i="3"/>
  <c r="K146" i="3"/>
  <c r="H146" i="3"/>
  <c r="AX145" i="3"/>
  <c r="AR145" i="3"/>
  <c r="AL145" i="3"/>
  <c r="AC145" i="3"/>
  <c r="Z145" i="3"/>
  <c r="W145" i="3"/>
  <c r="T145" i="3"/>
  <c r="Q145" i="3"/>
  <c r="N145" i="3"/>
  <c r="K145" i="3"/>
  <c r="H145" i="3"/>
  <c r="AR143" i="3"/>
  <c r="AO143" i="3"/>
  <c r="AL143" i="3"/>
  <c r="AC143" i="3"/>
  <c r="Z143" i="3"/>
  <c r="W143" i="3"/>
  <c r="T143" i="3"/>
  <c r="Q143" i="3"/>
  <c r="N143" i="3"/>
  <c r="K143" i="3"/>
  <c r="H143" i="3"/>
  <c r="AR142" i="3"/>
  <c r="AO142" i="3"/>
  <c r="AL142" i="3"/>
  <c r="AI142" i="3"/>
  <c r="AF142" i="3"/>
  <c r="AC142" i="3"/>
  <c r="Z142" i="3"/>
  <c r="W142" i="3"/>
  <c r="T142" i="3"/>
  <c r="Q142" i="3"/>
  <c r="N142" i="3"/>
  <c r="K142" i="3"/>
  <c r="H142" i="3"/>
  <c r="AR141" i="3"/>
  <c r="AO141" i="3"/>
  <c r="AL141" i="3"/>
  <c r="AI141" i="3"/>
  <c r="AF141" i="3"/>
  <c r="AC141" i="3"/>
  <c r="Z141" i="3"/>
  <c r="W141" i="3"/>
  <c r="T141" i="3"/>
  <c r="Q141" i="3"/>
  <c r="N141" i="3"/>
  <c r="K141" i="3"/>
  <c r="H141" i="3"/>
  <c r="AR140" i="3"/>
  <c r="AO140" i="3"/>
  <c r="AL140" i="3"/>
  <c r="AI140" i="3"/>
  <c r="AF140" i="3"/>
  <c r="AC140" i="3"/>
  <c r="Z140" i="3"/>
  <c r="W140" i="3"/>
  <c r="T140" i="3"/>
  <c r="Q140" i="3"/>
  <c r="N140" i="3"/>
  <c r="K140" i="3"/>
  <c r="H140" i="3"/>
  <c r="AR139" i="3"/>
  <c r="AO139" i="3"/>
  <c r="AL139" i="3"/>
  <c r="AI139" i="3"/>
  <c r="AF139" i="3"/>
  <c r="AC139" i="3"/>
  <c r="Z139" i="3"/>
  <c r="W139" i="3"/>
  <c r="T139" i="3"/>
  <c r="Q139" i="3"/>
  <c r="N139" i="3"/>
  <c r="K139" i="3"/>
  <c r="H139" i="3"/>
  <c r="AX128" i="3"/>
  <c r="AX152" i="3"/>
  <c r="AR160" i="3"/>
  <c r="AO160" i="3"/>
  <c r="AL160" i="3"/>
  <c r="AI160" i="3"/>
  <c r="AF160" i="3"/>
  <c r="AC160" i="3"/>
  <c r="Z160" i="3"/>
  <c r="W160" i="3"/>
  <c r="T160" i="3"/>
  <c r="Q160" i="3"/>
  <c r="N160" i="3"/>
  <c r="K160" i="3"/>
  <c r="H160" i="3"/>
  <c r="AR159" i="3"/>
  <c r="AO159" i="3"/>
  <c r="AL159" i="3"/>
  <c r="AI159" i="3"/>
  <c r="AF159" i="3"/>
  <c r="AC159" i="3"/>
  <c r="Z159" i="3"/>
  <c r="W159" i="3"/>
  <c r="T159" i="3"/>
  <c r="Q159" i="3"/>
  <c r="N159" i="3"/>
  <c r="K159" i="3"/>
  <c r="H159" i="3"/>
  <c r="AR158" i="3"/>
  <c r="AO158" i="3"/>
  <c r="AL158" i="3"/>
  <c r="AI158" i="3"/>
  <c r="AF158" i="3"/>
  <c r="AC158" i="3"/>
  <c r="Z158" i="3"/>
  <c r="W158" i="3"/>
  <c r="T158" i="3"/>
  <c r="Q158" i="3"/>
  <c r="N158" i="3"/>
  <c r="K158" i="3"/>
  <c r="H158" i="3"/>
  <c r="AX157" i="3"/>
  <c r="AO157" i="3"/>
  <c r="AL157" i="3"/>
  <c r="AI157" i="3"/>
  <c r="AF157" i="3"/>
  <c r="AC157" i="3"/>
  <c r="Z157" i="3"/>
  <c r="W157" i="3"/>
  <c r="T157" i="3"/>
  <c r="Q157" i="3"/>
  <c r="N157" i="3"/>
  <c r="K157" i="3"/>
  <c r="H157" i="3"/>
  <c r="AL155" i="3"/>
  <c r="AI155" i="3"/>
  <c r="AF155" i="3"/>
  <c r="AC155" i="3"/>
  <c r="Z155" i="3"/>
  <c r="W155" i="3"/>
  <c r="T155" i="3"/>
  <c r="Q155" i="3"/>
  <c r="N155" i="3"/>
  <c r="K155" i="3"/>
  <c r="H155" i="3"/>
  <c r="AR154" i="3"/>
  <c r="AI154" i="3"/>
  <c r="AF154" i="3"/>
  <c r="AC154" i="3"/>
  <c r="Z154" i="3"/>
  <c r="W154" i="3"/>
  <c r="T154" i="3"/>
  <c r="Q154" i="3"/>
  <c r="N154" i="3"/>
  <c r="K154" i="3"/>
  <c r="H154" i="3"/>
  <c r="AR153" i="3"/>
  <c r="AO153" i="3"/>
  <c r="AL153" i="3"/>
  <c r="AI153" i="3"/>
  <c r="AC153" i="3"/>
  <c r="Z153" i="3"/>
  <c r="W153" i="3"/>
  <c r="T153" i="3"/>
  <c r="Q153" i="3"/>
  <c r="N153" i="3"/>
  <c r="K153" i="3"/>
  <c r="H153" i="3"/>
  <c r="AR152" i="3"/>
  <c r="AO152" i="3"/>
  <c r="AL152" i="3"/>
  <c r="AC152" i="3"/>
  <c r="Z152" i="3"/>
  <c r="W152" i="3"/>
  <c r="T152" i="3"/>
  <c r="Q152" i="3"/>
  <c r="N152" i="3"/>
  <c r="K152" i="3"/>
  <c r="H152" i="3"/>
  <c r="AR151" i="3"/>
  <c r="AO151" i="3"/>
  <c r="AL151" i="3"/>
  <c r="AI151" i="3"/>
  <c r="AF151" i="3"/>
  <c r="AC151" i="3"/>
  <c r="Z151" i="3"/>
  <c r="W151" i="3"/>
  <c r="T151" i="3"/>
  <c r="Q151" i="3"/>
  <c r="N151" i="3"/>
  <c r="K151" i="3"/>
  <c r="H151" i="3"/>
  <c r="AR136" i="3"/>
  <c r="AO136" i="3"/>
  <c r="AL136" i="3"/>
  <c r="AI136" i="3"/>
  <c r="AF136" i="3"/>
  <c r="AC136" i="3"/>
  <c r="Z136" i="3"/>
  <c r="W136" i="3"/>
  <c r="T136" i="3"/>
  <c r="Q136" i="3"/>
  <c r="N136" i="3"/>
  <c r="K136" i="3"/>
  <c r="H136" i="3"/>
  <c r="AR135" i="3"/>
  <c r="AO135" i="3"/>
  <c r="AL135" i="3"/>
  <c r="AI135" i="3"/>
  <c r="AF135" i="3"/>
  <c r="AC135" i="3"/>
  <c r="Z135" i="3"/>
  <c r="W135" i="3"/>
  <c r="T135" i="3"/>
  <c r="Q135" i="3"/>
  <c r="N135" i="3"/>
  <c r="K135" i="3"/>
  <c r="H135" i="3"/>
  <c r="AR134" i="3"/>
  <c r="AO134" i="3"/>
  <c r="AL134" i="3"/>
  <c r="AI134" i="3"/>
  <c r="AF134" i="3"/>
  <c r="AC134" i="3"/>
  <c r="Z134" i="3"/>
  <c r="W134" i="3"/>
  <c r="T134" i="3"/>
  <c r="Q134" i="3"/>
  <c r="N134" i="3"/>
  <c r="K134" i="3"/>
  <c r="H134" i="3"/>
  <c r="AX133" i="3"/>
  <c r="AR133" i="3"/>
  <c r="AO133" i="3"/>
  <c r="AL133" i="3"/>
  <c r="AI133" i="3"/>
  <c r="AF133" i="3"/>
  <c r="AC133" i="3"/>
  <c r="Z133" i="3"/>
  <c r="W133" i="3"/>
  <c r="T133" i="3"/>
  <c r="Q133" i="3"/>
  <c r="N133" i="3"/>
  <c r="K133" i="3"/>
  <c r="H133" i="3"/>
  <c r="AR131" i="3"/>
  <c r="AO131" i="3"/>
  <c r="AL131" i="3"/>
  <c r="AI131" i="3"/>
  <c r="AF131" i="3"/>
  <c r="AC131" i="3"/>
  <c r="Z131" i="3"/>
  <c r="W131" i="3"/>
  <c r="T131" i="3"/>
  <c r="Q131" i="3"/>
  <c r="N131" i="3"/>
  <c r="K131" i="3"/>
  <c r="H131" i="3"/>
  <c r="AR130" i="3"/>
  <c r="AO130" i="3"/>
  <c r="AL130" i="3"/>
  <c r="AI130" i="3"/>
  <c r="AF130" i="3"/>
  <c r="AC130" i="3"/>
  <c r="Z130" i="3"/>
  <c r="W130" i="3"/>
  <c r="T130" i="3"/>
  <c r="Q130" i="3"/>
  <c r="N130" i="3"/>
  <c r="K130" i="3"/>
  <c r="H130" i="3"/>
  <c r="AR129" i="3"/>
  <c r="AO129" i="3"/>
  <c r="AL129" i="3"/>
  <c r="AI129" i="3"/>
  <c r="AF129" i="3"/>
  <c r="AC129" i="3"/>
  <c r="Z129" i="3"/>
  <c r="W129" i="3"/>
  <c r="T129" i="3"/>
  <c r="Q129" i="3"/>
  <c r="N129" i="3"/>
  <c r="K129" i="3"/>
  <c r="H129" i="3"/>
  <c r="AR128" i="3"/>
  <c r="AO128" i="3"/>
  <c r="AL128" i="3"/>
  <c r="AI128" i="3"/>
  <c r="AF128" i="3"/>
  <c r="AC128" i="3"/>
  <c r="Z128" i="3"/>
  <c r="W128" i="3"/>
  <c r="T128" i="3"/>
  <c r="Q128" i="3"/>
  <c r="N128" i="3"/>
  <c r="K128" i="3"/>
  <c r="H128" i="3"/>
  <c r="AR127" i="3"/>
  <c r="AO127" i="3"/>
  <c r="AL127" i="3"/>
  <c r="AI127" i="3"/>
  <c r="AF127" i="3"/>
  <c r="AC127" i="3"/>
  <c r="Z127" i="3"/>
  <c r="W127" i="3"/>
  <c r="T127" i="3"/>
  <c r="Q127" i="3"/>
  <c r="N127" i="3"/>
  <c r="K127" i="3"/>
  <c r="H127" i="3"/>
  <c r="J33" i="4"/>
  <c r="J34" i="4" s="1"/>
  <c r="I33" i="4"/>
  <c r="I34" i="4" s="1"/>
  <c r="H33" i="4"/>
  <c r="H34" i="4" s="1"/>
  <c r="G34" i="4"/>
  <c r="J27" i="4"/>
  <c r="J28" i="4" s="1"/>
  <c r="I27" i="4"/>
  <c r="I28" i="4" s="1"/>
  <c r="H27" i="4"/>
  <c r="H28" i="4" s="1"/>
  <c r="G27" i="4"/>
  <c r="G28" i="4" s="1"/>
  <c r="E23" i="4"/>
  <c r="G23" i="4"/>
  <c r="D23" i="4"/>
  <c r="J21" i="4"/>
  <c r="J22" i="4" s="1"/>
  <c r="I21" i="4"/>
  <c r="I22" i="4" s="1"/>
  <c r="H21" i="4"/>
  <c r="H22" i="4" s="1"/>
  <c r="G21" i="4"/>
  <c r="G22" i="4" s="1"/>
  <c r="F21" i="4"/>
  <c r="F22" i="4" s="1"/>
  <c r="E21" i="4"/>
  <c r="E22" i="4" s="1"/>
  <c r="D21" i="4"/>
  <c r="D22" i="4" s="1"/>
  <c r="J15" i="4"/>
  <c r="J16" i="4" s="1"/>
  <c r="I15" i="4"/>
  <c r="I16" i="4" s="1"/>
  <c r="H15" i="4"/>
  <c r="H16" i="4" s="1"/>
  <c r="G15" i="4"/>
  <c r="G16" i="4" s="1"/>
  <c r="AB133" i="2"/>
  <c r="AH519" i="1"/>
  <c r="AI1308" i="1"/>
  <c r="AB339" i="1"/>
  <c r="AE238" i="2"/>
  <c r="G11" i="4"/>
  <c r="F11" i="4"/>
  <c r="E11" i="4"/>
  <c r="J9" i="4"/>
  <c r="J10" i="4" s="1"/>
  <c r="I9" i="4"/>
  <c r="I10" i="4" s="1"/>
  <c r="H9" i="4"/>
  <c r="H10" i="4" s="1"/>
  <c r="G9" i="4"/>
  <c r="G10" i="4" s="1"/>
  <c r="F9" i="4"/>
  <c r="F10" i="4" s="1"/>
  <c r="E9" i="4"/>
  <c r="E10" i="4" s="1"/>
  <c r="D9" i="4"/>
  <c r="L9" i="4" s="1"/>
  <c r="J3" i="4"/>
  <c r="J4" i="4" s="1"/>
  <c r="I3" i="4"/>
  <c r="I4" i="4" s="1"/>
  <c r="H3" i="4"/>
  <c r="H4" i="4" s="1"/>
  <c r="G3" i="4"/>
  <c r="G4" i="4" s="1"/>
  <c r="B21" i="4"/>
  <c r="C21" i="4"/>
  <c r="C22" i="4" s="1"/>
  <c r="B23" i="4"/>
  <c r="C23" i="4"/>
  <c r="AR185" i="3"/>
  <c r="AO185" i="3"/>
  <c r="AL185" i="3"/>
  <c r="AI185" i="3"/>
  <c r="AR14" i="3"/>
  <c r="AO14" i="3"/>
  <c r="AL14" i="3"/>
  <c r="AI14" i="3"/>
  <c r="AU335" i="1" l="1"/>
  <c r="AC1324" i="1"/>
  <c r="AU517" i="1"/>
  <c r="AI1324" i="1"/>
  <c r="AI1310" i="1"/>
  <c r="AU368" i="1"/>
  <c r="L21" i="4"/>
  <c r="L23" i="4"/>
  <c r="B22" i="4"/>
  <c r="L22" i="4" s="1"/>
  <c r="AC288" i="2"/>
  <c r="AC303" i="2"/>
  <c r="AC1310" i="1"/>
  <c r="AC145" i="5"/>
  <c r="AC146" i="5"/>
  <c r="AC147" i="5"/>
  <c r="AC148" i="5"/>
  <c r="AC149" i="5"/>
  <c r="AC150" i="5"/>
  <c r="AC151" i="5"/>
  <c r="AC152" i="5"/>
  <c r="AV1310" i="1"/>
  <c r="AC1286" i="1"/>
  <c r="AC292" i="2"/>
  <c r="AD303" i="2" s="1"/>
  <c r="AG288" i="2"/>
  <c r="AG290" i="2"/>
  <c r="AG291" i="2"/>
  <c r="AG287" i="2"/>
  <c r="AG289" i="2"/>
  <c r="AC264" i="2"/>
  <c r="BA1310" i="1"/>
  <c r="AI1313" i="1"/>
  <c r="AJ1310" i="1"/>
  <c r="AC1313" i="1"/>
  <c r="AI1286" i="1"/>
  <c r="AV1286" i="1" s="1"/>
  <c r="BA1286" i="1" s="1"/>
  <c r="AH1257" i="1"/>
  <c r="AO345" i="3"/>
  <c r="AL345" i="3"/>
  <c r="AX340" i="3"/>
  <c r="AX334" i="3"/>
  <c r="AR345" i="3"/>
  <c r="AX327" i="3"/>
  <c r="AX321" i="3"/>
  <c r="AX44" i="3"/>
  <c r="AX50" i="3" s="1"/>
  <c r="AX142" i="3"/>
  <c r="AX147" i="3"/>
  <c r="AX46" i="3"/>
  <c r="AX154" i="3"/>
  <c r="AX130" i="3"/>
  <c r="AX159" i="3"/>
  <c r="AX135" i="3"/>
  <c r="D10" i="4"/>
  <c r="L10" i="4" s="1"/>
  <c r="Z122" i="2"/>
  <c r="AC179" i="2"/>
  <c r="AC178" i="2"/>
  <c r="AC155" i="2"/>
  <c r="Z178" i="2"/>
  <c r="Z179" i="2"/>
  <c r="AC956" i="1"/>
  <c r="AC910" i="1"/>
  <c r="AF912" i="1"/>
  <c r="AI912" i="1"/>
  <c r="D5" i="4"/>
  <c r="D11" i="4"/>
  <c r="L11" i="4" s="1"/>
  <c r="Z84" i="3"/>
  <c r="Z1164" i="1"/>
  <c r="Z1122" i="1"/>
  <c r="AA1262" i="1"/>
  <c r="AA1268" i="1" s="1"/>
  <c r="Z955" i="1"/>
  <c r="Z954" i="1"/>
  <c r="Z922" i="1"/>
  <c r="Z909" i="1"/>
  <c r="Z901" i="1"/>
  <c r="Z204" i="1"/>
  <c r="Z203" i="1"/>
  <c r="Z202" i="1"/>
  <c r="Z166" i="1"/>
  <c r="Z102" i="1"/>
  <c r="Z798" i="1"/>
  <c r="Z797" i="1"/>
  <c r="Z190" i="2"/>
  <c r="Z155" i="2"/>
  <c r="Z1051" i="1"/>
  <c r="Z34" i="2"/>
  <c r="AC80" i="1"/>
  <c r="Z79" i="1"/>
  <c r="AC339" i="1"/>
  <c r="Z573" i="1"/>
  <c r="AF565" i="1"/>
  <c r="Z562" i="1"/>
  <c r="AF554" i="1"/>
  <c r="Z551" i="1"/>
  <c r="AL521" i="1"/>
  <c r="AI519" i="1"/>
  <c r="Z518" i="1"/>
  <c r="AI510" i="1"/>
  <c r="AC508" i="1"/>
  <c r="Z133" i="2"/>
  <c r="Z392" i="1"/>
  <c r="AF488" i="1"/>
  <c r="AF487" i="1"/>
  <c r="Z486" i="1"/>
  <c r="Z466" i="1"/>
  <c r="Z465" i="1"/>
  <c r="Z273" i="1"/>
  <c r="Z339" i="1"/>
  <c r="Z455" i="1"/>
  <c r="AL372" i="1"/>
  <c r="AI371" i="1"/>
  <c r="AF295" i="1"/>
  <c r="AF294" i="1"/>
  <c r="D35" i="4"/>
  <c r="AW357" i="3"/>
  <c r="Z188" i="3"/>
  <c r="Z201" i="3"/>
  <c r="X1263" i="1"/>
  <c r="AL458" i="1"/>
  <c r="AI458" i="1"/>
  <c r="AF458" i="1"/>
  <c r="AC458" i="1"/>
  <c r="Z458" i="1"/>
  <c r="W458" i="1"/>
  <c r="T458" i="1"/>
  <c r="Q458" i="1"/>
  <c r="N458" i="1"/>
  <c r="K458" i="1"/>
  <c r="H458" i="1"/>
  <c r="AL457" i="1"/>
  <c r="AI457" i="1"/>
  <c r="AF457" i="1"/>
  <c r="AC457" i="1"/>
  <c r="Z457" i="1"/>
  <c r="W457" i="1"/>
  <c r="T457" i="1"/>
  <c r="Q457" i="1"/>
  <c r="N457" i="1"/>
  <c r="K457" i="1"/>
  <c r="H457" i="1"/>
  <c r="AL456" i="1"/>
  <c r="AI456" i="1"/>
  <c r="AF456" i="1"/>
  <c r="AC456" i="1"/>
  <c r="Z456" i="1"/>
  <c r="W456" i="1"/>
  <c r="T456" i="1"/>
  <c r="Q456" i="1"/>
  <c r="N456" i="1"/>
  <c r="K456" i="1"/>
  <c r="H456" i="1"/>
  <c r="AL455" i="1"/>
  <c r="AI455" i="1"/>
  <c r="AF455" i="1"/>
  <c r="AC455" i="1"/>
  <c r="W455" i="1"/>
  <c r="T455" i="1"/>
  <c r="Q455" i="1"/>
  <c r="N455" i="1"/>
  <c r="K455" i="1"/>
  <c r="H455" i="1"/>
  <c r="AL454" i="1"/>
  <c r="AI454" i="1"/>
  <c r="AF454" i="1"/>
  <c r="AC454" i="1"/>
  <c r="Z454" i="1"/>
  <c r="W454" i="1"/>
  <c r="T454" i="1"/>
  <c r="Q454" i="1"/>
  <c r="N454" i="1"/>
  <c r="K454" i="1"/>
  <c r="H454" i="1"/>
  <c r="AL453" i="1"/>
  <c r="AI453" i="1"/>
  <c r="AF453" i="1"/>
  <c r="AC453" i="1"/>
  <c r="Z453" i="1"/>
  <c r="W453" i="1"/>
  <c r="T453" i="1"/>
  <c r="Q453" i="1"/>
  <c r="N453" i="1"/>
  <c r="K453" i="1"/>
  <c r="H453" i="1"/>
  <c r="AL452" i="1"/>
  <c r="AI452" i="1"/>
  <c r="AF452" i="1"/>
  <c r="AC452" i="1"/>
  <c r="Z452" i="1"/>
  <c r="W452" i="1"/>
  <c r="T452" i="1"/>
  <c r="Q452" i="1"/>
  <c r="N452" i="1"/>
  <c r="K452" i="1"/>
  <c r="H452" i="1"/>
  <c r="AL451" i="1"/>
  <c r="AI451" i="1"/>
  <c r="AF451" i="1"/>
  <c r="AC451" i="1"/>
  <c r="Z451" i="1"/>
  <c r="W451" i="1"/>
  <c r="T451" i="1"/>
  <c r="Q451" i="1"/>
  <c r="N451" i="1"/>
  <c r="K451" i="1"/>
  <c r="H451" i="1"/>
  <c r="AL450" i="1"/>
  <c r="AI450" i="1"/>
  <c r="AF450" i="1"/>
  <c r="AC450" i="1"/>
  <c r="Z450" i="1"/>
  <c r="W450" i="1"/>
  <c r="T450" i="1"/>
  <c r="Q450" i="1"/>
  <c r="N450" i="1"/>
  <c r="K450" i="1"/>
  <c r="H450" i="1"/>
  <c r="AW353" i="3"/>
  <c r="J35" i="4"/>
  <c r="AS346" i="3"/>
  <c r="AS344" i="3"/>
  <c r="J17" i="4"/>
  <c r="AS342" i="3"/>
  <c r="AQ342" i="3"/>
  <c r="J5" i="4" s="1"/>
  <c r="AR315" i="3"/>
  <c r="AR314" i="3"/>
  <c r="AR313" i="3"/>
  <c r="AR312" i="3"/>
  <c r="AR310" i="3"/>
  <c r="AR309" i="3"/>
  <c r="AR308" i="3"/>
  <c r="AR307" i="3"/>
  <c r="AR306" i="3"/>
  <c r="AR305" i="3"/>
  <c r="AR289" i="3"/>
  <c r="AR288" i="3"/>
  <c r="AR287" i="3"/>
  <c r="AR286" i="3"/>
  <c r="AR284" i="3"/>
  <c r="AR283" i="3"/>
  <c r="AR282" i="3"/>
  <c r="AR281" i="3"/>
  <c r="AR280" i="3"/>
  <c r="AR279" i="3"/>
  <c r="AR224" i="3"/>
  <c r="AR223" i="3"/>
  <c r="AR222" i="3"/>
  <c r="AR221" i="3"/>
  <c r="AR219" i="3"/>
  <c r="AR218" i="3"/>
  <c r="AR217" i="3"/>
  <c r="AR216" i="3"/>
  <c r="AR215" i="3"/>
  <c r="AR214" i="3"/>
  <c r="AR211" i="3"/>
  <c r="AR210" i="3"/>
  <c r="AR209" i="3"/>
  <c r="AR208" i="3"/>
  <c r="AR206" i="3"/>
  <c r="AR205" i="3"/>
  <c r="AR204" i="3"/>
  <c r="AR203" i="3"/>
  <c r="AR202" i="3"/>
  <c r="AR201" i="3"/>
  <c r="AR198" i="3"/>
  <c r="AR197" i="3"/>
  <c r="AR196" i="3"/>
  <c r="AR195" i="3"/>
  <c r="AR193" i="3"/>
  <c r="AR192" i="3"/>
  <c r="AR191" i="3"/>
  <c r="AR190" i="3"/>
  <c r="AR189" i="3"/>
  <c r="AR188" i="3"/>
  <c r="AR184" i="3"/>
  <c r="AR183" i="3"/>
  <c r="AR182" i="3"/>
  <c r="AR180" i="3"/>
  <c r="AR179" i="3"/>
  <c r="AR178" i="3"/>
  <c r="AR177" i="3"/>
  <c r="AR176" i="3"/>
  <c r="AR173" i="3"/>
  <c r="AR172" i="3"/>
  <c r="AR171" i="3"/>
  <c r="AR170" i="3"/>
  <c r="AR169" i="3"/>
  <c r="AR167" i="3"/>
  <c r="AR166" i="3"/>
  <c r="AR165" i="3"/>
  <c r="AR164" i="3"/>
  <c r="AR163" i="3"/>
  <c r="AR124" i="3"/>
  <c r="AR123" i="3"/>
  <c r="AR122" i="3"/>
  <c r="AR121" i="3"/>
  <c r="AR119" i="3"/>
  <c r="AR118" i="3"/>
  <c r="AR117" i="3"/>
  <c r="AR116" i="3"/>
  <c r="AR115" i="3"/>
  <c r="AR112" i="3"/>
  <c r="AR111" i="3"/>
  <c r="AR110" i="3"/>
  <c r="AR109" i="3"/>
  <c r="AR108" i="3"/>
  <c r="AR106" i="3"/>
  <c r="AR105" i="3"/>
  <c r="AR104" i="3"/>
  <c r="AR103" i="3"/>
  <c r="AR102" i="3"/>
  <c r="AR99" i="3"/>
  <c r="AR98" i="3"/>
  <c r="AR97" i="3"/>
  <c r="AR96" i="3"/>
  <c r="AR94" i="3"/>
  <c r="AR93" i="3"/>
  <c r="AR92" i="3"/>
  <c r="AR91" i="3"/>
  <c r="AR90" i="3"/>
  <c r="AR87" i="3"/>
  <c r="AR86" i="3"/>
  <c r="AR85" i="3"/>
  <c r="AR84" i="3"/>
  <c r="AR82" i="3"/>
  <c r="AR81" i="3"/>
  <c r="AR80" i="3"/>
  <c r="AR79" i="3"/>
  <c r="AR78" i="3"/>
  <c r="AR75" i="3"/>
  <c r="AR74" i="3"/>
  <c r="AR73" i="3"/>
  <c r="AR71" i="3"/>
  <c r="AR70" i="3"/>
  <c r="AR69" i="3"/>
  <c r="AR68" i="3"/>
  <c r="AR67" i="3"/>
  <c r="AR16" i="3"/>
  <c r="AR15" i="3"/>
  <c r="AR13" i="3"/>
  <c r="AR11" i="3"/>
  <c r="AR10" i="3"/>
  <c r="AR9" i="3"/>
  <c r="AR8" i="3"/>
  <c r="AR7" i="3"/>
  <c r="AP347" i="3"/>
  <c r="I35" i="4"/>
  <c r="AP346" i="3"/>
  <c r="AP344" i="3"/>
  <c r="AN344" i="3"/>
  <c r="I17" i="4" s="1"/>
  <c r="AP342" i="3"/>
  <c r="AN342" i="3"/>
  <c r="I5" i="4" s="1"/>
  <c r="AO315" i="3"/>
  <c r="AO314" i="3"/>
  <c r="AO313" i="3"/>
  <c r="AO312" i="3"/>
  <c r="AO310" i="3"/>
  <c r="AO309" i="3"/>
  <c r="AO308" i="3"/>
  <c r="AO307" i="3"/>
  <c r="AO306" i="3"/>
  <c r="AO305" i="3"/>
  <c r="AO289" i="3"/>
  <c r="AO288" i="3"/>
  <c r="AO287" i="3"/>
  <c r="AO286" i="3"/>
  <c r="AO284" i="3"/>
  <c r="AO283" i="3"/>
  <c r="AO282" i="3"/>
  <c r="AO281" i="3"/>
  <c r="AO280" i="3"/>
  <c r="AO279" i="3"/>
  <c r="AO224" i="3"/>
  <c r="AO223" i="3"/>
  <c r="AO222" i="3"/>
  <c r="AO221" i="3"/>
  <c r="AO219" i="3"/>
  <c r="AO218" i="3"/>
  <c r="AO217" i="3"/>
  <c r="AO216" i="3"/>
  <c r="AO215" i="3"/>
  <c r="AO214" i="3"/>
  <c r="AO211" i="3"/>
  <c r="AO210" i="3"/>
  <c r="AO209" i="3"/>
  <c r="AO208" i="3"/>
  <c r="AO206" i="3"/>
  <c r="AO205" i="3"/>
  <c r="AO204" i="3"/>
  <c r="AO203" i="3"/>
  <c r="AO202" i="3"/>
  <c r="AO201" i="3"/>
  <c r="AO198" i="3"/>
  <c r="AO197" i="3"/>
  <c r="AO196" i="3"/>
  <c r="AO195" i="3"/>
  <c r="AO193" i="3"/>
  <c r="AO192" i="3"/>
  <c r="AO191" i="3"/>
  <c r="AO190" i="3"/>
  <c r="AO189" i="3"/>
  <c r="AO188" i="3"/>
  <c r="AO184" i="3"/>
  <c r="AO183" i="3"/>
  <c r="AO182" i="3"/>
  <c r="AO180" i="3"/>
  <c r="AO179" i="3"/>
  <c r="AO178" i="3"/>
  <c r="AO177" i="3"/>
  <c r="AO176" i="3"/>
  <c r="AO173" i="3"/>
  <c r="AO172" i="3"/>
  <c r="AO171" i="3"/>
  <c r="AO170" i="3"/>
  <c r="AO169" i="3"/>
  <c r="AO167" i="3"/>
  <c r="AO166" i="3"/>
  <c r="AO165" i="3"/>
  <c r="AO164" i="3"/>
  <c r="AO163" i="3"/>
  <c r="AO124" i="3"/>
  <c r="AO123" i="3"/>
  <c r="AO122" i="3"/>
  <c r="AO121" i="3"/>
  <c r="AO119" i="3"/>
  <c r="AO118" i="3"/>
  <c r="AO117" i="3"/>
  <c r="AO116" i="3"/>
  <c r="AO115" i="3"/>
  <c r="AO112" i="3"/>
  <c r="AO111" i="3"/>
  <c r="AO110" i="3"/>
  <c r="AO109" i="3"/>
  <c r="AO108" i="3"/>
  <c r="AO106" i="3"/>
  <c r="AO105" i="3"/>
  <c r="AO104" i="3"/>
  <c r="AO103" i="3"/>
  <c r="AO102" i="3"/>
  <c r="AO99" i="3"/>
  <c r="AO98" i="3"/>
  <c r="AO97" i="3"/>
  <c r="AO96" i="3"/>
  <c r="AO94" i="3"/>
  <c r="AO93" i="3"/>
  <c r="AO92" i="3"/>
  <c r="AO91" i="3"/>
  <c r="AO90" i="3"/>
  <c r="AO87" i="3"/>
  <c r="AO86" i="3"/>
  <c r="AO85" i="3"/>
  <c r="AO84" i="3"/>
  <c r="AO82" i="3"/>
  <c r="AO81" i="3"/>
  <c r="AO80" i="3"/>
  <c r="AO79" i="3"/>
  <c r="AO78" i="3"/>
  <c r="AO75" i="3"/>
  <c r="AO74" i="3"/>
  <c r="AO73" i="3"/>
  <c r="AO71" i="3"/>
  <c r="AO69" i="3"/>
  <c r="AO68" i="3"/>
  <c r="AO67" i="3"/>
  <c r="AO16" i="3"/>
  <c r="AO15" i="3"/>
  <c r="AO13" i="3"/>
  <c r="AO11" i="3"/>
  <c r="AO10" i="3"/>
  <c r="AO9" i="3"/>
  <c r="AO8" i="3"/>
  <c r="AO7" i="3"/>
  <c r="AS245" i="2"/>
  <c r="AS238" i="2"/>
  <c r="AQ238" i="2"/>
  <c r="AR237" i="2"/>
  <c r="AR236" i="2"/>
  <c r="AR235" i="2"/>
  <c r="AR234" i="2"/>
  <c r="AR233" i="2"/>
  <c r="AR232" i="2"/>
  <c r="AR231" i="2"/>
  <c r="AR230" i="2"/>
  <c r="AR229" i="2"/>
  <c r="AR215" i="2"/>
  <c r="AR214" i="2"/>
  <c r="AR213" i="2"/>
  <c r="AR212" i="2"/>
  <c r="AR211" i="2"/>
  <c r="AR210" i="2"/>
  <c r="AR209" i="2"/>
  <c r="AR208" i="2"/>
  <c r="AR207" i="2"/>
  <c r="AR204" i="2"/>
  <c r="AR203" i="2"/>
  <c r="AR202" i="2"/>
  <c r="AR201" i="2"/>
  <c r="AR200" i="2"/>
  <c r="AR199" i="2"/>
  <c r="AR198" i="2"/>
  <c r="AR197" i="2"/>
  <c r="AR196" i="2"/>
  <c r="AR193" i="2"/>
  <c r="AR192" i="2"/>
  <c r="AR191" i="2"/>
  <c r="AR190" i="2"/>
  <c r="AR189" i="2"/>
  <c r="AR188" i="2"/>
  <c r="AR187" i="2"/>
  <c r="AR186" i="2"/>
  <c r="AR185" i="2"/>
  <c r="AR182" i="2"/>
  <c r="AR181" i="2"/>
  <c r="AR180" i="2"/>
  <c r="AR178" i="2"/>
  <c r="AR177" i="2"/>
  <c r="AR175" i="2"/>
  <c r="AR174" i="2"/>
  <c r="AR173" i="2"/>
  <c r="AR172" i="2"/>
  <c r="AR169" i="2"/>
  <c r="AR168" i="2"/>
  <c r="AR167" i="2"/>
  <c r="AR166" i="2"/>
  <c r="AR165" i="2"/>
  <c r="AR164" i="2"/>
  <c r="AR163" i="2"/>
  <c r="AR162" i="2"/>
  <c r="AR161" i="2"/>
  <c r="AR158" i="2"/>
  <c r="AR157" i="2"/>
  <c r="AR156" i="2"/>
  <c r="AR155" i="2"/>
  <c r="AR154" i="2"/>
  <c r="AR153" i="2"/>
  <c r="AR152" i="2"/>
  <c r="AR151" i="2"/>
  <c r="AR150" i="2"/>
  <c r="AR136" i="2"/>
  <c r="AR135" i="2"/>
  <c r="AR134" i="2"/>
  <c r="AR133" i="2"/>
  <c r="AR132" i="2"/>
  <c r="AR131" i="2"/>
  <c r="AR130" i="2"/>
  <c r="AR129" i="2"/>
  <c r="AR128" i="2"/>
  <c r="AR125" i="2"/>
  <c r="AR124" i="2"/>
  <c r="AR123" i="2"/>
  <c r="AR122" i="2"/>
  <c r="AR121" i="2"/>
  <c r="AR120" i="2"/>
  <c r="AR119" i="2"/>
  <c r="AR118" i="2"/>
  <c r="AR117" i="2"/>
  <c r="AR114" i="2"/>
  <c r="AR113" i="2"/>
  <c r="AR112" i="2"/>
  <c r="AR111" i="2"/>
  <c r="AR110" i="2"/>
  <c r="AR109" i="2"/>
  <c r="AR108" i="2"/>
  <c r="AR107" i="2"/>
  <c r="AR106" i="2"/>
  <c r="AR103" i="2"/>
  <c r="AR102" i="2"/>
  <c r="AR101" i="2"/>
  <c r="AR100" i="2"/>
  <c r="AR99" i="2"/>
  <c r="AR98" i="2"/>
  <c r="AR97" i="2"/>
  <c r="AR96" i="2"/>
  <c r="AR95" i="2"/>
  <c r="AR92" i="2"/>
  <c r="AR91" i="2"/>
  <c r="AR90" i="2"/>
  <c r="AR89" i="2"/>
  <c r="AR88" i="2"/>
  <c r="AR87" i="2"/>
  <c r="AR86" i="2"/>
  <c r="AR85" i="2"/>
  <c r="AR84" i="2"/>
  <c r="AR81" i="2"/>
  <c r="AR80" i="2"/>
  <c r="AR79" i="2"/>
  <c r="AR78" i="2"/>
  <c r="AR77" i="2"/>
  <c r="AR76" i="2"/>
  <c r="AR75" i="2"/>
  <c r="AR74" i="2"/>
  <c r="AR73" i="2"/>
  <c r="AR70" i="2"/>
  <c r="AR69" i="2"/>
  <c r="AR68" i="2"/>
  <c r="AR67" i="2"/>
  <c r="AR66" i="2"/>
  <c r="AR65" i="2"/>
  <c r="AR64" i="2"/>
  <c r="AR63" i="2"/>
  <c r="AR62" i="2"/>
  <c r="AR59" i="2"/>
  <c r="AR58" i="2"/>
  <c r="AR57" i="2"/>
  <c r="AR55" i="2"/>
  <c r="AR54" i="2"/>
  <c r="AR53" i="2"/>
  <c r="AR52" i="2"/>
  <c r="AR51" i="2"/>
  <c r="AR37" i="2"/>
  <c r="AR36" i="2"/>
  <c r="AR35" i="2"/>
  <c r="AR34" i="2"/>
  <c r="AR33" i="2"/>
  <c r="AR32" i="2"/>
  <c r="AR31" i="2"/>
  <c r="AR30" i="2"/>
  <c r="AR29" i="2"/>
  <c r="AR26" i="2"/>
  <c r="AR25" i="2"/>
  <c r="AR24" i="2"/>
  <c r="AR23" i="2"/>
  <c r="AR22" i="2"/>
  <c r="AR21" i="2"/>
  <c r="AR20" i="2"/>
  <c r="AR19" i="2"/>
  <c r="AR18" i="2"/>
  <c r="AR15" i="2"/>
  <c r="AR14" i="2"/>
  <c r="AR13" i="2"/>
  <c r="AR12" i="2"/>
  <c r="AR11" i="2"/>
  <c r="AR10" i="2"/>
  <c r="AR9" i="2"/>
  <c r="AR8" i="2"/>
  <c r="AR7" i="2"/>
  <c r="AJ238" i="2"/>
  <c r="AJ248" i="2" s="1"/>
  <c r="AH238" i="2"/>
  <c r="AI237" i="2"/>
  <c r="AI236" i="2"/>
  <c r="AI235" i="2"/>
  <c r="AI234" i="2"/>
  <c r="AI233" i="2"/>
  <c r="AI232" i="2"/>
  <c r="AI231" i="2"/>
  <c r="AI230" i="2"/>
  <c r="AI229" i="2"/>
  <c r="AI215" i="2"/>
  <c r="AI214" i="2"/>
  <c r="AI213" i="2"/>
  <c r="AI212" i="2"/>
  <c r="AI211" i="2"/>
  <c r="AI210" i="2"/>
  <c r="AI209" i="2"/>
  <c r="AI208" i="2"/>
  <c r="AI207" i="2"/>
  <c r="AI204" i="2"/>
  <c r="AI203" i="2"/>
  <c r="AI202" i="2"/>
  <c r="AI201" i="2"/>
  <c r="AI200" i="2"/>
  <c r="AI199" i="2"/>
  <c r="AI198" i="2"/>
  <c r="AI197" i="2"/>
  <c r="AI196" i="2"/>
  <c r="AI193" i="2"/>
  <c r="AI192" i="2"/>
  <c r="AI191" i="2"/>
  <c r="AI190" i="2"/>
  <c r="AI189" i="2"/>
  <c r="AI188" i="2"/>
  <c r="AI187" i="2"/>
  <c r="AI186" i="2"/>
  <c r="AI185" i="2"/>
  <c r="AI182" i="2"/>
  <c r="AI181" i="2"/>
  <c r="AI180" i="2"/>
  <c r="AI178" i="2"/>
  <c r="AI177" i="2"/>
  <c r="AI175" i="2"/>
  <c r="AI174" i="2"/>
  <c r="AI173" i="2"/>
  <c r="AI172" i="2"/>
  <c r="AI169" i="2"/>
  <c r="AI168" i="2"/>
  <c r="AI167" i="2"/>
  <c r="AI166" i="2"/>
  <c r="AI165" i="2"/>
  <c r="AI164" i="2"/>
  <c r="AI163" i="2"/>
  <c r="AI162" i="2"/>
  <c r="AI161" i="2"/>
  <c r="AI158" i="2"/>
  <c r="AI157" i="2"/>
  <c r="AI156" i="2"/>
  <c r="AI155" i="2"/>
  <c r="AI154" i="2"/>
  <c r="AI153" i="2"/>
  <c r="AI152" i="2"/>
  <c r="AI151" i="2"/>
  <c r="AI150" i="2"/>
  <c r="AI136" i="2"/>
  <c r="AI135" i="2"/>
  <c r="AI134" i="2"/>
  <c r="AI133" i="2"/>
  <c r="AI132" i="2"/>
  <c r="AI131" i="2"/>
  <c r="AI130" i="2"/>
  <c r="AI129" i="2"/>
  <c r="AI128" i="2"/>
  <c r="AI125" i="2"/>
  <c r="AI124" i="2"/>
  <c r="AI123" i="2"/>
  <c r="AI122" i="2"/>
  <c r="AI121" i="2"/>
  <c r="AI120" i="2"/>
  <c r="AI119" i="2"/>
  <c r="AI118" i="2"/>
  <c r="AI117" i="2"/>
  <c r="AI114" i="2"/>
  <c r="AI113" i="2"/>
  <c r="AI112" i="2"/>
  <c r="AI111" i="2"/>
  <c r="AI110" i="2"/>
  <c r="AI109" i="2"/>
  <c r="AI108" i="2"/>
  <c r="AI107" i="2"/>
  <c r="AI106" i="2"/>
  <c r="AI103" i="2"/>
  <c r="AI102" i="2"/>
  <c r="AI101" i="2"/>
  <c r="AI100" i="2"/>
  <c r="AI99" i="2"/>
  <c r="AI98" i="2"/>
  <c r="AI97" i="2"/>
  <c r="AI96" i="2"/>
  <c r="AI95" i="2"/>
  <c r="AI92" i="2"/>
  <c r="AI91" i="2"/>
  <c r="AI90" i="2"/>
  <c r="AI89" i="2"/>
  <c r="AU87" i="2" s="1"/>
  <c r="AI88" i="2"/>
  <c r="AI87" i="2"/>
  <c r="AI86" i="2"/>
  <c r="AI85" i="2"/>
  <c r="AI84" i="2"/>
  <c r="AI81" i="2"/>
  <c r="AI80" i="2"/>
  <c r="AI79" i="2"/>
  <c r="AI78" i="2"/>
  <c r="AI77" i="2"/>
  <c r="AI76" i="2"/>
  <c r="AI75" i="2"/>
  <c r="AI74" i="2"/>
  <c r="AI73" i="2"/>
  <c r="AI70" i="2"/>
  <c r="AI69" i="2"/>
  <c r="AI68" i="2"/>
  <c r="AI67" i="2"/>
  <c r="AI66" i="2"/>
  <c r="AI65" i="2"/>
  <c r="AI64" i="2"/>
  <c r="AI63" i="2"/>
  <c r="AI62" i="2"/>
  <c r="AI59" i="2"/>
  <c r="AI58" i="2"/>
  <c r="AI57" i="2"/>
  <c r="AI55" i="2"/>
  <c r="AI54" i="2"/>
  <c r="AI53" i="2"/>
  <c r="AI52" i="2"/>
  <c r="AI51" i="2"/>
  <c r="AI37" i="2"/>
  <c r="AI36" i="2"/>
  <c r="AI35" i="2"/>
  <c r="AI34" i="2"/>
  <c r="AI33" i="2"/>
  <c r="AI32" i="2"/>
  <c r="AI31" i="2"/>
  <c r="AI30" i="2"/>
  <c r="AI29" i="2"/>
  <c r="AI26" i="2"/>
  <c r="AI25" i="2"/>
  <c r="AI24" i="2"/>
  <c r="AI23" i="2"/>
  <c r="AI22" i="2"/>
  <c r="AI21" i="2"/>
  <c r="AI20" i="2"/>
  <c r="AI19" i="2"/>
  <c r="AI18" i="2"/>
  <c r="AI15" i="2"/>
  <c r="AI14" i="2"/>
  <c r="AI13" i="2"/>
  <c r="AI12" i="2"/>
  <c r="AI11" i="2"/>
  <c r="AI10" i="2"/>
  <c r="AI9" i="2"/>
  <c r="AI8" i="2"/>
  <c r="AI7" i="2"/>
  <c r="AM1257" i="1"/>
  <c r="AM1271" i="1" s="1"/>
  <c r="AL1256" i="1"/>
  <c r="AL1255" i="1"/>
  <c r="AL1254" i="1"/>
  <c r="AL1253" i="1"/>
  <c r="AL1252" i="1"/>
  <c r="AL1251" i="1"/>
  <c r="AL1250" i="1"/>
  <c r="AL1249" i="1"/>
  <c r="AL1248" i="1"/>
  <c r="AL1247" i="1"/>
  <c r="AL1246" i="1"/>
  <c r="AL1245" i="1"/>
  <c r="AL1242" i="1"/>
  <c r="AL1241" i="1"/>
  <c r="AL1240" i="1"/>
  <c r="AL1239" i="1"/>
  <c r="AL1238" i="1"/>
  <c r="AL1237" i="1"/>
  <c r="AL1236" i="1"/>
  <c r="AL1235" i="1"/>
  <c r="AL1234" i="1"/>
  <c r="AL1233" i="1"/>
  <c r="AL1232" i="1"/>
  <c r="AL1231" i="1"/>
  <c r="AL1228" i="1"/>
  <c r="AL1227" i="1"/>
  <c r="AL1226" i="1"/>
  <c r="AL1225" i="1"/>
  <c r="AL1224" i="1"/>
  <c r="AL1223" i="1"/>
  <c r="AL1222" i="1"/>
  <c r="AL1221" i="1"/>
  <c r="AL1220" i="1"/>
  <c r="AL1219" i="1"/>
  <c r="AL1218" i="1"/>
  <c r="AL1217" i="1"/>
  <c r="AL1214" i="1"/>
  <c r="AL1213" i="1"/>
  <c r="AL1212" i="1"/>
  <c r="AL1211" i="1"/>
  <c r="AL1210" i="1"/>
  <c r="AL1209" i="1"/>
  <c r="AL1208" i="1"/>
  <c r="AL1207" i="1"/>
  <c r="AL1206" i="1"/>
  <c r="AL1205" i="1"/>
  <c r="AL1204" i="1"/>
  <c r="AL1203" i="1"/>
  <c r="AL1167" i="1"/>
  <c r="AL1166" i="1"/>
  <c r="AL1165" i="1"/>
  <c r="AL1164" i="1"/>
  <c r="AL1163" i="1"/>
  <c r="AL1162" i="1"/>
  <c r="AL1161" i="1"/>
  <c r="AL1160" i="1"/>
  <c r="AL1159" i="1"/>
  <c r="AL1125" i="1"/>
  <c r="AL1124" i="1"/>
  <c r="AL1123" i="1"/>
  <c r="AL1122" i="1"/>
  <c r="AL1121" i="1"/>
  <c r="AL1120" i="1"/>
  <c r="AL1119" i="1"/>
  <c r="AL1118" i="1"/>
  <c r="AL1117" i="1"/>
  <c r="AL1054" i="1"/>
  <c r="AL1053" i="1"/>
  <c r="AL1052" i="1"/>
  <c r="AL1051" i="1"/>
  <c r="AL1050" i="1"/>
  <c r="AL1049" i="1"/>
  <c r="AL1048" i="1"/>
  <c r="AL1047" i="1"/>
  <c r="AL1046" i="1"/>
  <c r="AL1043" i="1"/>
  <c r="AL1042" i="1"/>
  <c r="AL1041" i="1"/>
  <c r="AL1040" i="1"/>
  <c r="AL1039" i="1"/>
  <c r="AL1038" i="1"/>
  <c r="AL1037" i="1"/>
  <c r="AL1036" i="1"/>
  <c r="AL1035" i="1"/>
  <c r="AL1032" i="1"/>
  <c r="AL1031" i="1"/>
  <c r="AL1030" i="1"/>
  <c r="AL1029" i="1"/>
  <c r="AL1028" i="1"/>
  <c r="AL1027" i="1"/>
  <c r="AL1026" i="1"/>
  <c r="AL1025" i="1"/>
  <c r="AL1024" i="1"/>
  <c r="AL1021" i="1"/>
  <c r="AL1020" i="1"/>
  <c r="AL1019" i="1"/>
  <c r="AL1018" i="1"/>
  <c r="AL1017" i="1"/>
  <c r="AL1016" i="1"/>
  <c r="AL1015" i="1"/>
  <c r="AL1014" i="1"/>
  <c r="AL1013" i="1"/>
  <c r="AL1010" i="1"/>
  <c r="AL1009" i="1"/>
  <c r="AL1008" i="1"/>
  <c r="AL1007" i="1"/>
  <c r="AL1006" i="1"/>
  <c r="AL1005" i="1"/>
  <c r="AL1004" i="1"/>
  <c r="AL1003" i="1"/>
  <c r="AL1002" i="1"/>
  <c r="AL999" i="1"/>
  <c r="AL998" i="1"/>
  <c r="AL997" i="1"/>
  <c r="AL996" i="1"/>
  <c r="AL995" i="1"/>
  <c r="AL994" i="1"/>
  <c r="AL993" i="1"/>
  <c r="AL992" i="1"/>
  <c r="AL991" i="1"/>
  <c r="AL988" i="1"/>
  <c r="AL987" i="1"/>
  <c r="AL986" i="1"/>
  <c r="AL985" i="1"/>
  <c r="AL984" i="1"/>
  <c r="AL983" i="1"/>
  <c r="AL982" i="1"/>
  <c r="AL981" i="1"/>
  <c r="AL980" i="1"/>
  <c r="AL979" i="1"/>
  <c r="AL978" i="1"/>
  <c r="AL977" i="1"/>
  <c r="AL974" i="1"/>
  <c r="AL973" i="1"/>
  <c r="AL972" i="1"/>
  <c r="AL971" i="1"/>
  <c r="AL970" i="1"/>
  <c r="AL969" i="1"/>
  <c r="AL968" i="1"/>
  <c r="AL967" i="1"/>
  <c r="AL966" i="1"/>
  <c r="AL965" i="1"/>
  <c r="AL964" i="1"/>
  <c r="AL963" i="1"/>
  <c r="AL960" i="1"/>
  <c r="AL959" i="1"/>
  <c r="AL958" i="1"/>
  <c r="AL957" i="1"/>
  <c r="AL956" i="1"/>
  <c r="AL954" i="1"/>
  <c r="AL953" i="1"/>
  <c r="AL952" i="1"/>
  <c r="AL951" i="1"/>
  <c r="AL948" i="1"/>
  <c r="AL947" i="1"/>
  <c r="AL946" i="1"/>
  <c r="AL945" i="1"/>
  <c r="AL944" i="1"/>
  <c r="AL943" i="1"/>
  <c r="AL942" i="1"/>
  <c r="AL941" i="1"/>
  <c r="AL940" i="1"/>
  <c r="AL937" i="1"/>
  <c r="AL936" i="1"/>
  <c r="AL935" i="1"/>
  <c r="AL934" i="1"/>
  <c r="AL933" i="1"/>
  <c r="AL932" i="1"/>
  <c r="AL931" i="1"/>
  <c r="AL930" i="1"/>
  <c r="AL929" i="1"/>
  <c r="AL926" i="1"/>
  <c r="AL925" i="1"/>
  <c r="AL924" i="1"/>
  <c r="AL923" i="1"/>
  <c r="AL922" i="1"/>
  <c r="AL921" i="1"/>
  <c r="AL920" i="1"/>
  <c r="AL919" i="1"/>
  <c r="AL918" i="1"/>
  <c r="AL915" i="1"/>
  <c r="AL914" i="1"/>
  <c r="AL913" i="1"/>
  <c r="AL912" i="1"/>
  <c r="AL911" i="1"/>
  <c r="AL910" i="1"/>
  <c r="AL909" i="1"/>
  <c r="AL908" i="1"/>
  <c r="AL907" i="1"/>
  <c r="AL904" i="1"/>
  <c r="AL903" i="1"/>
  <c r="AL902" i="1"/>
  <c r="AL901" i="1"/>
  <c r="AL900" i="1"/>
  <c r="AL899" i="1"/>
  <c r="AL898" i="1"/>
  <c r="AL897" i="1"/>
  <c r="AL896" i="1"/>
  <c r="AL893" i="1"/>
  <c r="AL892" i="1"/>
  <c r="AL891" i="1"/>
  <c r="AL890" i="1"/>
  <c r="AL889" i="1"/>
  <c r="AL888" i="1"/>
  <c r="AL887" i="1"/>
  <c r="AL886" i="1"/>
  <c r="AL885" i="1"/>
  <c r="AL882" i="1"/>
  <c r="AL881" i="1"/>
  <c r="AL880" i="1"/>
  <c r="AL879" i="1"/>
  <c r="AL878" i="1"/>
  <c r="AL877" i="1"/>
  <c r="AL876" i="1"/>
  <c r="AL875" i="1"/>
  <c r="AL874" i="1"/>
  <c r="AL871" i="1"/>
  <c r="AL870" i="1"/>
  <c r="AL869" i="1"/>
  <c r="AL868" i="1"/>
  <c r="AL867" i="1"/>
  <c r="AL866" i="1"/>
  <c r="AL865" i="1"/>
  <c r="AL864" i="1"/>
  <c r="AL863" i="1"/>
  <c r="AL862" i="1"/>
  <c r="AL861" i="1"/>
  <c r="AL860" i="1"/>
  <c r="AL857" i="1"/>
  <c r="AL856" i="1"/>
  <c r="AL855" i="1"/>
  <c r="AL854" i="1"/>
  <c r="AL853" i="1"/>
  <c r="AL852" i="1"/>
  <c r="AL851" i="1"/>
  <c r="AL850" i="1"/>
  <c r="AL849" i="1"/>
  <c r="AL846" i="1"/>
  <c r="AL845" i="1"/>
  <c r="AL844" i="1"/>
  <c r="AL843" i="1"/>
  <c r="AL842" i="1"/>
  <c r="AL841" i="1"/>
  <c r="AL840" i="1"/>
  <c r="AL839" i="1"/>
  <c r="AL838" i="1"/>
  <c r="AL835" i="1"/>
  <c r="AL834" i="1"/>
  <c r="AL833" i="1"/>
  <c r="AL832" i="1"/>
  <c r="AL831" i="1"/>
  <c r="AL830" i="1"/>
  <c r="AL829" i="1"/>
  <c r="AL828" i="1"/>
  <c r="AL827" i="1"/>
  <c r="AL824" i="1"/>
  <c r="AL823" i="1"/>
  <c r="AL822" i="1"/>
  <c r="AL821" i="1"/>
  <c r="AL820" i="1"/>
  <c r="AL819" i="1"/>
  <c r="AL818" i="1"/>
  <c r="AL817" i="1"/>
  <c r="AL816" i="1"/>
  <c r="AL813" i="1"/>
  <c r="AL812" i="1"/>
  <c r="AL811" i="1"/>
  <c r="AL809" i="1"/>
  <c r="AL808" i="1"/>
  <c r="AL807" i="1"/>
  <c r="AL806" i="1"/>
  <c r="AL805" i="1"/>
  <c r="AL804" i="1"/>
  <c r="AL801" i="1"/>
  <c r="AL800" i="1"/>
  <c r="AL799" i="1"/>
  <c r="AL797" i="1"/>
  <c r="AL796" i="1"/>
  <c r="AL795" i="1"/>
  <c r="AL794" i="1"/>
  <c r="AL793" i="1"/>
  <c r="AL792" i="1"/>
  <c r="AL789" i="1"/>
  <c r="AL788" i="1"/>
  <c r="AL787" i="1"/>
  <c r="AL786" i="1"/>
  <c r="AL785" i="1"/>
  <c r="AL784" i="1"/>
  <c r="AL783" i="1"/>
  <c r="AL782" i="1"/>
  <c r="AL781" i="1"/>
  <c r="AL778" i="1"/>
  <c r="AL777" i="1"/>
  <c r="AL776" i="1"/>
  <c r="AL775" i="1"/>
  <c r="AL774" i="1"/>
  <c r="AL773" i="1"/>
  <c r="AL772" i="1"/>
  <c r="AL771" i="1"/>
  <c r="AL770" i="1"/>
  <c r="AL767" i="1"/>
  <c r="AL766" i="1"/>
  <c r="AL765" i="1"/>
  <c r="AL763" i="1"/>
  <c r="AL762" i="1"/>
  <c r="AL761" i="1"/>
  <c r="AL760" i="1"/>
  <c r="AL759" i="1"/>
  <c r="AL758" i="1"/>
  <c r="AL601" i="1"/>
  <c r="AL600" i="1"/>
  <c r="AL599" i="1"/>
  <c r="AL598" i="1"/>
  <c r="AL597" i="1"/>
  <c r="AL596" i="1"/>
  <c r="AL595" i="1"/>
  <c r="AL594" i="1"/>
  <c r="AL593" i="1"/>
  <c r="AL590" i="1"/>
  <c r="AL589" i="1"/>
  <c r="AL588" i="1"/>
  <c r="AL587" i="1"/>
  <c r="AL586" i="1"/>
  <c r="AL585" i="1"/>
  <c r="AL584" i="1"/>
  <c r="AL583" i="1"/>
  <c r="AL582" i="1"/>
  <c r="AL579" i="1"/>
  <c r="AL578" i="1"/>
  <c r="AL577" i="1"/>
  <c r="AL576" i="1"/>
  <c r="AL575" i="1"/>
  <c r="AL574" i="1"/>
  <c r="AL573" i="1"/>
  <c r="AL572" i="1"/>
  <c r="AL571" i="1"/>
  <c r="AL568" i="1"/>
  <c r="AL567" i="1"/>
  <c r="AL566" i="1"/>
  <c r="AL565" i="1"/>
  <c r="AL564" i="1"/>
  <c r="AL563" i="1"/>
  <c r="AL562" i="1"/>
  <c r="AL561" i="1"/>
  <c r="AL560" i="1"/>
  <c r="AL557" i="1"/>
  <c r="AL556" i="1"/>
  <c r="AL555" i="1"/>
  <c r="AL554" i="1"/>
  <c r="AL553" i="1"/>
  <c r="AL552" i="1"/>
  <c r="AL551" i="1"/>
  <c r="AL550" i="1"/>
  <c r="AL549" i="1"/>
  <c r="AL546" i="1"/>
  <c r="AL545" i="1"/>
  <c r="AL544" i="1"/>
  <c r="AL543" i="1"/>
  <c r="AL542" i="1"/>
  <c r="AL541" i="1"/>
  <c r="AL540" i="1"/>
  <c r="AL539" i="1"/>
  <c r="AL538" i="1"/>
  <c r="AL535" i="1"/>
  <c r="AL534" i="1"/>
  <c r="AL533" i="1"/>
  <c r="AL532" i="1"/>
  <c r="AL531" i="1"/>
  <c r="AL530" i="1"/>
  <c r="AL529" i="1"/>
  <c r="AL528" i="1"/>
  <c r="AL527" i="1"/>
  <c r="AL524" i="1"/>
  <c r="AL523" i="1"/>
  <c r="AL522" i="1"/>
  <c r="AL520" i="1"/>
  <c r="AL519" i="1"/>
  <c r="AL518" i="1"/>
  <c r="AL517" i="1"/>
  <c r="AL516" i="1"/>
  <c r="AL513" i="1"/>
  <c r="AL512" i="1"/>
  <c r="AL511" i="1"/>
  <c r="AL510" i="1"/>
  <c r="AL509" i="1"/>
  <c r="AL508" i="1"/>
  <c r="AL507" i="1"/>
  <c r="AL506" i="1"/>
  <c r="AL505" i="1"/>
  <c r="AL502" i="1"/>
  <c r="AL501" i="1"/>
  <c r="AL500" i="1"/>
  <c r="AL499" i="1"/>
  <c r="AL498" i="1"/>
  <c r="AL497" i="1"/>
  <c r="AL496" i="1"/>
  <c r="AL495" i="1"/>
  <c r="AL494" i="1"/>
  <c r="AL491" i="1"/>
  <c r="AL490" i="1"/>
  <c r="AL489" i="1"/>
  <c r="AL488" i="1"/>
  <c r="AL487" i="1"/>
  <c r="AL486" i="1"/>
  <c r="AL485" i="1"/>
  <c r="AL484" i="1"/>
  <c r="AL483" i="1"/>
  <c r="AL480" i="1"/>
  <c r="AL479" i="1"/>
  <c r="AL478" i="1"/>
  <c r="AL477" i="1"/>
  <c r="AL476" i="1"/>
  <c r="AL475" i="1"/>
  <c r="AL474" i="1"/>
  <c r="AL473" i="1"/>
  <c r="AL472" i="1"/>
  <c r="AL469" i="1"/>
  <c r="AL468" i="1"/>
  <c r="AL467" i="1"/>
  <c r="AL466" i="1"/>
  <c r="AL465" i="1"/>
  <c r="AL464" i="1"/>
  <c r="AL463" i="1"/>
  <c r="AL462" i="1"/>
  <c r="AL461" i="1"/>
  <c r="AL447" i="1"/>
  <c r="AL446" i="1"/>
  <c r="AL445" i="1"/>
  <c r="AL444" i="1"/>
  <c r="AL443" i="1"/>
  <c r="AL442" i="1"/>
  <c r="AL441" i="1"/>
  <c r="AL440" i="1"/>
  <c r="AL439" i="1"/>
  <c r="AL436" i="1"/>
  <c r="AL435" i="1"/>
  <c r="AL434" i="1"/>
  <c r="AL433" i="1"/>
  <c r="AL432" i="1"/>
  <c r="AL431" i="1"/>
  <c r="AL430" i="1"/>
  <c r="AL429" i="1"/>
  <c r="AL428" i="1"/>
  <c r="AL427" i="1"/>
  <c r="AL426" i="1"/>
  <c r="AL425" i="1"/>
  <c r="AL422" i="1"/>
  <c r="AL421" i="1"/>
  <c r="AL420" i="1"/>
  <c r="AL419" i="1"/>
  <c r="AL418" i="1"/>
  <c r="AL417" i="1"/>
  <c r="AL416" i="1"/>
  <c r="AL415" i="1"/>
  <c r="AL414" i="1"/>
  <c r="AL413" i="1"/>
  <c r="AL412" i="1"/>
  <c r="AL411" i="1"/>
  <c r="AL397" i="1"/>
  <c r="AL396" i="1"/>
  <c r="AL395" i="1"/>
  <c r="AL394" i="1"/>
  <c r="AL393" i="1"/>
  <c r="AL392" i="1"/>
  <c r="AL391" i="1"/>
  <c r="AL390" i="1"/>
  <c r="AL389" i="1"/>
  <c r="AL408" i="1"/>
  <c r="AL407" i="1"/>
  <c r="AL406" i="1"/>
  <c r="AL405" i="1"/>
  <c r="AL404" i="1"/>
  <c r="AL403" i="1"/>
  <c r="AL402" i="1"/>
  <c r="AL401" i="1"/>
  <c r="AL400" i="1"/>
  <c r="AL331" i="1"/>
  <c r="AL330" i="1"/>
  <c r="AL329" i="1"/>
  <c r="AL328" i="1"/>
  <c r="AL327" i="1"/>
  <c r="AL326" i="1"/>
  <c r="AL325" i="1"/>
  <c r="AL324" i="1"/>
  <c r="AL323" i="1"/>
  <c r="AL612" i="1"/>
  <c r="AL611" i="1"/>
  <c r="AL610" i="1"/>
  <c r="AL609" i="1"/>
  <c r="AL608" i="1"/>
  <c r="AL607" i="1"/>
  <c r="AL606" i="1"/>
  <c r="AL605" i="1"/>
  <c r="AL604" i="1"/>
  <c r="AL386" i="1"/>
  <c r="AL385" i="1"/>
  <c r="AL384" i="1"/>
  <c r="AL383" i="1"/>
  <c r="AL382" i="1"/>
  <c r="AL381" i="1"/>
  <c r="AL380" i="1"/>
  <c r="AL379" i="1"/>
  <c r="AL378" i="1"/>
  <c r="AL375" i="1"/>
  <c r="AL374" i="1"/>
  <c r="AL373" i="1"/>
  <c r="AL371" i="1"/>
  <c r="AL370" i="1"/>
  <c r="AL369" i="1"/>
  <c r="AL368" i="1"/>
  <c r="AL367" i="1"/>
  <c r="AL364" i="1"/>
  <c r="AL363" i="1"/>
  <c r="AL362" i="1"/>
  <c r="AL361" i="1"/>
  <c r="AL360" i="1"/>
  <c r="AL359" i="1"/>
  <c r="AL358" i="1"/>
  <c r="AL357" i="1"/>
  <c r="AL356" i="1"/>
  <c r="AL353" i="1"/>
  <c r="AL352" i="1"/>
  <c r="AL351" i="1"/>
  <c r="AL350" i="1"/>
  <c r="AL349" i="1"/>
  <c r="AL348" i="1"/>
  <c r="AL347" i="1"/>
  <c r="AL346" i="1"/>
  <c r="AL345" i="1"/>
  <c r="AL342" i="1"/>
  <c r="AL341" i="1"/>
  <c r="AL340" i="1"/>
  <c r="AL339" i="1"/>
  <c r="AL338" i="1"/>
  <c r="AL337" i="1"/>
  <c r="AL336" i="1"/>
  <c r="AL335" i="1"/>
  <c r="AL334" i="1"/>
  <c r="AL320" i="1"/>
  <c r="AL319" i="1"/>
  <c r="AL318" i="1"/>
  <c r="AL317" i="1"/>
  <c r="AL316" i="1"/>
  <c r="AL315" i="1"/>
  <c r="AL314" i="1"/>
  <c r="AL313" i="1"/>
  <c r="AL312" i="1"/>
  <c r="AL309" i="1"/>
  <c r="AL308" i="1"/>
  <c r="AL307" i="1"/>
  <c r="AL306" i="1"/>
  <c r="AL305" i="1"/>
  <c r="AL304" i="1"/>
  <c r="AL303" i="1"/>
  <c r="AL302" i="1"/>
  <c r="AL301" i="1"/>
  <c r="AL298" i="1"/>
  <c r="AL297" i="1"/>
  <c r="AL296" i="1"/>
  <c r="AL295" i="1"/>
  <c r="AL294" i="1"/>
  <c r="AL293" i="1"/>
  <c r="AL292" i="1"/>
  <c r="AL291" i="1"/>
  <c r="AL290" i="1"/>
  <c r="AL287" i="1"/>
  <c r="AL286" i="1"/>
  <c r="AL285" i="1"/>
  <c r="AL284" i="1"/>
  <c r="AL283" i="1"/>
  <c r="AL282" i="1"/>
  <c r="AL281" i="1"/>
  <c r="AL280" i="1"/>
  <c r="AL279" i="1"/>
  <c r="AL276" i="1"/>
  <c r="AL275" i="1"/>
  <c r="AL274" i="1"/>
  <c r="AL273" i="1"/>
  <c r="AL272" i="1"/>
  <c r="AL271" i="1"/>
  <c r="AL270" i="1"/>
  <c r="AL269" i="1"/>
  <c r="AL268" i="1"/>
  <c r="AL265" i="1"/>
  <c r="AL264" i="1"/>
  <c r="AL263" i="1"/>
  <c r="AL262" i="1"/>
  <c r="AL261" i="1"/>
  <c r="AL260" i="1"/>
  <c r="AL259" i="1"/>
  <c r="AL258" i="1"/>
  <c r="AL257" i="1"/>
  <c r="AL254" i="1"/>
  <c r="AL253" i="1"/>
  <c r="AL252" i="1"/>
  <c r="AL251" i="1"/>
  <c r="AL250" i="1"/>
  <c r="AL249" i="1"/>
  <c r="AL248" i="1"/>
  <c r="AL247" i="1"/>
  <c r="AL246" i="1"/>
  <c r="AL245" i="1"/>
  <c r="AL244" i="1"/>
  <c r="AL243" i="1"/>
  <c r="AL240" i="1"/>
  <c r="AL239" i="1"/>
  <c r="AL238" i="1"/>
  <c r="AL237" i="1"/>
  <c r="AL236" i="1"/>
  <c r="AL235" i="1"/>
  <c r="AL234" i="1"/>
  <c r="AL233" i="1"/>
  <c r="AL232" i="1"/>
  <c r="AL229" i="1"/>
  <c r="AL228" i="1"/>
  <c r="AL227" i="1"/>
  <c r="AL226" i="1"/>
  <c r="AL225" i="1"/>
  <c r="AL224" i="1"/>
  <c r="AL223" i="1"/>
  <c r="AL222" i="1"/>
  <c r="AL221" i="1"/>
  <c r="AL218" i="1"/>
  <c r="AL217" i="1"/>
  <c r="AL216" i="1"/>
  <c r="AL215" i="1"/>
  <c r="AL214" i="1"/>
  <c r="AL213" i="1"/>
  <c r="AL212" i="1"/>
  <c r="AL211" i="1"/>
  <c r="AL210" i="1"/>
  <c r="AL207" i="1"/>
  <c r="AL206" i="1"/>
  <c r="AL205" i="1"/>
  <c r="AL204" i="1"/>
  <c r="AL203" i="1"/>
  <c r="AL202" i="1"/>
  <c r="AL201" i="1"/>
  <c r="AL200" i="1"/>
  <c r="AL199" i="1"/>
  <c r="AL196" i="1"/>
  <c r="AL195" i="1"/>
  <c r="AL194" i="1"/>
  <c r="AL193" i="1"/>
  <c r="AL192" i="1"/>
  <c r="AL191" i="1"/>
  <c r="AL190" i="1"/>
  <c r="AL189" i="1"/>
  <c r="AL188" i="1"/>
  <c r="AL187" i="1"/>
  <c r="AL186" i="1"/>
  <c r="AL185" i="1"/>
  <c r="AL182" i="1"/>
  <c r="AL181" i="1"/>
  <c r="AL180" i="1"/>
  <c r="AL179" i="1"/>
  <c r="AL178" i="1"/>
  <c r="AL177" i="1"/>
  <c r="AL176" i="1"/>
  <c r="AL175" i="1"/>
  <c r="AL174" i="1"/>
  <c r="AL171" i="1"/>
  <c r="AL170" i="1"/>
  <c r="AL169" i="1"/>
  <c r="AL168" i="1"/>
  <c r="AL167" i="1"/>
  <c r="AL166" i="1"/>
  <c r="AL165" i="1"/>
  <c r="AL164" i="1"/>
  <c r="AL163" i="1"/>
  <c r="AL160" i="1"/>
  <c r="AL159" i="1"/>
  <c r="AL158" i="1"/>
  <c r="AL157" i="1"/>
  <c r="AL156" i="1"/>
  <c r="AL155" i="1"/>
  <c r="AL154" i="1"/>
  <c r="AL153" i="1"/>
  <c r="AL152" i="1"/>
  <c r="AL149" i="1"/>
  <c r="AL148" i="1"/>
  <c r="AL147" i="1"/>
  <c r="AL146" i="1"/>
  <c r="AL145" i="1"/>
  <c r="AL144" i="1"/>
  <c r="AL143" i="1"/>
  <c r="AL142" i="1"/>
  <c r="AL141" i="1"/>
  <c r="AL138" i="1"/>
  <c r="AL137" i="1"/>
  <c r="AL136" i="1"/>
  <c r="AL135" i="1"/>
  <c r="AL134" i="1"/>
  <c r="AL133" i="1"/>
  <c r="AL132" i="1"/>
  <c r="AL131" i="1"/>
  <c r="AL130" i="1"/>
  <c r="AL127" i="1"/>
  <c r="AL126" i="1"/>
  <c r="AL125" i="1"/>
  <c r="AL124" i="1"/>
  <c r="AL123" i="1"/>
  <c r="AL122" i="1"/>
  <c r="AL121" i="1"/>
  <c r="AL120" i="1"/>
  <c r="AL119" i="1"/>
  <c r="AL116" i="1"/>
  <c r="AL115" i="1"/>
  <c r="AL114" i="1"/>
  <c r="AL113" i="1"/>
  <c r="AL112" i="1"/>
  <c r="AL111" i="1"/>
  <c r="AL110" i="1"/>
  <c r="AL109" i="1"/>
  <c r="AL108" i="1"/>
  <c r="AL105" i="1"/>
  <c r="AL104" i="1"/>
  <c r="AL103" i="1"/>
  <c r="AL102" i="1"/>
  <c r="AL101" i="1"/>
  <c r="AL100" i="1"/>
  <c r="AL99" i="1"/>
  <c r="AL98" i="1"/>
  <c r="AL97" i="1"/>
  <c r="AL94" i="1"/>
  <c r="AL93" i="1"/>
  <c r="AL92" i="1"/>
  <c r="AL91" i="1"/>
  <c r="AL90" i="1"/>
  <c r="AL89" i="1"/>
  <c r="AL88" i="1"/>
  <c r="AL87" i="1"/>
  <c r="AL86" i="1"/>
  <c r="AL83" i="1"/>
  <c r="AL82" i="1"/>
  <c r="AL81" i="1"/>
  <c r="AL80" i="1"/>
  <c r="AL79" i="1"/>
  <c r="AL78" i="1"/>
  <c r="AL77" i="1"/>
  <c r="AL76" i="1"/>
  <c r="AL75" i="1"/>
  <c r="AL72" i="1"/>
  <c r="AL71" i="1"/>
  <c r="AL70" i="1"/>
  <c r="AL68" i="1"/>
  <c r="AL67" i="1"/>
  <c r="AL66" i="1"/>
  <c r="AL65" i="1"/>
  <c r="AL64" i="1"/>
  <c r="AL63" i="1"/>
  <c r="AL60" i="1"/>
  <c r="AL59" i="1"/>
  <c r="AL58" i="1"/>
  <c r="AL57" i="1"/>
  <c r="AL56" i="1"/>
  <c r="AL55" i="1"/>
  <c r="AL54" i="1"/>
  <c r="AL53" i="1"/>
  <c r="AL52" i="1"/>
  <c r="AL49" i="1"/>
  <c r="AL48" i="1"/>
  <c r="AL47" i="1"/>
  <c r="AL46" i="1"/>
  <c r="AL45" i="1"/>
  <c r="AL44" i="1"/>
  <c r="AL43" i="1"/>
  <c r="AL42" i="1"/>
  <c r="AL41" i="1"/>
  <c r="AL38" i="1"/>
  <c r="AL37" i="1"/>
  <c r="AL36" i="1"/>
  <c r="AL35" i="1"/>
  <c r="AL34" i="1"/>
  <c r="AL33" i="1"/>
  <c r="AL32" i="1"/>
  <c r="AL31" i="1"/>
  <c r="AL30" i="1"/>
  <c r="AL27" i="1"/>
  <c r="AL26" i="1"/>
  <c r="AL25" i="1"/>
  <c r="AL24" i="1"/>
  <c r="AL23" i="1"/>
  <c r="AL22" i="1"/>
  <c r="AL21" i="1"/>
  <c r="AL20" i="1"/>
  <c r="AL19" i="1"/>
  <c r="AL16" i="1"/>
  <c r="AL15" i="1"/>
  <c r="AL14" i="1"/>
  <c r="AL13" i="1"/>
  <c r="AL12" i="1"/>
  <c r="AL11" i="1"/>
  <c r="AL9" i="1"/>
  <c r="AL8" i="1"/>
  <c r="AL7" i="1"/>
  <c r="AJ1265" i="1"/>
  <c r="AI1256" i="1"/>
  <c r="AI1255" i="1"/>
  <c r="AI1254" i="1"/>
  <c r="AI1253" i="1"/>
  <c r="AI1252" i="1"/>
  <c r="AI1251" i="1"/>
  <c r="AI1250" i="1"/>
  <c r="AI1249" i="1"/>
  <c r="AI1248" i="1"/>
  <c r="AI1247" i="1"/>
  <c r="AI1246" i="1"/>
  <c r="AI1245" i="1"/>
  <c r="AI1242" i="1"/>
  <c r="AI1241" i="1"/>
  <c r="AI1240" i="1"/>
  <c r="AI1239" i="1"/>
  <c r="AI1238" i="1"/>
  <c r="AI1237" i="1"/>
  <c r="AI1236" i="1"/>
  <c r="AI1235" i="1"/>
  <c r="AI1234" i="1"/>
  <c r="AI1233" i="1"/>
  <c r="AI1232" i="1"/>
  <c r="AI1231" i="1"/>
  <c r="AI1228" i="1"/>
  <c r="AI1227" i="1"/>
  <c r="AI1226" i="1"/>
  <c r="AI1225" i="1"/>
  <c r="AI1224" i="1"/>
  <c r="AI1223" i="1"/>
  <c r="AI1222" i="1"/>
  <c r="AI1221" i="1"/>
  <c r="AI1220" i="1"/>
  <c r="AI1219" i="1"/>
  <c r="AI1218" i="1"/>
  <c r="AI1217" i="1"/>
  <c r="AI1214" i="1"/>
  <c r="AI1213" i="1"/>
  <c r="AI1212" i="1"/>
  <c r="AI1211" i="1"/>
  <c r="AI1210" i="1"/>
  <c r="AI1209" i="1"/>
  <c r="AI1208" i="1"/>
  <c r="AI1207" i="1"/>
  <c r="AI1206" i="1"/>
  <c r="AI1205" i="1"/>
  <c r="AI1204" i="1"/>
  <c r="AI1203" i="1"/>
  <c r="AI1167" i="1"/>
  <c r="AI1166" i="1"/>
  <c r="AI1165" i="1"/>
  <c r="AI1164" i="1"/>
  <c r="AI1163" i="1"/>
  <c r="AI1162" i="1"/>
  <c r="AI1161" i="1"/>
  <c r="AI1160" i="1"/>
  <c r="AI1159" i="1"/>
  <c r="AI1125" i="1"/>
  <c r="AI1124" i="1"/>
  <c r="AI1123" i="1"/>
  <c r="AI1122" i="1"/>
  <c r="AI1121" i="1"/>
  <c r="AI1120" i="1"/>
  <c r="AI1119" i="1"/>
  <c r="AI1118" i="1"/>
  <c r="AI1117" i="1"/>
  <c r="AI1054" i="1"/>
  <c r="AI1053" i="1"/>
  <c r="AI1052" i="1"/>
  <c r="AI1051" i="1"/>
  <c r="AI1050" i="1"/>
  <c r="AI1049" i="1"/>
  <c r="AI1048" i="1"/>
  <c r="AI1047" i="1"/>
  <c r="AI1046" i="1"/>
  <c r="AI1043" i="1"/>
  <c r="AI1042" i="1"/>
  <c r="AI1041" i="1"/>
  <c r="AI1040" i="1"/>
  <c r="AI1039" i="1"/>
  <c r="AI1038" i="1"/>
  <c r="AI1037" i="1"/>
  <c r="AI1036" i="1"/>
  <c r="AI1035" i="1"/>
  <c r="AI1032" i="1"/>
  <c r="AI1031" i="1"/>
  <c r="AI1030" i="1"/>
  <c r="AI1029" i="1"/>
  <c r="AI1028" i="1"/>
  <c r="AI1027" i="1"/>
  <c r="AI1026" i="1"/>
  <c r="AI1025" i="1"/>
  <c r="AI1024" i="1"/>
  <c r="AI1021" i="1"/>
  <c r="AI1020" i="1"/>
  <c r="AI1019" i="1"/>
  <c r="AI1018" i="1"/>
  <c r="AI1017" i="1"/>
  <c r="AI1016" i="1"/>
  <c r="AI1015" i="1"/>
  <c r="AI1014" i="1"/>
  <c r="AI1013" i="1"/>
  <c r="AI1010" i="1"/>
  <c r="AI1009" i="1"/>
  <c r="AI1008" i="1"/>
  <c r="AI1007" i="1"/>
  <c r="AI1006" i="1"/>
  <c r="AI1005" i="1"/>
  <c r="AI1004" i="1"/>
  <c r="AI1003" i="1"/>
  <c r="AI1002" i="1"/>
  <c r="AI999" i="1"/>
  <c r="AI998" i="1"/>
  <c r="AI997" i="1"/>
  <c r="AI996" i="1"/>
  <c r="AI995" i="1"/>
  <c r="AI994" i="1"/>
  <c r="AI993" i="1"/>
  <c r="AI992" i="1"/>
  <c r="AI991" i="1"/>
  <c r="AI988" i="1"/>
  <c r="AI987" i="1"/>
  <c r="AI986" i="1"/>
  <c r="AI985" i="1"/>
  <c r="AI984" i="1"/>
  <c r="AI983" i="1"/>
  <c r="AI982" i="1"/>
  <c r="AI981" i="1"/>
  <c r="AI980" i="1"/>
  <c r="AI979" i="1"/>
  <c r="AI978" i="1"/>
  <c r="AI977" i="1"/>
  <c r="AI974" i="1"/>
  <c r="AI973" i="1"/>
  <c r="AI972" i="1"/>
  <c r="AI971" i="1"/>
  <c r="AI970" i="1"/>
  <c r="AI969" i="1"/>
  <c r="AI968" i="1"/>
  <c r="AI967" i="1"/>
  <c r="AI966" i="1"/>
  <c r="AI965" i="1"/>
  <c r="AI964" i="1"/>
  <c r="AI963" i="1"/>
  <c r="AI960" i="1"/>
  <c r="AI959" i="1"/>
  <c r="AI958" i="1"/>
  <c r="AI957" i="1"/>
  <c r="AI956" i="1"/>
  <c r="AI954" i="1"/>
  <c r="AI953" i="1"/>
  <c r="AI952" i="1"/>
  <c r="AI951" i="1"/>
  <c r="AI948" i="1"/>
  <c r="AI947" i="1"/>
  <c r="AI946" i="1"/>
  <c r="AI945" i="1"/>
  <c r="AI944" i="1"/>
  <c r="AI943" i="1"/>
  <c r="AI942" i="1"/>
  <c r="AI941" i="1"/>
  <c r="AI940" i="1"/>
  <c r="AI937" i="1"/>
  <c r="AI936" i="1"/>
  <c r="AI935" i="1"/>
  <c r="AI934" i="1"/>
  <c r="AI933" i="1"/>
  <c r="AI932" i="1"/>
  <c r="AI931" i="1"/>
  <c r="AI930" i="1"/>
  <c r="AI929" i="1"/>
  <c r="AI926" i="1"/>
  <c r="AI925" i="1"/>
  <c r="AI924" i="1"/>
  <c r="AI923" i="1"/>
  <c r="AI922" i="1"/>
  <c r="AI921" i="1"/>
  <c r="AI920" i="1"/>
  <c r="AI919" i="1"/>
  <c r="AI918" i="1"/>
  <c r="AI915" i="1"/>
  <c r="AI914" i="1"/>
  <c r="AI913" i="1"/>
  <c r="AI911" i="1"/>
  <c r="AI910" i="1"/>
  <c r="AI909" i="1"/>
  <c r="AI908" i="1"/>
  <c r="AI907" i="1"/>
  <c r="AI904" i="1"/>
  <c r="AI903" i="1"/>
  <c r="AI902" i="1"/>
  <c r="AI901" i="1"/>
  <c r="AI900" i="1"/>
  <c r="AI899" i="1"/>
  <c r="AI898" i="1"/>
  <c r="AI897" i="1"/>
  <c r="AI896" i="1"/>
  <c r="AI893" i="1"/>
  <c r="AI892" i="1"/>
  <c r="AI891" i="1"/>
  <c r="AI890" i="1"/>
  <c r="AI889" i="1"/>
  <c r="AI888" i="1"/>
  <c r="AI887" i="1"/>
  <c r="AI886" i="1"/>
  <c r="AI885" i="1"/>
  <c r="AI882" i="1"/>
  <c r="AI881" i="1"/>
  <c r="AI880" i="1"/>
  <c r="AI879" i="1"/>
  <c r="AI878" i="1"/>
  <c r="AI877" i="1"/>
  <c r="AI876" i="1"/>
  <c r="AI875" i="1"/>
  <c r="AI874" i="1"/>
  <c r="AI871" i="1"/>
  <c r="AI870" i="1"/>
  <c r="AI869" i="1"/>
  <c r="AI868" i="1"/>
  <c r="AI867" i="1"/>
  <c r="AI866" i="1"/>
  <c r="AI865" i="1"/>
  <c r="AI864" i="1"/>
  <c r="AI863" i="1"/>
  <c r="AI862" i="1"/>
  <c r="AI861" i="1"/>
  <c r="AI860" i="1"/>
  <c r="AI857" i="1"/>
  <c r="AI856" i="1"/>
  <c r="AI855" i="1"/>
  <c r="AI854" i="1"/>
  <c r="AI853" i="1"/>
  <c r="AI852" i="1"/>
  <c r="AI851" i="1"/>
  <c r="AI850" i="1"/>
  <c r="AI849" i="1"/>
  <c r="AI846" i="1"/>
  <c r="AI845" i="1"/>
  <c r="AI844" i="1"/>
  <c r="AI843" i="1"/>
  <c r="AI842" i="1"/>
  <c r="AI841" i="1"/>
  <c r="AI840" i="1"/>
  <c r="AI839" i="1"/>
  <c r="AI838" i="1"/>
  <c r="AI835" i="1"/>
  <c r="AI834" i="1"/>
  <c r="AI833" i="1"/>
  <c r="AI832" i="1"/>
  <c r="AI831" i="1"/>
  <c r="AI830" i="1"/>
  <c r="AI829" i="1"/>
  <c r="AI828" i="1"/>
  <c r="AI827" i="1"/>
  <c r="AI824" i="1"/>
  <c r="AI823" i="1"/>
  <c r="AI822" i="1"/>
  <c r="AI821" i="1"/>
  <c r="AI820" i="1"/>
  <c r="AI819" i="1"/>
  <c r="AI818" i="1"/>
  <c r="AI817" i="1"/>
  <c r="AI816" i="1"/>
  <c r="AI813" i="1"/>
  <c r="AI812" i="1"/>
  <c r="AI811" i="1"/>
  <c r="AI809" i="1"/>
  <c r="AI808" i="1"/>
  <c r="AI807" i="1"/>
  <c r="AI806" i="1"/>
  <c r="AI805" i="1"/>
  <c r="AI804" i="1"/>
  <c r="AI801" i="1"/>
  <c r="AI800" i="1"/>
  <c r="AI799" i="1"/>
  <c r="AI797" i="1"/>
  <c r="AI796" i="1"/>
  <c r="AI795" i="1"/>
  <c r="AI794" i="1"/>
  <c r="AI793" i="1"/>
  <c r="AI792" i="1"/>
  <c r="AI789" i="1"/>
  <c r="AI788" i="1"/>
  <c r="AI787" i="1"/>
  <c r="AI786" i="1"/>
  <c r="AI785" i="1"/>
  <c r="AI784" i="1"/>
  <c r="AI783" i="1"/>
  <c r="AI782" i="1"/>
  <c r="AI781" i="1"/>
  <c r="AI778" i="1"/>
  <c r="AI777" i="1"/>
  <c r="AI776" i="1"/>
  <c r="AI775" i="1"/>
  <c r="AI774" i="1"/>
  <c r="AI773" i="1"/>
  <c r="AI772" i="1"/>
  <c r="AI771" i="1"/>
  <c r="AI770" i="1"/>
  <c r="AI767" i="1"/>
  <c r="AI766" i="1"/>
  <c r="AI765" i="1"/>
  <c r="AI763" i="1"/>
  <c r="AI762" i="1"/>
  <c r="AI761" i="1"/>
  <c r="AI760" i="1"/>
  <c r="AI759" i="1"/>
  <c r="AI758" i="1"/>
  <c r="AI601" i="1"/>
  <c r="AI600" i="1"/>
  <c r="AI599" i="1"/>
  <c r="AI598" i="1"/>
  <c r="AI597" i="1"/>
  <c r="AI596" i="1"/>
  <c r="AI595" i="1"/>
  <c r="AI594" i="1"/>
  <c r="AI593" i="1"/>
  <c r="AI590" i="1"/>
  <c r="AI589" i="1"/>
  <c r="AI588" i="1"/>
  <c r="AI587" i="1"/>
  <c r="AI586" i="1"/>
  <c r="AI585" i="1"/>
  <c r="AI584" i="1"/>
  <c r="AI583" i="1"/>
  <c r="AI582" i="1"/>
  <c r="AI579" i="1"/>
  <c r="AI578" i="1"/>
  <c r="AI577" i="1"/>
  <c r="AI576" i="1"/>
  <c r="AI575" i="1"/>
  <c r="AI574" i="1"/>
  <c r="AI573" i="1"/>
  <c r="AI572" i="1"/>
  <c r="AI571" i="1"/>
  <c r="AI568" i="1"/>
  <c r="AI567" i="1"/>
  <c r="AI566" i="1"/>
  <c r="AI565" i="1"/>
  <c r="AI564" i="1"/>
  <c r="AI563" i="1"/>
  <c r="AI562" i="1"/>
  <c r="AI561" i="1"/>
  <c r="AI560" i="1"/>
  <c r="AI557" i="1"/>
  <c r="AI556" i="1"/>
  <c r="AI555" i="1"/>
  <c r="AI554" i="1"/>
  <c r="AI553" i="1"/>
  <c r="AI552" i="1"/>
  <c r="AI551" i="1"/>
  <c r="AI550" i="1"/>
  <c r="AI549" i="1"/>
  <c r="AI546" i="1"/>
  <c r="AI545" i="1"/>
  <c r="AI544" i="1"/>
  <c r="AI543" i="1"/>
  <c r="AI542" i="1"/>
  <c r="AI541" i="1"/>
  <c r="AI540" i="1"/>
  <c r="AI539" i="1"/>
  <c r="AI538" i="1"/>
  <c r="AI535" i="1"/>
  <c r="AI534" i="1"/>
  <c r="AI533" i="1"/>
  <c r="AI532" i="1"/>
  <c r="AI531" i="1"/>
  <c r="AI530" i="1"/>
  <c r="AI529" i="1"/>
  <c r="AI528" i="1"/>
  <c r="AI527" i="1"/>
  <c r="AI524" i="1"/>
  <c r="AI523" i="1"/>
  <c r="AI522" i="1"/>
  <c r="AI521" i="1"/>
  <c r="AI520" i="1"/>
  <c r="AI518" i="1"/>
  <c r="AI517" i="1"/>
  <c r="AI516" i="1"/>
  <c r="AI513" i="1"/>
  <c r="AI512" i="1"/>
  <c r="AI511" i="1"/>
  <c r="AI509" i="1"/>
  <c r="AI508" i="1"/>
  <c r="AI507" i="1"/>
  <c r="AI506" i="1"/>
  <c r="AI505" i="1"/>
  <c r="AI502" i="1"/>
  <c r="AI501" i="1"/>
  <c r="AI500" i="1"/>
  <c r="AI499" i="1"/>
  <c r="AI498" i="1"/>
  <c r="AI497" i="1"/>
  <c r="AI496" i="1"/>
  <c r="AI495" i="1"/>
  <c r="AI494" i="1"/>
  <c r="AI491" i="1"/>
  <c r="AI490" i="1"/>
  <c r="AI489" i="1"/>
  <c r="AI488" i="1"/>
  <c r="AI487" i="1"/>
  <c r="AI486" i="1"/>
  <c r="AI485" i="1"/>
  <c r="AI484" i="1"/>
  <c r="AI483" i="1"/>
  <c r="AI480" i="1"/>
  <c r="AI479" i="1"/>
  <c r="AI478" i="1"/>
  <c r="AI477" i="1"/>
  <c r="AI476" i="1"/>
  <c r="AI475" i="1"/>
  <c r="AI474" i="1"/>
  <c r="AI473" i="1"/>
  <c r="AI472" i="1"/>
  <c r="AI469" i="1"/>
  <c r="AI468" i="1"/>
  <c r="AI467" i="1"/>
  <c r="AI466" i="1"/>
  <c r="AI465" i="1"/>
  <c r="AI464" i="1"/>
  <c r="AI463" i="1"/>
  <c r="AI462" i="1"/>
  <c r="AI461" i="1"/>
  <c r="AI447" i="1"/>
  <c r="AI446" i="1"/>
  <c r="AI445" i="1"/>
  <c r="AI444" i="1"/>
  <c r="AI443" i="1"/>
  <c r="AI442" i="1"/>
  <c r="AI441" i="1"/>
  <c r="AI440" i="1"/>
  <c r="AI439" i="1"/>
  <c r="AI436" i="1"/>
  <c r="AI435" i="1"/>
  <c r="AI434" i="1"/>
  <c r="AI433" i="1"/>
  <c r="AI432" i="1"/>
  <c r="AI431" i="1"/>
  <c r="AI430" i="1"/>
  <c r="AI429" i="1"/>
  <c r="AI428" i="1"/>
  <c r="AI427" i="1"/>
  <c r="AI426" i="1"/>
  <c r="AI425" i="1"/>
  <c r="AI422" i="1"/>
  <c r="AI421" i="1"/>
  <c r="AI420" i="1"/>
  <c r="AI419" i="1"/>
  <c r="AI418" i="1"/>
  <c r="AI417" i="1"/>
  <c r="AI416" i="1"/>
  <c r="AI415" i="1"/>
  <c r="AI414" i="1"/>
  <c r="AI413" i="1"/>
  <c r="AI412" i="1"/>
  <c r="AI411" i="1"/>
  <c r="AI397" i="1"/>
  <c r="AI396" i="1"/>
  <c r="AI395" i="1"/>
  <c r="AI394" i="1"/>
  <c r="AI393" i="1"/>
  <c r="AI392" i="1"/>
  <c r="AI391" i="1"/>
  <c r="AI390" i="1"/>
  <c r="AI389" i="1"/>
  <c r="AI408" i="1"/>
  <c r="AI407" i="1"/>
  <c r="AI406" i="1"/>
  <c r="AI405" i="1"/>
  <c r="AI404" i="1"/>
  <c r="AI403" i="1"/>
  <c r="AI402" i="1"/>
  <c r="AI401" i="1"/>
  <c r="AI400" i="1"/>
  <c r="AI331" i="1"/>
  <c r="AI330" i="1"/>
  <c r="AI329" i="1"/>
  <c r="AI328" i="1"/>
  <c r="AI327" i="1"/>
  <c r="AI326" i="1"/>
  <c r="AI325" i="1"/>
  <c r="AI324" i="1"/>
  <c r="AI323" i="1"/>
  <c r="AI612" i="1"/>
  <c r="AI611" i="1"/>
  <c r="AI610" i="1"/>
  <c r="AI609" i="1"/>
  <c r="AI608" i="1"/>
  <c r="AI607" i="1"/>
  <c r="AI606" i="1"/>
  <c r="AI605" i="1"/>
  <c r="AI604" i="1"/>
  <c r="AI386" i="1"/>
  <c r="AI385" i="1"/>
  <c r="AI384" i="1"/>
  <c r="AI383" i="1"/>
  <c r="AI382" i="1"/>
  <c r="AI381" i="1"/>
  <c r="AI380" i="1"/>
  <c r="AI379" i="1"/>
  <c r="AI378" i="1"/>
  <c r="AI375" i="1"/>
  <c r="AI374" i="1"/>
  <c r="AI373" i="1"/>
  <c r="AI372" i="1"/>
  <c r="AI370" i="1"/>
  <c r="AI369" i="1"/>
  <c r="AI368" i="1"/>
  <c r="AI367" i="1"/>
  <c r="AI364" i="1"/>
  <c r="AI363" i="1"/>
  <c r="AI362" i="1"/>
  <c r="AI361" i="1"/>
  <c r="AI360" i="1"/>
  <c r="AI359" i="1"/>
  <c r="AI358" i="1"/>
  <c r="AI357" i="1"/>
  <c r="AI356" i="1"/>
  <c r="AI353" i="1"/>
  <c r="AI352" i="1"/>
  <c r="AI351" i="1"/>
  <c r="AI350" i="1"/>
  <c r="AI349" i="1"/>
  <c r="AI348" i="1"/>
  <c r="AI347" i="1"/>
  <c r="AI346" i="1"/>
  <c r="AI345" i="1"/>
  <c r="AI342" i="1"/>
  <c r="AI341" i="1"/>
  <c r="AI340" i="1"/>
  <c r="AI339" i="1"/>
  <c r="AI338" i="1"/>
  <c r="AI337" i="1"/>
  <c r="AI336" i="1"/>
  <c r="AI335" i="1"/>
  <c r="AI334" i="1"/>
  <c r="AI320" i="1"/>
  <c r="AI319" i="1"/>
  <c r="AI318" i="1"/>
  <c r="AI317" i="1"/>
  <c r="AI316" i="1"/>
  <c r="AI315" i="1"/>
  <c r="AI314" i="1"/>
  <c r="AI313" i="1"/>
  <c r="AI312" i="1"/>
  <c r="AI309" i="1"/>
  <c r="AI308" i="1"/>
  <c r="AI307" i="1"/>
  <c r="AI306" i="1"/>
  <c r="AI305" i="1"/>
  <c r="AI304" i="1"/>
  <c r="AI303" i="1"/>
  <c r="AI302" i="1"/>
  <c r="AI301" i="1"/>
  <c r="AI298" i="1"/>
  <c r="AI297" i="1"/>
  <c r="AI296" i="1"/>
  <c r="AI295" i="1"/>
  <c r="AI294" i="1"/>
  <c r="AI293" i="1"/>
  <c r="AI292" i="1"/>
  <c r="AI291" i="1"/>
  <c r="AI290" i="1"/>
  <c r="AI287" i="1"/>
  <c r="AI286" i="1"/>
  <c r="AI285" i="1"/>
  <c r="AI284" i="1"/>
  <c r="AI283" i="1"/>
  <c r="AI282" i="1"/>
  <c r="AI281" i="1"/>
  <c r="AI280" i="1"/>
  <c r="AI279" i="1"/>
  <c r="AI276" i="1"/>
  <c r="AI275" i="1"/>
  <c r="AI274" i="1"/>
  <c r="AI273" i="1"/>
  <c r="AI272" i="1"/>
  <c r="AI271" i="1"/>
  <c r="AI270" i="1"/>
  <c r="AI269" i="1"/>
  <c r="AI268" i="1"/>
  <c r="AI265" i="1"/>
  <c r="AI264" i="1"/>
  <c r="AI263" i="1"/>
  <c r="AI262" i="1"/>
  <c r="AI261" i="1"/>
  <c r="AI260" i="1"/>
  <c r="AI259" i="1"/>
  <c r="AI258" i="1"/>
  <c r="AI257" i="1"/>
  <c r="AI254" i="1"/>
  <c r="AI253" i="1"/>
  <c r="AI252" i="1"/>
  <c r="AI251" i="1"/>
  <c r="AI250" i="1"/>
  <c r="AI249" i="1"/>
  <c r="AI248" i="1"/>
  <c r="AI247" i="1"/>
  <c r="AI246" i="1"/>
  <c r="AI245" i="1"/>
  <c r="AI244" i="1"/>
  <c r="AI243" i="1"/>
  <c r="AI240" i="1"/>
  <c r="AI239" i="1"/>
  <c r="AI238" i="1"/>
  <c r="AI237" i="1"/>
  <c r="AI236" i="1"/>
  <c r="AI235" i="1"/>
  <c r="AI234" i="1"/>
  <c r="AI233" i="1"/>
  <c r="AI232" i="1"/>
  <c r="AI229" i="1"/>
  <c r="AI228" i="1"/>
  <c r="AI227" i="1"/>
  <c r="AI226" i="1"/>
  <c r="AI225" i="1"/>
  <c r="AI224" i="1"/>
  <c r="AI223" i="1"/>
  <c r="AI222" i="1"/>
  <c r="AI221" i="1"/>
  <c r="AI218" i="1"/>
  <c r="AI217" i="1"/>
  <c r="AI216" i="1"/>
  <c r="AI215" i="1"/>
  <c r="AI214" i="1"/>
  <c r="AI213" i="1"/>
  <c r="AI212" i="1"/>
  <c r="AI211" i="1"/>
  <c r="AI210" i="1"/>
  <c r="AI207" i="1"/>
  <c r="AI206" i="1"/>
  <c r="AI205" i="1"/>
  <c r="AI204" i="1"/>
  <c r="AI203" i="1"/>
  <c r="AI202" i="1"/>
  <c r="AI201" i="1"/>
  <c r="AI200" i="1"/>
  <c r="AI199" i="1"/>
  <c r="AI196" i="1"/>
  <c r="AI195" i="1"/>
  <c r="AI194" i="1"/>
  <c r="AI193" i="1"/>
  <c r="AI192" i="1"/>
  <c r="AI191" i="1"/>
  <c r="AI190" i="1"/>
  <c r="AI189" i="1"/>
  <c r="AI188" i="1"/>
  <c r="AI187" i="1"/>
  <c r="AI186" i="1"/>
  <c r="AI185" i="1"/>
  <c r="AI182" i="1"/>
  <c r="AI181" i="1"/>
  <c r="AI180" i="1"/>
  <c r="AI179" i="1"/>
  <c r="AI178" i="1"/>
  <c r="AI177" i="1"/>
  <c r="AI176" i="1"/>
  <c r="AI175" i="1"/>
  <c r="AI174" i="1"/>
  <c r="AI171" i="1"/>
  <c r="AI170" i="1"/>
  <c r="AI169" i="1"/>
  <c r="AI168" i="1"/>
  <c r="AI167" i="1"/>
  <c r="AI166" i="1"/>
  <c r="AI165" i="1"/>
  <c r="AI164" i="1"/>
  <c r="AI163" i="1"/>
  <c r="AI160" i="1"/>
  <c r="AI159" i="1"/>
  <c r="AI158" i="1"/>
  <c r="AI157" i="1"/>
  <c r="AI156" i="1"/>
  <c r="AI155" i="1"/>
  <c r="AI154" i="1"/>
  <c r="AI153" i="1"/>
  <c r="AI152" i="1"/>
  <c r="AI149" i="1"/>
  <c r="AI148" i="1"/>
  <c r="AI147" i="1"/>
  <c r="AI146" i="1"/>
  <c r="AI145" i="1"/>
  <c r="AI144" i="1"/>
  <c r="AI143" i="1"/>
  <c r="AI142" i="1"/>
  <c r="AI141" i="1"/>
  <c r="AI138" i="1"/>
  <c r="AI137" i="1"/>
  <c r="AI136" i="1"/>
  <c r="AI135" i="1"/>
  <c r="AI134" i="1"/>
  <c r="AI133" i="1"/>
  <c r="AI132" i="1"/>
  <c r="AI131" i="1"/>
  <c r="AI130" i="1"/>
  <c r="AI127" i="1"/>
  <c r="AI126" i="1"/>
  <c r="AI125" i="1"/>
  <c r="AI124" i="1"/>
  <c r="AI123" i="1"/>
  <c r="AI122" i="1"/>
  <c r="AI121" i="1"/>
  <c r="AI120" i="1"/>
  <c r="AI119" i="1"/>
  <c r="AI116" i="1"/>
  <c r="AI115" i="1"/>
  <c r="AI114" i="1"/>
  <c r="AI113" i="1"/>
  <c r="AI112" i="1"/>
  <c r="AI111" i="1"/>
  <c r="AI110" i="1"/>
  <c r="AI109" i="1"/>
  <c r="AI108" i="1"/>
  <c r="AI105" i="1"/>
  <c r="AI104" i="1"/>
  <c r="AI103" i="1"/>
  <c r="AI102" i="1"/>
  <c r="AI101" i="1"/>
  <c r="AI100" i="1"/>
  <c r="AI99" i="1"/>
  <c r="AI98" i="1"/>
  <c r="AI97" i="1"/>
  <c r="AI94" i="1"/>
  <c r="AI93" i="1"/>
  <c r="AI92" i="1"/>
  <c r="AI91" i="1"/>
  <c r="AI90" i="1"/>
  <c r="AI89" i="1"/>
  <c r="AI88" i="1"/>
  <c r="AI87" i="1"/>
  <c r="AI86" i="1"/>
  <c r="AI83" i="1"/>
  <c r="AI82" i="1"/>
  <c r="AI81" i="1"/>
  <c r="AI80" i="1"/>
  <c r="AI79" i="1"/>
  <c r="AI78" i="1"/>
  <c r="AI77" i="1"/>
  <c r="AI76" i="1"/>
  <c r="AI75" i="1"/>
  <c r="AI72" i="1"/>
  <c r="AI71" i="1"/>
  <c r="AI70" i="1"/>
  <c r="AI68" i="1"/>
  <c r="AI67" i="1"/>
  <c r="AI66" i="1"/>
  <c r="AI65" i="1"/>
  <c r="AI64" i="1"/>
  <c r="AI63" i="1"/>
  <c r="AI60" i="1"/>
  <c r="AI59" i="1"/>
  <c r="AI58" i="1"/>
  <c r="AI57" i="1"/>
  <c r="AI56" i="1"/>
  <c r="AI55" i="1"/>
  <c r="AI54" i="1"/>
  <c r="AI53" i="1"/>
  <c r="AI52" i="1"/>
  <c r="AI49" i="1"/>
  <c r="AI48" i="1"/>
  <c r="AI47" i="1"/>
  <c r="AI46" i="1"/>
  <c r="AI45" i="1"/>
  <c r="AI44" i="1"/>
  <c r="AI43" i="1"/>
  <c r="AI42" i="1"/>
  <c r="AI41" i="1"/>
  <c r="AI38" i="1"/>
  <c r="AI37" i="1"/>
  <c r="AI36" i="1"/>
  <c r="AI35" i="1"/>
  <c r="AI34" i="1"/>
  <c r="AI33" i="1"/>
  <c r="AI32" i="1"/>
  <c r="AI31" i="1"/>
  <c r="AI30" i="1"/>
  <c r="AI27" i="1"/>
  <c r="AI26" i="1"/>
  <c r="AI25" i="1"/>
  <c r="AI24" i="1"/>
  <c r="AI23" i="1"/>
  <c r="AI22" i="1"/>
  <c r="AI21" i="1"/>
  <c r="AI20" i="1"/>
  <c r="AI19" i="1"/>
  <c r="AI16" i="1"/>
  <c r="AI15" i="1"/>
  <c r="AI14" i="1"/>
  <c r="AI13" i="1"/>
  <c r="AI12" i="1"/>
  <c r="AI11" i="1"/>
  <c r="AI9" i="1"/>
  <c r="AI8" i="1"/>
  <c r="AI7" i="1"/>
  <c r="W195" i="3"/>
  <c r="W170" i="3"/>
  <c r="AC96" i="3"/>
  <c r="S132" i="5"/>
  <c r="P132" i="5"/>
  <c r="S126" i="5"/>
  <c r="Q126" i="5"/>
  <c r="P126" i="5"/>
  <c r="R125" i="5"/>
  <c r="O125" i="5"/>
  <c r="R124" i="5"/>
  <c r="O124" i="5"/>
  <c r="R123" i="5"/>
  <c r="O123" i="5"/>
  <c r="O122" i="5"/>
  <c r="R121" i="5"/>
  <c r="O121" i="5"/>
  <c r="R120" i="5"/>
  <c r="O120" i="5"/>
  <c r="AA120" i="5" s="1"/>
  <c r="R119" i="5"/>
  <c r="O119" i="5"/>
  <c r="R118" i="5"/>
  <c r="O118" i="5"/>
  <c r="R117" i="5"/>
  <c r="O117" i="5"/>
  <c r="R114" i="5"/>
  <c r="O114" i="5"/>
  <c r="R113" i="5"/>
  <c r="O113" i="5"/>
  <c r="R112" i="5"/>
  <c r="O112" i="5"/>
  <c r="R111" i="5"/>
  <c r="O111" i="5"/>
  <c r="AA109" i="5" s="1"/>
  <c r="R110" i="5"/>
  <c r="O110" i="5"/>
  <c r="R109" i="5"/>
  <c r="O109" i="5"/>
  <c r="R108" i="5"/>
  <c r="O108" i="5"/>
  <c r="R107" i="5"/>
  <c r="O107" i="5"/>
  <c r="R106" i="5"/>
  <c r="O106" i="5"/>
  <c r="R103" i="5"/>
  <c r="O103" i="5"/>
  <c r="R102" i="5"/>
  <c r="O102" i="5"/>
  <c r="R101" i="5"/>
  <c r="O101" i="5"/>
  <c r="R100" i="5"/>
  <c r="O100" i="5"/>
  <c r="R99" i="5"/>
  <c r="O99" i="5"/>
  <c r="R98" i="5"/>
  <c r="O98" i="5"/>
  <c r="R97" i="5"/>
  <c r="O97" i="5"/>
  <c r="R96" i="5"/>
  <c r="O96" i="5"/>
  <c r="R95" i="5"/>
  <c r="O95" i="5"/>
  <c r="R92" i="5"/>
  <c r="O92" i="5"/>
  <c r="R91" i="5"/>
  <c r="O91" i="5"/>
  <c r="R90" i="5"/>
  <c r="O90" i="5"/>
  <c r="R89" i="5"/>
  <c r="AA87" i="5" s="1"/>
  <c r="R88" i="5"/>
  <c r="O88" i="5"/>
  <c r="R87" i="5"/>
  <c r="O87" i="5"/>
  <c r="R86" i="5"/>
  <c r="O86" i="5"/>
  <c r="R85" i="5"/>
  <c r="O85" i="5"/>
  <c r="R84" i="5"/>
  <c r="O84" i="5"/>
  <c r="Z134" i="5"/>
  <c r="M132" i="5"/>
  <c r="J132" i="5"/>
  <c r="Z126" i="5"/>
  <c r="M126" i="5"/>
  <c r="J126" i="5"/>
  <c r="J135" i="5" s="1"/>
  <c r="L125" i="5"/>
  <c r="I125" i="5"/>
  <c r="L124" i="5"/>
  <c r="I124" i="5"/>
  <c r="L123" i="5"/>
  <c r="I123" i="5"/>
  <c r="L122" i="5"/>
  <c r="I122" i="5"/>
  <c r="L121" i="5"/>
  <c r="I121" i="5"/>
  <c r="L120" i="5"/>
  <c r="I120" i="5"/>
  <c r="I119" i="5"/>
  <c r="L118" i="5"/>
  <c r="I118" i="5"/>
  <c r="L117" i="5"/>
  <c r="I117" i="5"/>
  <c r="L114" i="5"/>
  <c r="I114" i="5"/>
  <c r="L113" i="5"/>
  <c r="I113" i="5"/>
  <c r="L112" i="5"/>
  <c r="I112" i="5"/>
  <c r="I111" i="5"/>
  <c r="L110" i="5"/>
  <c r="I110" i="5"/>
  <c r="L109" i="5"/>
  <c r="I109" i="5"/>
  <c r="L108" i="5"/>
  <c r="I108" i="5"/>
  <c r="L107" i="5"/>
  <c r="I107" i="5"/>
  <c r="L106" i="5"/>
  <c r="I106" i="5"/>
  <c r="L103" i="5"/>
  <c r="I103" i="5"/>
  <c r="L102" i="5"/>
  <c r="I102" i="5"/>
  <c r="L101" i="5"/>
  <c r="I101" i="5"/>
  <c r="I100" i="5"/>
  <c r="L99" i="5"/>
  <c r="I99" i="5"/>
  <c r="L98" i="5"/>
  <c r="AA98" i="5" s="1"/>
  <c r="I98" i="5"/>
  <c r="L97" i="5"/>
  <c r="I97" i="5"/>
  <c r="L96" i="5"/>
  <c r="I96" i="5"/>
  <c r="L95" i="5"/>
  <c r="I95" i="5"/>
  <c r="L92" i="5"/>
  <c r="I92" i="5"/>
  <c r="L91" i="5"/>
  <c r="I91" i="5"/>
  <c r="L90" i="5"/>
  <c r="I90" i="5"/>
  <c r="L89" i="5"/>
  <c r="I89" i="5"/>
  <c r="L88" i="5"/>
  <c r="I88" i="5"/>
  <c r="L87" i="5"/>
  <c r="I87" i="5"/>
  <c r="I86" i="5"/>
  <c r="L85" i="5"/>
  <c r="I85" i="5"/>
  <c r="L84" i="5"/>
  <c r="I84" i="5"/>
  <c r="L354" i="3"/>
  <c r="I354" i="3"/>
  <c r="AI315" i="3"/>
  <c r="AI314" i="3"/>
  <c r="AI313" i="3"/>
  <c r="AI312" i="3"/>
  <c r="AI310" i="3"/>
  <c r="AI309" i="3"/>
  <c r="AI308" i="3"/>
  <c r="AI307" i="3"/>
  <c r="AI306" i="3"/>
  <c r="AI305" i="3"/>
  <c r="AL315" i="3"/>
  <c r="AL314" i="3"/>
  <c r="AL313" i="3"/>
  <c r="AL312" i="3"/>
  <c r="AL310" i="3"/>
  <c r="AL309" i="3"/>
  <c r="AL308" i="3"/>
  <c r="AL307" i="3"/>
  <c r="AL306" i="3"/>
  <c r="AL305" i="3"/>
  <c r="AL347" i="3" s="1"/>
  <c r="AL289" i="3"/>
  <c r="AL288" i="3"/>
  <c r="AL287" i="3"/>
  <c r="AL286" i="3"/>
  <c r="AL284" i="3"/>
  <c r="AL283" i="3"/>
  <c r="AL282" i="3"/>
  <c r="AL281" i="3"/>
  <c r="AL280" i="3"/>
  <c r="AL279" i="3"/>
  <c r="AI289" i="3"/>
  <c r="AI288" i="3"/>
  <c r="AI287" i="3"/>
  <c r="AI286" i="3"/>
  <c r="AI284" i="3"/>
  <c r="AI283" i="3"/>
  <c r="AI282" i="3"/>
  <c r="AI281" i="3"/>
  <c r="AI280" i="3"/>
  <c r="AI279" i="3"/>
  <c r="AI224" i="3"/>
  <c r="AI223" i="3"/>
  <c r="AI222" i="3"/>
  <c r="AI221" i="3"/>
  <c r="AI219" i="3"/>
  <c r="AI218" i="3"/>
  <c r="AI217" i="3"/>
  <c r="AI216" i="3"/>
  <c r="AI215" i="3"/>
  <c r="AI214" i="3"/>
  <c r="AL224" i="3"/>
  <c r="AL223" i="3"/>
  <c r="AL222" i="3"/>
  <c r="AL221" i="3"/>
  <c r="AL219" i="3"/>
  <c r="AL218" i="3"/>
  <c r="AL217" i="3"/>
  <c r="AL216" i="3"/>
  <c r="AL215" i="3"/>
  <c r="AL214" i="3"/>
  <c r="AL211" i="3"/>
  <c r="AL210" i="3"/>
  <c r="AL209" i="3"/>
  <c r="AL208" i="3"/>
  <c r="AL206" i="3"/>
  <c r="AL205" i="3"/>
  <c r="AL204" i="3"/>
  <c r="AL203" i="3"/>
  <c r="AL202" i="3"/>
  <c r="AL201" i="3"/>
  <c r="AI211" i="3"/>
  <c r="AI210" i="3"/>
  <c r="AI209" i="3"/>
  <c r="AI208" i="3"/>
  <c r="AI206" i="3"/>
  <c r="AI205" i="3"/>
  <c r="AI204" i="3"/>
  <c r="AI203" i="3"/>
  <c r="AI202" i="3"/>
  <c r="AI201" i="3"/>
  <c r="AI198" i="3"/>
  <c r="AI197" i="3"/>
  <c r="AI196" i="3"/>
  <c r="AI195" i="3"/>
  <c r="AI193" i="3"/>
  <c r="AI192" i="3"/>
  <c r="AI191" i="3"/>
  <c r="AI190" i="3"/>
  <c r="AI189" i="3"/>
  <c r="AI188" i="3"/>
  <c r="AL198" i="3"/>
  <c r="AL197" i="3"/>
  <c r="AL196" i="3"/>
  <c r="AL195" i="3"/>
  <c r="AL193" i="3"/>
  <c r="AL192" i="3"/>
  <c r="AL191" i="3"/>
  <c r="AL190" i="3"/>
  <c r="AL189" i="3"/>
  <c r="AL188" i="3"/>
  <c r="AL173" i="3"/>
  <c r="AL172" i="3"/>
  <c r="AL171" i="3"/>
  <c r="AL170" i="3"/>
  <c r="AL169" i="3"/>
  <c r="AL167" i="3"/>
  <c r="AL166" i="3"/>
  <c r="AL165" i="3"/>
  <c r="AL164" i="3"/>
  <c r="AL163" i="3"/>
  <c r="AI173" i="3"/>
  <c r="AI172" i="3"/>
  <c r="AI171" i="3"/>
  <c r="AI170" i="3"/>
  <c r="AI348" i="3" s="1"/>
  <c r="AI169" i="3"/>
  <c r="AI167" i="3"/>
  <c r="AI166" i="3"/>
  <c r="AI165" i="3"/>
  <c r="AI164" i="3"/>
  <c r="AI163" i="3"/>
  <c r="AL112" i="3"/>
  <c r="AL111" i="3"/>
  <c r="AL110" i="3"/>
  <c r="AL109" i="3"/>
  <c r="AL108" i="3"/>
  <c r="AL106" i="3"/>
  <c r="AL105" i="3"/>
  <c r="AL104" i="3"/>
  <c r="AL103" i="3"/>
  <c r="AL102" i="3"/>
  <c r="AI109" i="3"/>
  <c r="AI96" i="3"/>
  <c r="AL99" i="3"/>
  <c r="AL98" i="3"/>
  <c r="AL97" i="3"/>
  <c r="AL96" i="3"/>
  <c r="AL94" i="3"/>
  <c r="AL93" i="3"/>
  <c r="AL92" i="3"/>
  <c r="AL91" i="3"/>
  <c r="AL90" i="3"/>
  <c r="AL16" i="3"/>
  <c r="AL15" i="3"/>
  <c r="AL13" i="3"/>
  <c r="AL11" i="3"/>
  <c r="AL10" i="3"/>
  <c r="AL9" i="3"/>
  <c r="AL8" i="3"/>
  <c r="AL7" i="3"/>
  <c r="AI16" i="3"/>
  <c r="AI15" i="3"/>
  <c r="AI13" i="3"/>
  <c r="AI11" i="3"/>
  <c r="AI10" i="3"/>
  <c r="AI9" i="3"/>
  <c r="AI8" i="3"/>
  <c r="AI7" i="3"/>
  <c r="AC112" i="3"/>
  <c r="AC111" i="3"/>
  <c r="AC110" i="3"/>
  <c r="AC108" i="3"/>
  <c r="AC106" i="3"/>
  <c r="AC105" i="3"/>
  <c r="AC104" i="3"/>
  <c r="AC103" i="3"/>
  <c r="AC102" i="3"/>
  <c r="AC173" i="3"/>
  <c r="AC172" i="3"/>
  <c r="AC171" i="3"/>
  <c r="AC167" i="3"/>
  <c r="AC166" i="3"/>
  <c r="AC165" i="3"/>
  <c r="AC164" i="3"/>
  <c r="AC163" i="3"/>
  <c r="AC198" i="3"/>
  <c r="AC197" i="3"/>
  <c r="AC196" i="3"/>
  <c r="AC193" i="3"/>
  <c r="AC192" i="3"/>
  <c r="AC191" i="3"/>
  <c r="AC190" i="3"/>
  <c r="AC189" i="3"/>
  <c r="AC188" i="3"/>
  <c r="AC211" i="3"/>
  <c r="AC210" i="3"/>
  <c r="AC209" i="3"/>
  <c r="AC206" i="3"/>
  <c r="AC205" i="3"/>
  <c r="AC204" i="3"/>
  <c r="AC203" i="3"/>
  <c r="AC202" i="3"/>
  <c r="AC201" i="3"/>
  <c r="AC224" i="3"/>
  <c r="AC223" i="3"/>
  <c r="AC222" i="3"/>
  <c r="AC219" i="3"/>
  <c r="AC218" i="3"/>
  <c r="AC217" i="3"/>
  <c r="AC216" i="3"/>
  <c r="AC215" i="3"/>
  <c r="AC214" i="3"/>
  <c r="AC289" i="3"/>
  <c r="AC288" i="3"/>
  <c r="AC287" i="3"/>
  <c r="AC284" i="3"/>
  <c r="AC283" i="3"/>
  <c r="AC282" i="3"/>
  <c r="AC281" i="3"/>
  <c r="AC280" i="3"/>
  <c r="AC279" i="3"/>
  <c r="AC315" i="3"/>
  <c r="AC314" i="3"/>
  <c r="AC313" i="3"/>
  <c r="AC310" i="3"/>
  <c r="AC309" i="3"/>
  <c r="AC308" i="3"/>
  <c r="AC307" i="3"/>
  <c r="AC306" i="3"/>
  <c r="AC305" i="3"/>
  <c r="AF315" i="3"/>
  <c r="AF314" i="3"/>
  <c r="AF313" i="3"/>
  <c r="AF310" i="3"/>
  <c r="AF309" i="3"/>
  <c r="AF308" i="3"/>
  <c r="AF307" i="3"/>
  <c r="AF306" i="3"/>
  <c r="AF305" i="3"/>
  <c r="AF289" i="3"/>
  <c r="AF288" i="3"/>
  <c r="AF287" i="3"/>
  <c r="AF284" i="3"/>
  <c r="AF283" i="3"/>
  <c r="AF282" i="3"/>
  <c r="AF281" i="3"/>
  <c r="AF280" i="3"/>
  <c r="AF279" i="3"/>
  <c r="AF224" i="3"/>
  <c r="AF223" i="3"/>
  <c r="AF222" i="3"/>
  <c r="AF219" i="3"/>
  <c r="AF218" i="3"/>
  <c r="AF217" i="3"/>
  <c r="AF216" i="3"/>
  <c r="AF215" i="3"/>
  <c r="AF214" i="3"/>
  <c r="AF211" i="3"/>
  <c r="AF210" i="3"/>
  <c r="AF209" i="3"/>
  <c r="AF206" i="3"/>
  <c r="AF205" i="3"/>
  <c r="AF204" i="3"/>
  <c r="AF203" i="3"/>
  <c r="AF202" i="3"/>
  <c r="AF201" i="3"/>
  <c r="AF198" i="3"/>
  <c r="AF197" i="3"/>
  <c r="AF196" i="3"/>
  <c r="AF193" i="3"/>
  <c r="AF192" i="3"/>
  <c r="AF191" i="3"/>
  <c r="AF190" i="3"/>
  <c r="AF189" i="3"/>
  <c r="AF188" i="3"/>
  <c r="AJ348" i="3"/>
  <c r="AJ347" i="3"/>
  <c r="AH347" i="3"/>
  <c r="G35" i="4" s="1"/>
  <c r="AM346" i="3"/>
  <c r="AJ346" i="3"/>
  <c r="AM344" i="3"/>
  <c r="AK344" i="3"/>
  <c r="H17" i="4" s="1"/>
  <c r="AJ344" i="3"/>
  <c r="AM342" i="3"/>
  <c r="H5" i="4"/>
  <c r="AJ342" i="3"/>
  <c r="AH342" i="3"/>
  <c r="G5" i="4" s="1"/>
  <c r="AL184" i="3"/>
  <c r="AI184" i="3"/>
  <c r="AL183" i="3"/>
  <c r="AI183" i="3"/>
  <c r="AL182" i="3"/>
  <c r="AI182" i="3"/>
  <c r="AL180" i="3"/>
  <c r="AI180" i="3"/>
  <c r="AL179" i="3"/>
  <c r="AI179" i="3"/>
  <c r="AL178" i="3"/>
  <c r="AI178" i="3"/>
  <c r="AL177" i="3"/>
  <c r="AI177" i="3"/>
  <c r="AL176" i="3"/>
  <c r="AI176" i="3"/>
  <c r="AL124" i="3"/>
  <c r="AI124" i="3"/>
  <c r="AL123" i="3"/>
  <c r="AI123" i="3"/>
  <c r="AL122" i="3"/>
  <c r="AI122" i="3"/>
  <c r="AL121" i="3"/>
  <c r="AI121" i="3"/>
  <c r="AL119" i="3"/>
  <c r="AI119" i="3"/>
  <c r="AL118" i="3"/>
  <c r="AI118" i="3"/>
  <c r="AL117" i="3"/>
  <c r="AI117" i="3"/>
  <c r="AL116" i="3"/>
  <c r="AI116" i="3"/>
  <c r="AL115" i="3"/>
  <c r="AI115" i="3"/>
  <c r="AI112" i="3"/>
  <c r="AI111" i="3"/>
  <c r="AI110" i="3"/>
  <c r="AI108" i="3"/>
  <c r="AI106" i="3"/>
  <c r="AI105" i="3"/>
  <c r="AI104" i="3"/>
  <c r="AI103" i="3"/>
  <c r="AI102" i="3"/>
  <c r="AI99" i="3"/>
  <c r="AI98" i="3"/>
  <c r="AI97" i="3"/>
  <c r="AI94" i="3"/>
  <c r="AI93" i="3"/>
  <c r="AI92" i="3"/>
  <c r="AI91" i="3"/>
  <c r="AI90" i="3"/>
  <c r="AL87" i="3"/>
  <c r="AI87" i="3"/>
  <c r="AL86" i="3"/>
  <c r="AI86" i="3"/>
  <c r="AL85" i="3"/>
  <c r="AI85" i="3"/>
  <c r="AL84" i="3"/>
  <c r="AI84" i="3"/>
  <c r="AL82" i="3"/>
  <c r="AI82" i="3"/>
  <c r="AL81" i="3"/>
  <c r="AI81" i="3"/>
  <c r="AL80" i="3"/>
  <c r="AI80" i="3"/>
  <c r="AL79" i="3"/>
  <c r="AI79" i="3"/>
  <c r="AL78" i="3"/>
  <c r="AI78" i="3"/>
  <c r="AL75" i="3"/>
  <c r="AI75" i="3"/>
  <c r="AL74" i="3"/>
  <c r="AI74" i="3"/>
  <c r="AL73" i="3"/>
  <c r="AI73" i="3"/>
  <c r="AH344" i="3"/>
  <c r="G17" i="4" s="1"/>
  <c r="AL71" i="3"/>
  <c r="AI71" i="3"/>
  <c r="AL70" i="3"/>
  <c r="AI70" i="3"/>
  <c r="AL69" i="3"/>
  <c r="AI69" i="3"/>
  <c r="AL68" i="3"/>
  <c r="AL67" i="3"/>
  <c r="AI67" i="3"/>
  <c r="AC786" i="1"/>
  <c r="AC565" i="1"/>
  <c r="AC554" i="1"/>
  <c r="Z499" i="1"/>
  <c r="Z488" i="1"/>
  <c r="Z487" i="1"/>
  <c r="AA347" i="3"/>
  <c r="AB347" i="3"/>
  <c r="E35" i="4" s="1"/>
  <c r="AD347" i="3"/>
  <c r="AG347" i="3"/>
  <c r="AD346" i="3"/>
  <c r="AA344" i="3"/>
  <c r="AD344" i="3"/>
  <c r="F17" i="4"/>
  <c r="AB342" i="3"/>
  <c r="E5" i="4" s="1"/>
  <c r="AD342" i="3"/>
  <c r="F5" i="4"/>
  <c r="X342" i="3"/>
  <c r="V342" i="3"/>
  <c r="C5" i="4" s="1"/>
  <c r="X344" i="3"/>
  <c r="V344" i="3"/>
  <c r="C17" i="4" s="1"/>
  <c r="X346" i="3"/>
  <c r="X347" i="3"/>
  <c r="V346" i="3"/>
  <c r="AC170" i="3"/>
  <c r="Z198" i="3"/>
  <c r="W198" i="3"/>
  <c r="T198" i="3"/>
  <c r="Q198" i="3"/>
  <c r="N198" i="3"/>
  <c r="K198" i="3"/>
  <c r="H198" i="3"/>
  <c r="Z197" i="3"/>
  <c r="W197" i="3"/>
  <c r="T197" i="3"/>
  <c r="Q197" i="3"/>
  <c r="N197" i="3"/>
  <c r="K197" i="3"/>
  <c r="H197" i="3"/>
  <c r="Z196" i="3"/>
  <c r="W196" i="3"/>
  <c r="T196" i="3"/>
  <c r="Q196" i="3"/>
  <c r="N196" i="3"/>
  <c r="K196" i="3"/>
  <c r="H196" i="3"/>
  <c r="Z195" i="3"/>
  <c r="AX193" i="3"/>
  <c r="Z193" i="3"/>
  <c r="W193" i="3"/>
  <c r="T193" i="3"/>
  <c r="Q193" i="3"/>
  <c r="N193" i="3"/>
  <c r="K193" i="3"/>
  <c r="H193" i="3"/>
  <c r="Z192" i="3"/>
  <c r="W192" i="3"/>
  <c r="T192" i="3"/>
  <c r="Q192" i="3"/>
  <c r="N192" i="3"/>
  <c r="K192" i="3"/>
  <c r="H192" i="3"/>
  <c r="Z191" i="3"/>
  <c r="W191" i="3"/>
  <c r="T191" i="3"/>
  <c r="Q191" i="3"/>
  <c r="N191" i="3"/>
  <c r="K191" i="3"/>
  <c r="H191" i="3"/>
  <c r="Z190" i="3"/>
  <c r="W190" i="3"/>
  <c r="T190" i="3"/>
  <c r="Q190" i="3"/>
  <c r="N190" i="3"/>
  <c r="K190" i="3"/>
  <c r="H190" i="3"/>
  <c r="Z189" i="3"/>
  <c r="W189" i="3"/>
  <c r="S189" i="3"/>
  <c r="T384" i="3" s="1"/>
  <c r="Q189" i="3"/>
  <c r="N189" i="3"/>
  <c r="K189" i="3"/>
  <c r="H189" i="3"/>
  <c r="W188" i="3"/>
  <c r="T188" i="3"/>
  <c r="Q188" i="3"/>
  <c r="N188" i="3"/>
  <c r="K188" i="3"/>
  <c r="H188" i="3"/>
  <c r="Z224" i="3"/>
  <c r="W224" i="3"/>
  <c r="T224" i="3"/>
  <c r="Q224" i="3"/>
  <c r="N224" i="3"/>
  <c r="K224" i="3"/>
  <c r="H224" i="3"/>
  <c r="Z223" i="3"/>
  <c r="W223" i="3"/>
  <c r="T223" i="3"/>
  <c r="Q223" i="3"/>
  <c r="N223" i="3"/>
  <c r="K223" i="3"/>
  <c r="H223" i="3"/>
  <c r="Z222" i="3"/>
  <c r="W222" i="3"/>
  <c r="T222" i="3"/>
  <c r="Q222" i="3"/>
  <c r="N222" i="3"/>
  <c r="K222" i="3"/>
  <c r="H222" i="3"/>
  <c r="Z221" i="3"/>
  <c r="AX219" i="3"/>
  <c r="Z219" i="3"/>
  <c r="W219" i="3"/>
  <c r="T219" i="3"/>
  <c r="Q219" i="3"/>
  <c r="N219" i="3"/>
  <c r="K219" i="3"/>
  <c r="H219" i="3"/>
  <c r="Z218" i="3"/>
  <c r="W218" i="3"/>
  <c r="T218" i="3"/>
  <c r="Q218" i="3"/>
  <c r="N218" i="3"/>
  <c r="K218" i="3"/>
  <c r="H218" i="3"/>
  <c r="Z217" i="3"/>
  <c r="W217" i="3"/>
  <c r="T217" i="3"/>
  <c r="Q217" i="3"/>
  <c r="N217" i="3"/>
  <c r="K217" i="3"/>
  <c r="H217" i="3"/>
  <c r="Z216" i="3"/>
  <c r="W216" i="3"/>
  <c r="T216" i="3"/>
  <c r="Q216" i="3"/>
  <c r="N216" i="3"/>
  <c r="K216" i="3"/>
  <c r="H216" i="3"/>
  <c r="Z215" i="3"/>
  <c r="W215" i="3"/>
  <c r="S215" i="3"/>
  <c r="Q215" i="3"/>
  <c r="N215" i="3"/>
  <c r="K215" i="3"/>
  <c r="H215" i="3"/>
  <c r="Z214" i="3"/>
  <c r="W214" i="3"/>
  <c r="T214" i="3"/>
  <c r="Q214" i="3"/>
  <c r="N214" i="3"/>
  <c r="K214" i="3"/>
  <c r="H214" i="3"/>
  <c r="Z211" i="3"/>
  <c r="W211" i="3"/>
  <c r="T211" i="3"/>
  <c r="Q211" i="3"/>
  <c r="N211" i="3"/>
  <c r="K211" i="3"/>
  <c r="H211" i="3"/>
  <c r="Z210" i="3"/>
  <c r="W210" i="3"/>
  <c r="T210" i="3"/>
  <c r="Q210" i="3"/>
  <c r="N210" i="3"/>
  <c r="K210" i="3"/>
  <c r="H210" i="3"/>
  <c r="Z209" i="3"/>
  <c r="W209" i="3"/>
  <c r="T209" i="3"/>
  <c r="Q209" i="3"/>
  <c r="N209" i="3"/>
  <c r="K209" i="3"/>
  <c r="H209" i="3"/>
  <c r="Z208" i="3"/>
  <c r="AX206" i="3"/>
  <c r="Z206" i="3"/>
  <c r="W206" i="3"/>
  <c r="T206" i="3"/>
  <c r="Q206" i="3"/>
  <c r="N206" i="3"/>
  <c r="K206" i="3"/>
  <c r="H206" i="3"/>
  <c r="Z205" i="3"/>
  <c r="W205" i="3"/>
  <c r="T205" i="3"/>
  <c r="Q205" i="3"/>
  <c r="N205" i="3"/>
  <c r="K205" i="3"/>
  <c r="H205" i="3"/>
  <c r="Z204" i="3"/>
  <c r="W204" i="3"/>
  <c r="T204" i="3"/>
  <c r="Q204" i="3"/>
  <c r="N204" i="3"/>
  <c r="K204" i="3"/>
  <c r="H204" i="3"/>
  <c r="Z203" i="3"/>
  <c r="W203" i="3"/>
  <c r="T203" i="3"/>
  <c r="Q203" i="3"/>
  <c r="N203" i="3"/>
  <c r="K203" i="3"/>
  <c r="H203" i="3"/>
  <c r="Z202" i="3"/>
  <c r="W202" i="3"/>
  <c r="S202" i="3"/>
  <c r="Q202" i="3"/>
  <c r="N202" i="3"/>
  <c r="K202" i="3"/>
  <c r="H202" i="3"/>
  <c r="W201" i="3"/>
  <c r="T201" i="3"/>
  <c r="Q201" i="3"/>
  <c r="N201" i="3"/>
  <c r="K201" i="3"/>
  <c r="H201" i="3"/>
  <c r="Z289" i="3"/>
  <c r="W289" i="3"/>
  <c r="T289" i="3"/>
  <c r="Q289" i="3"/>
  <c r="N289" i="3"/>
  <c r="K289" i="3"/>
  <c r="H289" i="3"/>
  <c r="Z288" i="3"/>
  <c r="W288" i="3"/>
  <c r="T288" i="3"/>
  <c r="Q288" i="3"/>
  <c r="N288" i="3"/>
  <c r="K288" i="3"/>
  <c r="H288" i="3"/>
  <c r="Z287" i="3"/>
  <c r="W287" i="3"/>
  <c r="T287" i="3"/>
  <c r="Q287" i="3"/>
  <c r="N287" i="3"/>
  <c r="K287" i="3"/>
  <c r="H287" i="3"/>
  <c r="Z286" i="3"/>
  <c r="AX284" i="3"/>
  <c r="Z284" i="3"/>
  <c r="W284" i="3"/>
  <c r="T284" i="3"/>
  <c r="Q284" i="3"/>
  <c r="N284" i="3"/>
  <c r="K284" i="3"/>
  <c r="H284" i="3"/>
  <c r="Z283" i="3"/>
  <c r="W283" i="3"/>
  <c r="T283" i="3"/>
  <c r="Q283" i="3"/>
  <c r="N283" i="3"/>
  <c r="K283" i="3"/>
  <c r="H283" i="3"/>
  <c r="Z282" i="3"/>
  <c r="W282" i="3"/>
  <c r="T282" i="3"/>
  <c r="Q282" i="3"/>
  <c r="N282" i="3"/>
  <c r="K282" i="3"/>
  <c r="H282" i="3"/>
  <c r="Z281" i="3"/>
  <c r="W281" i="3"/>
  <c r="T281" i="3"/>
  <c r="Q281" i="3"/>
  <c r="N281" i="3"/>
  <c r="K281" i="3"/>
  <c r="H281" i="3"/>
  <c r="Z280" i="3"/>
  <c r="W280" i="3"/>
  <c r="S280" i="3"/>
  <c r="T386" i="3" s="1"/>
  <c r="Q280" i="3"/>
  <c r="N280" i="3"/>
  <c r="K280" i="3"/>
  <c r="H280" i="3"/>
  <c r="Z279" i="3"/>
  <c r="W279" i="3"/>
  <c r="T279" i="3"/>
  <c r="Q279" i="3"/>
  <c r="N279" i="3"/>
  <c r="K279" i="3"/>
  <c r="H279" i="3"/>
  <c r="Y344" i="3"/>
  <c r="J807" i="1"/>
  <c r="AU805" i="1" s="1"/>
  <c r="W71" i="3"/>
  <c r="V78" i="1"/>
  <c r="W348" i="3"/>
  <c r="X348" i="3"/>
  <c r="AA348" i="3"/>
  <c r="AB344" i="3"/>
  <c r="V348" i="3"/>
  <c r="V310" i="3"/>
  <c r="AC121" i="3"/>
  <c r="W361" i="1"/>
  <c r="T784" i="1"/>
  <c r="W1164" i="1"/>
  <c r="W1122" i="1"/>
  <c r="W133" i="2"/>
  <c r="W784" i="1"/>
  <c r="X1262" i="1"/>
  <c r="U1262" i="1"/>
  <c r="W69" i="1"/>
  <c r="W68" i="1"/>
  <c r="W67" i="1"/>
  <c r="W66" i="1"/>
  <c r="W65" i="1"/>
  <c r="W30" i="1"/>
  <c r="W499" i="1"/>
  <c r="W486" i="1"/>
  <c r="W466" i="1"/>
  <c r="W465" i="1"/>
  <c r="W392" i="1"/>
  <c r="W108" i="2"/>
  <c r="W360" i="1"/>
  <c r="W350" i="1"/>
  <c r="W339" i="1"/>
  <c r="W273" i="1"/>
  <c r="W272" i="1"/>
  <c r="W226" i="1"/>
  <c r="W215" i="1"/>
  <c r="W214" i="1"/>
  <c r="W1007" i="1"/>
  <c r="W922" i="1"/>
  <c r="W900" i="1"/>
  <c r="W810" i="1"/>
  <c r="W809" i="1"/>
  <c r="W808" i="1"/>
  <c r="AC371" i="1"/>
  <c r="Z294" i="1"/>
  <c r="W204" i="1"/>
  <c r="W166" i="1"/>
  <c r="W102" i="1"/>
  <c r="W179" i="2"/>
  <c r="W178" i="2"/>
  <c r="U1263" i="1"/>
  <c r="AC93" i="3"/>
  <c r="T78" i="1"/>
  <c r="W955" i="1"/>
  <c r="T810" i="1"/>
  <c r="T69" i="1"/>
  <c r="T10" i="1"/>
  <c r="W764" i="1"/>
  <c r="U1265" i="1"/>
  <c r="U1268" i="1" s="1"/>
  <c r="W798" i="1"/>
  <c r="AD245" i="2"/>
  <c r="X245" i="2"/>
  <c r="U245" i="2"/>
  <c r="AD348" i="3"/>
  <c r="T179" i="2"/>
  <c r="T180" i="2"/>
  <c r="S306" i="3"/>
  <c r="W93" i="3"/>
  <c r="T81" i="3"/>
  <c r="R244" i="2"/>
  <c r="L245" i="2"/>
  <c r="I245" i="2"/>
  <c r="I246" i="2" s="1"/>
  <c r="H1159" i="1"/>
  <c r="H1160" i="1"/>
  <c r="H1161" i="1"/>
  <c r="H1162" i="1"/>
  <c r="H1163" i="1"/>
  <c r="H1164" i="1"/>
  <c r="H1165" i="1"/>
  <c r="H1166" i="1"/>
  <c r="H1167" i="1"/>
  <c r="K1159" i="1"/>
  <c r="K1160" i="1"/>
  <c r="K1161" i="1"/>
  <c r="K1162" i="1"/>
  <c r="K1163" i="1"/>
  <c r="K1164" i="1"/>
  <c r="K1165" i="1"/>
  <c r="K1166" i="1"/>
  <c r="K1167" i="1"/>
  <c r="N1159" i="1"/>
  <c r="N1160" i="1"/>
  <c r="N1161" i="1"/>
  <c r="N1162" i="1"/>
  <c r="N1163" i="1"/>
  <c r="N1164" i="1"/>
  <c r="N1165" i="1"/>
  <c r="N1166" i="1"/>
  <c r="N1167" i="1"/>
  <c r="Q1159" i="1"/>
  <c r="Q1160" i="1"/>
  <c r="Q1161" i="1"/>
  <c r="Q1162" i="1"/>
  <c r="Q1163" i="1"/>
  <c r="Q1164" i="1"/>
  <c r="Q1165" i="1"/>
  <c r="Q1166" i="1"/>
  <c r="Q1167" i="1"/>
  <c r="T1159" i="1"/>
  <c r="T1160" i="1"/>
  <c r="T1161" i="1"/>
  <c r="T1162" i="1"/>
  <c r="T1163" i="1"/>
  <c r="T1164" i="1"/>
  <c r="T1165" i="1"/>
  <c r="T1166" i="1"/>
  <c r="T1167" i="1"/>
  <c r="W1159" i="1"/>
  <c r="W1160" i="1"/>
  <c r="W1161" i="1"/>
  <c r="W1162" i="1"/>
  <c r="W1163" i="1"/>
  <c r="W1165" i="1"/>
  <c r="W1166" i="1"/>
  <c r="W1167" i="1"/>
  <c r="Z1159" i="1"/>
  <c r="Z1160" i="1"/>
  <c r="Z1161" i="1"/>
  <c r="Z1162" i="1"/>
  <c r="Z1163" i="1"/>
  <c r="Z1165" i="1"/>
  <c r="Z1166" i="1"/>
  <c r="Z1167" i="1"/>
  <c r="AC1159" i="1"/>
  <c r="AC1160" i="1"/>
  <c r="AC1161" i="1"/>
  <c r="AC1162" i="1"/>
  <c r="AC1163" i="1"/>
  <c r="AC1164" i="1"/>
  <c r="AC1165" i="1"/>
  <c r="AC1166" i="1"/>
  <c r="AC1167" i="1"/>
  <c r="AF1159" i="1"/>
  <c r="AF1160" i="1"/>
  <c r="AF1161" i="1"/>
  <c r="AF1162" i="1"/>
  <c r="AF1163" i="1"/>
  <c r="AF1165" i="1"/>
  <c r="AF1166" i="1"/>
  <c r="AF1167" i="1"/>
  <c r="H1117" i="1"/>
  <c r="H1118" i="1"/>
  <c r="H1119" i="1"/>
  <c r="H1120" i="1"/>
  <c r="H1121" i="1"/>
  <c r="H1122" i="1"/>
  <c r="H1123" i="1"/>
  <c r="H1124" i="1"/>
  <c r="H1125" i="1"/>
  <c r="K1117" i="1"/>
  <c r="K1118" i="1"/>
  <c r="K1119" i="1"/>
  <c r="K1120" i="1"/>
  <c r="K1121" i="1"/>
  <c r="K1122" i="1"/>
  <c r="K1123" i="1"/>
  <c r="K1124" i="1"/>
  <c r="K1125" i="1"/>
  <c r="N1117" i="1"/>
  <c r="N1118" i="1"/>
  <c r="N1119" i="1"/>
  <c r="N1120" i="1"/>
  <c r="N1121" i="1"/>
  <c r="N1122" i="1"/>
  <c r="N1123" i="1"/>
  <c r="N1124" i="1"/>
  <c r="N1125" i="1"/>
  <c r="Q1117" i="1"/>
  <c r="Q1118" i="1"/>
  <c r="Q1119" i="1"/>
  <c r="Q1120" i="1"/>
  <c r="Q1121" i="1"/>
  <c r="Q1122" i="1"/>
  <c r="Q1123" i="1"/>
  <c r="Q1124" i="1"/>
  <c r="Q1125" i="1"/>
  <c r="T1117" i="1"/>
  <c r="T1118" i="1"/>
  <c r="T1119" i="1"/>
  <c r="T1120" i="1"/>
  <c r="T1121" i="1"/>
  <c r="T1122" i="1"/>
  <c r="T1123" i="1"/>
  <c r="T1124" i="1"/>
  <c r="T1125" i="1"/>
  <c r="W1117" i="1"/>
  <c r="W1118" i="1"/>
  <c r="W1119" i="1"/>
  <c r="W1120" i="1"/>
  <c r="W1121" i="1"/>
  <c r="W1123" i="1"/>
  <c r="W1124" i="1"/>
  <c r="W1125" i="1"/>
  <c r="Z1117" i="1"/>
  <c r="Z1118" i="1"/>
  <c r="Z1119" i="1"/>
  <c r="Z1120" i="1"/>
  <c r="Z1121" i="1"/>
  <c r="Z1123" i="1"/>
  <c r="Z1124" i="1"/>
  <c r="Z1125" i="1"/>
  <c r="AC1117" i="1"/>
  <c r="AC1118" i="1"/>
  <c r="AC1119" i="1"/>
  <c r="AC1120" i="1"/>
  <c r="AC1121" i="1"/>
  <c r="AC1122" i="1"/>
  <c r="AC1123" i="1"/>
  <c r="AC1124" i="1"/>
  <c r="AC1125" i="1"/>
  <c r="AF1117" i="1"/>
  <c r="AF1118" i="1"/>
  <c r="AF1119" i="1"/>
  <c r="AF1120" i="1"/>
  <c r="AF1121" i="1"/>
  <c r="AF1122" i="1"/>
  <c r="AF1123" i="1"/>
  <c r="AF1124" i="1"/>
  <c r="AF1125" i="1"/>
  <c r="H781" i="1"/>
  <c r="H782" i="1"/>
  <c r="H783" i="1"/>
  <c r="H784" i="1"/>
  <c r="H785" i="1"/>
  <c r="H786" i="1"/>
  <c r="H787" i="1"/>
  <c r="H788" i="1"/>
  <c r="H789" i="1"/>
  <c r="K781" i="1"/>
  <c r="K782" i="1"/>
  <c r="K783" i="1"/>
  <c r="K784" i="1"/>
  <c r="K785" i="1"/>
  <c r="K786" i="1"/>
  <c r="K787" i="1"/>
  <c r="K788" i="1"/>
  <c r="K789" i="1"/>
  <c r="N781" i="1"/>
  <c r="N782" i="1"/>
  <c r="N783" i="1"/>
  <c r="N784" i="1"/>
  <c r="N785" i="1"/>
  <c r="N786" i="1"/>
  <c r="N787" i="1"/>
  <c r="N788" i="1"/>
  <c r="N789" i="1"/>
  <c r="Q781" i="1"/>
  <c r="Q782" i="1"/>
  <c r="Q783" i="1"/>
  <c r="Q784" i="1"/>
  <c r="Q785" i="1"/>
  <c r="Q786" i="1"/>
  <c r="Q787" i="1"/>
  <c r="Q788" i="1"/>
  <c r="Q789" i="1"/>
  <c r="T781" i="1"/>
  <c r="T782" i="1"/>
  <c r="T783" i="1"/>
  <c r="T785" i="1"/>
  <c r="T786" i="1"/>
  <c r="T787" i="1"/>
  <c r="T788" i="1"/>
  <c r="T789" i="1"/>
  <c r="W781" i="1"/>
  <c r="W782" i="1"/>
  <c r="W783" i="1"/>
  <c r="W785" i="1"/>
  <c r="W786" i="1"/>
  <c r="W787" i="1"/>
  <c r="W788" i="1"/>
  <c r="W789" i="1"/>
  <c r="Z781" i="1"/>
  <c r="Z782" i="1"/>
  <c r="Z783" i="1"/>
  <c r="Z784" i="1"/>
  <c r="Z785" i="1"/>
  <c r="Z786" i="1"/>
  <c r="Z787" i="1"/>
  <c r="Z788" i="1"/>
  <c r="Z789" i="1"/>
  <c r="AC781" i="1"/>
  <c r="AC782" i="1"/>
  <c r="AC783" i="1"/>
  <c r="AC784" i="1"/>
  <c r="AC785" i="1"/>
  <c r="AC787" i="1"/>
  <c r="AC788" i="1"/>
  <c r="AC789" i="1"/>
  <c r="AF781" i="1"/>
  <c r="AF782" i="1"/>
  <c r="AF783" i="1"/>
  <c r="AF784" i="1"/>
  <c r="AF785" i="1"/>
  <c r="AF786" i="1"/>
  <c r="AF787" i="1"/>
  <c r="AF788" i="1"/>
  <c r="AF789" i="1"/>
  <c r="H770" i="1"/>
  <c r="H771" i="1"/>
  <c r="H772" i="1"/>
  <c r="H773" i="1"/>
  <c r="H774" i="1"/>
  <c r="H775" i="1"/>
  <c r="H776" i="1"/>
  <c r="H777" i="1"/>
  <c r="H778" i="1"/>
  <c r="K770" i="1"/>
  <c r="K771" i="1"/>
  <c r="K772" i="1"/>
  <c r="K773" i="1"/>
  <c r="K774" i="1"/>
  <c r="K775" i="1"/>
  <c r="K776" i="1"/>
  <c r="K777" i="1"/>
  <c r="K778" i="1"/>
  <c r="N770" i="1"/>
  <c r="N771" i="1"/>
  <c r="N772" i="1"/>
  <c r="N773" i="1"/>
  <c r="N774" i="1"/>
  <c r="N775" i="1"/>
  <c r="N776" i="1"/>
  <c r="N777" i="1"/>
  <c r="N778" i="1"/>
  <c r="Q770" i="1"/>
  <c r="Q771" i="1"/>
  <c r="Q772" i="1"/>
  <c r="Q773" i="1"/>
  <c r="Q774" i="1"/>
  <c r="Q775" i="1"/>
  <c r="Q776" i="1"/>
  <c r="Q777" i="1"/>
  <c r="Q778" i="1"/>
  <c r="T770" i="1"/>
  <c r="T771" i="1"/>
  <c r="T772" i="1"/>
  <c r="T773" i="1"/>
  <c r="T774" i="1"/>
  <c r="T775" i="1"/>
  <c r="T776" i="1"/>
  <c r="T777" i="1"/>
  <c r="T778" i="1"/>
  <c r="W770" i="1"/>
  <c r="W771" i="1"/>
  <c r="W772" i="1"/>
  <c r="W773" i="1"/>
  <c r="W774" i="1"/>
  <c r="W775" i="1"/>
  <c r="W776" i="1"/>
  <c r="W777" i="1"/>
  <c r="W778" i="1"/>
  <c r="Z770" i="1"/>
  <c r="Z771" i="1"/>
  <c r="Z772" i="1"/>
  <c r="Z773" i="1"/>
  <c r="Z774" i="1"/>
  <c r="Z775" i="1"/>
  <c r="Z776" i="1"/>
  <c r="Z777" i="1"/>
  <c r="Z778" i="1"/>
  <c r="AC770" i="1"/>
  <c r="AC771" i="1"/>
  <c r="AC772" i="1"/>
  <c r="AC773" i="1"/>
  <c r="AC774" i="1"/>
  <c r="AC775" i="1"/>
  <c r="AC776" i="1"/>
  <c r="AC777" i="1"/>
  <c r="AC778" i="1"/>
  <c r="AF770" i="1"/>
  <c r="AF771" i="1"/>
  <c r="AF772" i="1"/>
  <c r="AF773" i="1"/>
  <c r="AF774" i="1"/>
  <c r="AF775" i="1"/>
  <c r="AF776" i="1"/>
  <c r="AF777" i="1"/>
  <c r="AF778" i="1"/>
  <c r="H582" i="1"/>
  <c r="H583" i="1"/>
  <c r="H584" i="1"/>
  <c r="H585" i="1"/>
  <c r="H586" i="1"/>
  <c r="H587" i="1"/>
  <c r="H588" i="1"/>
  <c r="H589" i="1"/>
  <c r="H590" i="1"/>
  <c r="K582" i="1"/>
  <c r="K583" i="1"/>
  <c r="K584" i="1"/>
  <c r="K585" i="1"/>
  <c r="K586" i="1"/>
  <c r="K587" i="1"/>
  <c r="K588" i="1"/>
  <c r="K589" i="1"/>
  <c r="K590" i="1"/>
  <c r="N582" i="1"/>
  <c r="N583" i="1"/>
  <c r="N584" i="1"/>
  <c r="N585" i="1"/>
  <c r="N586" i="1"/>
  <c r="N587" i="1"/>
  <c r="N588" i="1"/>
  <c r="N589" i="1"/>
  <c r="N590" i="1"/>
  <c r="Q582" i="1"/>
  <c r="Q583" i="1"/>
  <c r="Q584" i="1"/>
  <c r="Q585" i="1"/>
  <c r="Q586" i="1"/>
  <c r="Q587" i="1"/>
  <c r="Q588" i="1"/>
  <c r="Q589" i="1"/>
  <c r="Q590" i="1"/>
  <c r="T582" i="1"/>
  <c r="T583" i="1"/>
  <c r="T584" i="1"/>
  <c r="T585" i="1"/>
  <c r="T586" i="1"/>
  <c r="T587" i="1"/>
  <c r="T588" i="1"/>
  <c r="T589" i="1"/>
  <c r="T590" i="1"/>
  <c r="W582" i="1"/>
  <c r="W583" i="1"/>
  <c r="W584" i="1"/>
  <c r="W585" i="1"/>
  <c r="W586" i="1"/>
  <c r="W587" i="1"/>
  <c r="W588" i="1"/>
  <c r="W589" i="1"/>
  <c r="W590" i="1"/>
  <c r="Z582" i="1"/>
  <c r="Z583" i="1"/>
  <c r="Z584" i="1"/>
  <c r="Z585" i="1"/>
  <c r="Z586" i="1"/>
  <c r="Z587" i="1"/>
  <c r="Z588" i="1"/>
  <c r="Z589" i="1"/>
  <c r="Z590" i="1"/>
  <c r="AC582" i="1"/>
  <c r="AC583" i="1"/>
  <c r="AC584" i="1"/>
  <c r="AC585" i="1"/>
  <c r="AC586" i="1"/>
  <c r="AC587" i="1"/>
  <c r="AC588" i="1"/>
  <c r="AC589" i="1"/>
  <c r="AC590" i="1"/>
  <c r="AF582" i="1"/>
  <c r="AF583" i="1"/>
  <c r="AF584" i="1"/>
  <c r="AF585" i="1"/>
  <c r="AF586" i="1"/>
  <c r="AF587" i="1"/>
  <c r="AF588" i="1"/>
  <c r="AF589" i="1"/>
  <c r="AF590" i="1"/>
  <c r="H571" i="1"/>
  <c r="H572" i="1"/>
  <c r="H573" i="1"/>
  <c r="H574" i="1"/>
  <c r="H575" i="1"/>
  <c r="H576" i="1"/>
  <c r="H577" i="1"/>
  <c r="H578" i="1"/>
  <c r="H579" i="1"/>
  <c r="K571" i="1"/>
  <c r="K572" i="1"/>
  <c r="K573" i="1"/>
  <c r="K574" i="1"/>
  <c r="K575" i="1"/>
  <c r="K576" i="1"/>
  <c r="K577" i="1"/>
  <c r="K578" i="1"/>
  <c r="K579" i="1"/>
  <c r="N571" i="1"/>
  <c r="N572" i="1"/>
  <c r="N573" i="1"/>
  <c r="N574" i="1"/>
  <c r="N575" i="1"/>
  <c r="N576" i="1"/>
  <c r="N577" i="1"/>
  <c r="N578" i="1"/>
  <c r="N579" i="1"/>
  <c r="Q571" i="1"/>
  <c r="Q572" i="1"/>
  <c r="Q573" i="1"/>
  <c r="Q574" i="1"/>
  <c r="Q575" i="1"/>
  <c r="Q576" i="1"/>
  <c r="Q577" i="1"/>
  <c r="Q578" i="1"/>
  <c r="Q579" i="1"/>
  <c r="T571" i="1"/>
  <c r="T572" i="1"/>
  <c r="T573" i="1"/>
  <c r="T574" i="1"/>
  <c r="T575" i="1"/>
  <c r="T576" i="1"/>
  <c r="T577" i="1"/>
  <c r="T578" i="1"/>
  <c r="T579" i="1"/>
  <c r="W571" i="1"/>
  <c r="W572" i="1"/>
  <c r="W573" i="1"/>
  <c r="W574" i="1"/>
  <c r="W575" i="1"/>
  <c r="W576" i="1"/>
  <c r="W577" i="1"/>
  <c r="W578" i="1"/>
  <c r="W579" i="1"/>
  <c r="Z571" i="1"/>
  <c r="Z572" i="1"/>
  <c r="Z574" i="1"/>
  <c r="Z575" i="1"/>
  <c r="Z576" i="1"/>
  <c r="Z577" i="1"/>
  <c r="Z578" i="1"/>
  <c r="Z579" i="1"/>
  <c r="AC571" i="1"/>
  <c r="AC572" i="1"/>
  <c r="AC573" i="1"/>
  <c r="AC574" i="1"/>
  <c r="AC575" i="1"/>
  <c r="AC576" i="1"/>
  <c r="AC577" i="1"/>
  <c r="AC578" i="1"/>
  <c r="AC579" i="1"/>
  <c r="AF571" i="1"/>
  <c r="AF572" i="1"/>
  <c r="AF573" i="1"/>
  <c r="AF574" i="1"/>
  <c r="AF575" i="1"/>
  <c r="AF576" i="1"/>
  <c r="AF577" i="1"/>
  <c r="AF578" i="1"/>
  <c r="AF579" i="1"/>
  <c r="H560" i="1"/>
  <c r="H561" i="1"/>
  <c r="H562" i="1"/>
  <c r="H563" i="1"/>
  <c r="H564" i="1"/>
  <c r="H565" i="1"/>
  <c r="H566" i="1"/>
  <c r="H567" i="1"/>
  <c r="H568" i="1"/>
  <c r="K560" i="1"/>
  <c r="K561" i="1"/>
  <c r="K562" i="1"/>
  <c r="K563" i="1"/>
  <c r="K564" i="1"/>
  <c r="K565" i="1"/>
  <c r="K566" i="1"/>
  <c r="K567" i="1"/>
  <c r="K568" i="1"/>
  <c r="N560" i="1"/>
  <c r="N561" i="1"/>
  <c r="N562" i="1"/>
  <c r="N563" i="1"/>
  <c r="N564" i="1"/>
  <c r="N565" i="1"/>
  <c r="N566" i="1"/>
  <c r="N567" i="1"/>
  <c r="N568" i="1"/>
  <c r="Q560" i="1"/>
  <c r="Q561" i="1"/>
  <c r="Q562" i="1"/>
  <c r="Q563" i="1"/>
  <c r="Q564" i="1"/>
  <c r="Q565" i="1"/>
  <c r="Q566" i="1"/>
  <c r="Q567" i="1"/>
  <c r="Q568" i="1"/>
  <c r="T560" i="1"/>
  <c r="T561" i="1"/>
  <c r="T562" i="1"/>
  <c r="T563" i="1"/>
  <c r="T564" i="1"/>
  <c r="T565" i="1"/>
  <c r="T566" i="1"/>
  <c r="T567" i="1"/>
  <c r="T568" i="1"/>
  <c r="W560" i="1"/>
  <c r="W561" i="1"/>
  <c r="W562" i="1"/>
  <c r="W563" i="1"/>
  <c r="W564" i="1"/>
  <c r="W565" i="1"/>
  <c r="W566" i="1"/>
  <c r="W567" i="1"/>
  <c r="W568" i="1"/>
  <c r="Z560" i="1"/>
  <c r="Z561" i="1"/>
  <c r="Z563" i="1"/>
  <c r="Z564" i="1"/>
  <c r="Z565" i="1"/>
  <c r="Z566" i="1"/>
  <c r="Z567" i="1"/>
  <c r="Z568" i="1"/>
  <c r="AC560" i="1"/>
  <c r="AC561" i="1"/>
  <c r="AC562" i="1"/>
  <c r="AC563" i="1"/>
  <c r="AC564" i="1"/>
  <c r="AC566" i="1"/>
  <c r="AC567" i="1"/>
  <c r="AC568" i="1"/>
  <c r="AF560" i="1"/>
  <c r="AF561" i="1"/>
  <c r="AF562" i="1"/>
  <c r="AF564" i="1"/>
  <c r="AF566" i="1"/>
  <c r="AF567" i="1"/>
  <c r="AF568" i="1"/>
  <c r="H549" i="1"/>
  <c r="H550" i="1"/>
  <c r="H551" i="1"/>
  <c r="H552" i="1"/>
  <c r="H553" i="1"/>
  <c r="H554" i="1"/>
  <c r="H555" i="1"/>
  <c r="H556" i="1"/>
  <c r="H557" i="1"/>
  <c r="K549" i="1"/>
  <c r="K550" i="1"/>
  <c r="K551" i="1"/>
  <c r="K552" i="1"/>
  <c r="K553" i="1"/>
  <c r="K554" i="1"/>
  <c r="K555" i="1"/>
  <c r="K556" i="1"/>
  <c r="K557" i="1"/>
  <c r="N549" i="1"/>
  <c r="N550" i="1"/>
  <c r="N551" i="1"/>
  <c r="N552" i="1"/>
  <c r="N553" i="1"/>
  <c r="N554" i="1"/>
  <c r="N555" i="1"/>
  <c r="N556" i="1"/>
  <c r="N557" i="1"/>
  <c r="Q549" i="1"/>
  <c r="Q550" i="1"/>
  <c r="Q551" i="1"/>
  <c r="Q552" i="1"/>
  <c r="Q553" i="1"/>
  <c r="Q554" i="1"/>
  <c r="Q555" i="1"/>
  <c r="Q556" i="1"/>
  <c r="Q557" i="1"/>
  <c r="T549" i="1"/>
  <c r="T550" i="1"/>
  <c r="T551" i="1"/>
  <c r="T552" i="1"/>
  <c r="T553" i="1"/>
  <c r="T554" i="1"/>
  <c r="T555" i="1"/>
  <c r="T556" i="1"/>
  <c r="T557" i="1"/>
  <c r="W549" i="1"/>
  <c r="W550" i="1"/>
  <c r="W551" i="1"/>
  <c r="W552" i="1"/>
  <c r="W553" i="1"/>
  <c r="W554" i="1"/>
  <c r="W555" i="1"/>
  <c r="W556" i="1"/>
  <c r="W557" i="1"/>
  <c r="Z549" i="1"/>
  <c r="Z550" i="1"/>
  <c r="Z552" i="1"/>
  <c r="Z553" i="1"/>
  <c r="Z554" i="1"/>
  <c r="Z555" i="1"/>
  <c r="Z556" i="1"/>
  <c r="Z557" i="1"/>
  <c r="AC549" i="1"/>
  <c r="AC550" i="1"/>
  <c r="AC551" i="1"/>
  <c r="AC552" i="1"/>
  <c r="AC553" i="1"/>
  <c r="AC555" i="1"/>
  <c r="AC556" i="1"/>
  <c r="AC557" i="1"/>
  <c r="AF549" i="1"/>
  <c r="AF550" i="1"/>
  <c r="AF551" i="1"/>
  <c r="AF553" i="1"/>
  <c r="AF555" i="1"/>
  <c r="AF556" i="1"/>
  <c r="AF557" i="1"/>
  <c r="H505" i="1"/>
  <c r="H506" i="1"/>
  <c r="H507" i="1"/>
  <c r="H508" i="1"/>
  <c r="H509" i="1"/>
  <c r="H510" i="1"/>
  <c r="H511" i="1"/>
  <c r="H512" i="1"/>
  <c r="H513" i="1"/>
  <c r="K505" i="1"/>
  <c r="K506" i="1"/>
  <c r="K507" i="1"/>
  <c r="K508" i="1"/>
  <c r="K509" i="1"/>
  <c r="K510" i="1"/>
  <c r="K511" i="1"/>
  <c r="K512" i="1"/>
  <c r="K513" i="1"/>
  <c r="N505" i="1"/>
  <c r="N506" i="1"/>
  <c r="N507" i="1"/>
  <c r="N508" i="1"/>
  <c r="N509" i="1"/>
  <c r="N510" i="1"/>
  <c r="N511" i="1"/>
  <c r="N512" i="1"/>
  <c r="N513" i="1"/>
  <c r="Q505" i="1"/>
  <c r="Q506" i="1"/>
  <c r="Q507" i="1"/>
  <c r="Q508" i="1"/>
  <c r="Q509" i="1"/>
  <c r="Q510" i="1"/>
  <c r="Q511" i="1"/>
  <c r="Q512" i="1"/>
  <c r="Q513" i="1"/>
  <c r="T505" i="1"/>
  <c r="T506" i="1"/>
  <c r="T507" i="1"/>
  <c r="T508" i="1"/>
  <c r="T509" i="1"/>
  <c r="T510" i="1"/>
  <c r="T511" i="1"/>
  <c r="T512" i="1"/>
  <c r="T513" i="1"/>
  <c r="W505" i="1"/>
  <c r="W506" i="1"/>
  <c r="W507" i="1"/>
  <c r="W508" i="1"/>
  <c r="W509" i="1"/>
  <c r="W510" i="1"/>
  <c r="W511" i="1"/>
  <c r="W512" i="1"/>
  <c r="W513" i="1"/>
  <c r="Z505" i="1"/>
  <c r="Z506" i="1"/>
  <c r="Z507" i="1"/>
  <c r="Z508" i="1"/>
  <c r="Z509" i="1"/>
  <c r="Z510" i="1"/>
  <c r="Z511" i="1"/>
  <c r="Z512" i="1"/>
  <c r="Z513" i="1"/>
  <c r="AC505" i="1"/>
  <c r="AC506" i="1"/>
  <c r="AC507" i="1"/>
  <c r="AC509" i="1"/>
  <c r="AC510" i="1"/>
  <c r="AC511" i="1"/>
  <c r="AC512" i="1"/>
  <c r="AC513" i="1"/>
  <c r="AF505" i="1"/>
  <c r="AF506" i="1"/>
  <c r="AF507" i="1"/>
  <c r="AF508" i="1"/>
  <c r="AF510" i="1"/>
  <c r="AF511" i="1"/>
  <c r="AF512" i="1"/>
  <c r="AF513" i="1"/>
  <c r="H494" i="1"/>
  <c r="H495" i="1"/>
  <c r="H496" i="1"/>
  <c r="H497" i="1"/>
  <c r="H498" i="1"/>
  <c r="H499" i="1"/>
  <c r="H500" i="1"/>
  <c r="H501" i="1"/>
  <c r="H502" i="1"/>
  <c r="K494" i="1"/>
  <c r="K495" i="1"/>
  <c r="K496" i="1"/>
  <c r="K497" i="1"/>
  <c r="K498" i="1"/>
  <c r="K499" i="1"/>
  <c r="K500" i="1"/>
  <c r="K501" i="1"/>
  <c r="K502" i="1"/>
  <c r="N494" i="1"/>
  <c r="N495" i="1"/>
  <c r="N496" i="1"/>
  <c r="N497" i="1"/>
  <c r="N498" i="1"/>
  <c r="N499" i="1"/>
  <c r="N500" i="1"/>
  <c r="N501" i="1"/>
  <c r="N502" i="1"/>
  <c r="Q494" i="1"/>
  <c r="Q495" i="1"/>
  <c r="Q496" i="1"/>
  <c r="Q497" i="1"/>
  <c r="Q498" i="1"/>
  <c r="Q499" i="1"/>
  <c r="Q500" i="1"/>
  <c r="Q501" i="1"/>
  <c r="Q502" i="1"/>
  <c r="T494" i="1"/>
  <c r="T495" i="1"/>
  <c r="T496" i="1"/>
  <c r="T497" i="1"/>
  <c r="T498" i="1"/>
  <c r="T499" i="1"/>
  <c r="T500" i="1"/>
  <c r="T501" i="1"/>
  <c r="T502" i="1"/>
  <c r="W494" i="1"/>
  <c r="W495" i="1"/>
  <c r="W496" i="1"/>
  <c r="W497" i="1"/>
  <c r="W498" i="1"/>
  <c r="W500" i="1"/>
  <c r="W501" i="1"/>
  <c r="W502" i="1"/>
  <c r="Z494" i="1"/>
  <c r="Z495" i="1"/>
  <c r="Z496" i="1"/>
  <c r="Z497" i="1"/>
  <c r="Z498" i="1"/>
  <c r="Z500" i="1"/>
  <c r="Z501" i="1"/>
  <c r="Z502" i="1"/>
  <c r="AC494" i="1"/>
  <c r="AC495" i="1"/>
  <c r="AC496" i="1"/>
  <c r="AC497" i="1"/>
  <c r="AC498" i="1"/>
  <c r="AC499" i="1"/>
  <c r="AC500" i="1"/>
  <c r="AC501" i="1"/>
  <c r="AC502" i="1"/>
  <c r="AF494" i="1"/>
  <c r="AF495" i="1"/>
  <c r="AF496" i="1"/>
  <c r="AF497" i="1"/>
  <c r="AF498" i="1"/>
  <c r="AF499" i="1"/>
  <c r="AF500" i="1"/>
  <c r="AF501" i="1"/>
  <c r="AF502" i="1"/>
  <c r="H483" i="1"/>
  <c r="H484" i="1"/>
  <c r="H485" i="1"/>
  <c r="H486" i="1"/>
  <c r="H487" i="1"/>
  <c r="H488" i="1"/>
  <c r="H489" i="1"/>
  <c r="H490" i="1"/>
  <c r="H491" i="1"/>
  <c r="K483" i="1"/>
  <c r="K484" i="1"/>
  <c r="K485" i="1"/>
  <c r="K486" i="1"/>
  <c r="K487" i="1"/>
  <c r="K488" i="1"/>
  <c r="K489" i="1"/>
  <c r="K490" i="1"/>
  <c r="K491" i="1"/>
  <c r="N483" i="1"/>
  <c r="N484" i="1"/>
  <c r="N485" i="1"/>
  <c r="N486" i="1"/>
  <c r="N487" i="1"/>
  <c r="N488" i="1"/>
  <c r="N489" i="1"/>
  <c r="N490" i="1"/>
  <c r="N491" i="1"/>
  <c r="Q483" i="1"/>
  <c r="Q484" i="1"/>
  <c r="Q485" i="1"/>
  <c r="Q486" i="1"/>
  <c r="Q487" i="1"/>
  <c r="Q488" i="1"/>
  <c r="Q489" i="1"/>
  <c r="Q490" i="1"/>
  <c r="Q491" i="1"/>
  <c r="T483" i="1"/>
  <c r="T484" i="1"/>
  <c r="T485" i="1"/>
  <c r="T486" i="1"/>
  <c r="T487" i="1"/>
  <c r="T488" i="1"/>
  <c r="T489" i="1"/>
  <c r="T490" i="1"/>
  <c r="T491" i="1"/>
  <c r="W483" i="1"/>
  <c r="W484" i="1"/>
  <c r="W485" i="1"/>
  <c r="W487" i="1"/>
  <c r="W488" i="1"/>
  <c r="W489" i="1"/>
  <c r="W490" i="1"/>
  <c r="W491" i="1"/>
  <c r="Z483" i="1"/>
  <c r="Z484" i="1"/>
  <c r="Z485" i="1"/>
  <c r="Z489" i="1"/>
  <c r="Z490" i="1"/>
  <c r="Z491" i="1"/>
  <c r="AC483" i="1"/>
  <c r="AC484" i="1"/>
  <c r="AC485" i="1"/>
  <c r="AC486" i="1"/>
  <c r="AC487" i="1"/>
  <c r="AC488" i="1"/>
  <c r="AC489" i="1"/>
  <c r="AC490" i="1"/>
  <c r="AC491" i="1"/>
  <c r="AF483" i="1"/>
  <c r="AF484" i="1"/>
  <c r="AF485" i="1"/>
  <c r="AF486" i="1"/>
  <c r="AF489" i="1"/>
  <c r="AF490" i="1"/>
  <c r="AF491" i="1"/>
  <c r="H461" i="1"/>
  <c r="H462" i="1"/>
  <c r="H463" i="1"/>
  <c r="H464" i="1"/>
  <c r="H465" i="1"/>
  <c r="H466" i="1"/>
  <c r="H467" i="1"/>
  <c r="H468" i="1"/>
  <c r="H469" i="1"/>
  <c r="K461" i="1"/>
  <c r="K462" i="1"/>
  <c r="K463" i="1"/>
  <c r="K464" i="1"/>
  <c r="K465" i="1"/>
  <c r="K466" i="1"/>
  <c r="K467" i="1"/>
  <c r="K468" i="1"/>
  <c r="K469" i="1"/>
  <c r="N461" i="1"/>
  <c r="N462" i="1"/>
  <c r="N463" i="1"/>
  <c r="N464" i="1"/>
  <c r="N465" i="1"/>
  <c r="N466" i="1"/>
  <c r="N467" i="1"/>
  <c r="N468" i="1"/>
  <c r="N469" i="1"/>
  <c r="Q461" i="1"/>
  <c r="Q462" i="1"/>
  <c r="Q463" i="1"/>
  <c r="Q464" i="1"/>
  <c r="Q465" i="1"/>
  <c r="Q466" i="1"/>
  <c r="Q467" i="1"/>
  <c r="Q468" i="1"/>
  <c r="Q469" i="1"/>
  <c r="T461" i="1"/>
  <c r="T462" i="1"/>
  <c r="T463" i="1"/>
  <c r="T464" i="1"/>
  <c r="T465" i="1"/>
  <c r="T466" i="1"/>
  <c r="T467" i="1"/>
  <c r="T468" i="1"/>
  <c r="T469" i="1"/>
  <c r="W461" i="1"/>
  <c r="W462" i="1"/>
  <c r="W463" i="1"/>
  <c r="W464" i="1"/>
  <c r="W467" i="1"/>
  <c r="W468" i="1"/>
  <c r="W469" i="1"/>
  <c r="Z461" i="1"/>
  <c r="Z462" i="1"/>
  <c r="Z463" i="1"/>
  <c r="Z464" i="1"/>
  <c r="Z467" i="1"/>
  <c r="Z468" i="1"/>
  <c r="Z469" i="1"/>
  <c r="AC461" i="1"/>
  <c r="AC462" i="1"/>
  <c r="AC463" i="1"/>
  <c r="AC464" i="1"/>
  <c r="AC465" i="1"/>
  <c r="AC466" i="1"/>
  <c r="AC467" i="1"/>
  <c r="AC468" i="1"/>
  <c r="AC469" i="1"/>
  <c r="AF461" i="1"/>
  <c r="AF462" i="1"/>
  <c r="AF463" i="1"/>
  <c r="AF464" i="1"/>
  <c r="AF465" i="1"/>
  <c r="AF466" i="1"/>
  <c r="AF467" i="1"/>
  <c r="AF468" i="1"/>
  <c r="AF469" i="1"/>
  <c r="H400" i="1"/>
  <c r="H401" i="1"/>
  <c r="H402" i="1"/>
  <c r="H403" i="1"/>
  <c r="H404" i="1"/>
  <c r="H405" i="1"/>
  <c r="H406" i="1"/>
  <c r="H407" i="1"/>
  <c r="H408" i="1"/>
  <c r="K400" i="1"/>
  <c r="K401" i="1"/>
  <c r="K402" i="1"/>
  <c r="K403" i="1"/>
  <c r="K404" i="1"/>
  <c r="K405" i="1"/>
  <c r="K406" i="1"/>
  <c r="K407" i="1"/>
  <c r="K408" i="1"/>
  <c r="N400" i="1"/>
  <c r="N401" i="1"/>
  <c r="N402" i="1"/>
  <c r="N403" i="1"/>
  <c r="N404" i="1"/>
  <c r="N405" i="1"/>
  <c r="N406" i="1"/>
  <c r="N407" i="1"/>
  <c r="N408" i="1"/>
  <c r="Q400" i="1"/>
  <c r="Q401" i="1"/>
  <c r="Q402" i="1"/>
  <c r="Q403" i="1"/>
  <c r="Q404" i="1"/>
  <c r="Q405" i="1"/>
  <c r="Q406" i="1"/>
  <c r="Q407" i="1"/>
  <c r="Q408" i="1"/>
  <c r="T400" i="1"/>
  <c r="T401" i="1"/>
  <c r="T402" i="1"/>
  <c r="T403" i="1"/>
  <c r="T404" i="1"/>
  <c r="T405" i="1"/>
  <c r="T406" i="1"/>
  <c r="T407" i="1"/>
  <c r="T408" i="1"/>
  <c r="W400" i="1"/>
  <c r="W401" i="1"/>
  <c r="W402" i="1"/>
  <c r="W403" i="1"/>
  <c r="W404" i="1"/>
  <c r="W405" i="1"/>
  <c r="W406" i="1"/>
  <c r="W407" i="1"/>
  <c r="W408" i="1"/>
  <c r="Z400" i="1"/>
  <c r="Z401" i="1"/>
  <c r="Z402" i="1"/>
  <c r="Z403" i="1"/>
  <c r="Z404" i="1"/>
  <c r="Z405" i="1"/>
  <c r="Z406" i="1"/>
  <c r="Z407" i="1"/>
  <c r="Z408" i="1"/>
  <c r="AC400" i="1"/>
  <c r="AC401" i="1"/>
  <c r="AC402" i="1"/>
  <c r="AC403" i="1"/>
  <c r="AC404" i="1"/>
  <c r="AC405" i="1"/>
  <c r="AC406" i="1"/>
  <c r="AC407" i="1"/>
  <c r="AC408" i="1"/>
  <c r="AF400" i="1"/>
  <c r="AF401" i="1"/>
  <c r="AF402" i="1"/>
  <c r="AF403" i="1"/>
  <c r="AF404" i="1"/>
  <c r="AF405" i="1"/>
  <c r="AF406" i="1"/>
  <c r="AF407" i="1"/>
  <c r="AF408" i="1"/>
  <c r="H604" i="1"/>
  <c r="H605" i="1"/>
  <c r="H606" i="1"/>
  <c r="H607" i="1"/>
  <c r="H608" i="1"/>
  <c r="H609" i="1"/>
  <c r="H610" i="1"/>
  <c r="H611" i="1"/>
  <c r="H612" i="1"/>
  <c r="K604" i="1"/>
  <c r="K605" i="1"/>
  <c r="K606" i="1"/>
  <c r="K607" i="1"/>
  <c r="K608" i="1"/>
  <c r="K609" i="1"/>
  <c r="K610" i="1"/>
  <c r="K611" i="1"/>
  <c r="K612" i="1"/>
  <c r="N604" i="1"/>
  <c r="N605" i="1"/>
  <c r="N606" i="1"/>
  <c r="N607" i="1"/>
  <c r="N608" i="1"/>
  <c r="N609" i="1"/>
  <c r="N610" i="1"/>
  <c r="N611" i="1"/>
  <c r="N612" i="1"/>
  <c r="Q604" i="1"/>
  <c r="Q605" i="1"/>
  <c r="Q606" i="1"/>
  <c r="Q607" i="1"/>
  <c r="Q608" i="1"/>
  <c r="Q609" i="1"/>
  <c r="Q610" i="1"/>
  <c r="Q611" i="1"/>
  <c r="Q612" i="1"/>
  <c r="T604" i="1"/>
  <c r="T605" i="1"/>
  <c r="T606" i="1"/>
  <c r="T607" i="1"/>
  <c r="T608" i="1"/>
  <c r="T609" i="1"/>
  <c r="T610" i="1"/>
  <c r="T611" i="1"/>
  <c r="T612" i="1"/>
  <c r="W604" i="1"/>
  <c r="W605" i="1"/>
  <c r="W606" i="1"/>
  <c r="W607" i="1"/>
  <c r="W608" i="1"/>
  <c r="W609" i="1"/>
  <c r="W610" i="1"/>
  <c r="W611" i="1"/>
  <c r="W612" i="1"/>
  <c r="Z604" i="1"/>
  <c r="Z605" i="1"/>
  <c r="Z606" i="1"/>
  <c r="Z607" i="1"/>
  <c r="Z608" i="1"/>
  <c r="Z609" i="1"/>
  <c r="Z610" i="1"/>
  <c r="Z611" i="1"/>
  <c r="Z612" i="1"/>
  <c r="AC604" i="1"/>
  <c r="AC605" i="1"/>
  <c r="AC606" i="1"/>
  <c r="AC607" i="1"/>
  <c r="AC608" i="1"/>
  <c r="AC609" i="1"/>
  <c r="AC610" i="1"/>
  <c r="AC611" i="1"/>
  <c r="AC612" i="1"/>
  <c r="AF604" i="1"/>
  <c r="AF605" i="1"/>
  <c r="AF606" i="1"/>
  <c r="AF607" i="1"/>
  <c r="AF608" i="1"/>
  <c r="AF609" i="1"/>
  <c r="AF610" i="1"/>
  <c r="AF611" i="1"/>
  <c r="AF612" i="1"/>
  <c r="H345" i="1"/>
  <c r="H346" i="1"/>
  <c r="H347" i="1"/>
  <c r="H348" i="1"/>
  <c r="H349" i="1"/>
  <c r="H350" i="1"/>
  <c r="H351" i="1"/>
  <c r="H352" i="1"/>
  <c r="H353" i="1"/>
  <c r="K345" i="1"/>
  <c r="K346" i="1"/>
  <c r="K347" i="1"/>
  <c r="K348" i="1"/>
  <c r="K349" i="1"/>
  <c r="K350" i="1"/>
  <c r="K351" i="1"/>
  <c r="K352" i="1"/>
  <c r="K353" i="1"/>
  <c r="N345" i="1"/>
  <c r="N346" i="1"/>
  <c r="N347" i="1"/>
  <c r="N348" i="1"/>
  <c r="N349" i="1"/>
  <c r="N350" i="1"/>
  <c r="N351" i="1"/>
  <c r="N352" i="1"/>
  <c r="N353" i="1"/>
  <c r="Q345" i="1"/>
  <c r="Q346" i="1"/>
  <c r="Q347" i="1"/>
  <c r="Q348" i="1"/>
  <c r="Q349" i="1"/>
  <c r="Q350" i="1"/>
  <c r="Q351" i="1"/>
  <c r="Q352" i="1"/>
  <c r="Q353" i="1"/>
  <c r="T345" i="1"/>
  <c r="T346" i="1"/>
  <c r="T347" i="1"/>
  <c r="T348" i="1"/>
  <c r="T349" i="1"/>
  <c r="T350" i="1"/>
  <c r="T351" i="1"/>
  <c r="T352" i="1"/>
  <c r="T353" i="1"/>
  <c r="W345" i="1"/>
  <c r="W346" i="1"/>
  <c r="W347" i="1"/>
  <c r="W348" i="1"/>
  <c r="W349" i="1"/>
  <c r="W351" i="1"/>
  <c r="W352" i="1"/>
  <c r="W353" i="1"/>
  <c r="Z345" i="1"/>
  <c r="Z346" i="1"/>
  <c r="Z347" i="1"/>
  <c r="Z348" i="1"/>
  <c r="Z349" i="1"/>
  <c r="Z350" i="1"/>
  <c r="Z351" i="1"/>
  <c r="Z352" i="1"/>
  <c r="Z353" i="1"/>
  <c r="AC345" i="1"/>
  <c r="AC346" i="1"/>
  <c r="AC347" i="1"/>
  <c r="AC348" i="1"/>
  <c r="AC349" i="1"/>
  <c r="AC350" i="1"/>
  <c r="AC351" i="1"/>
  <c r="AC352" i="1"/>
  <c r="AC353" i="1"/>
  <c r="AF345" i="1"/>
  <c r="AF346" i="1"/>
  <c r="AF347" i="1"/>
  <c r="AF348" i="1"/>
  <c r="AF349" i="1"/>
  <c r="AF350" i="1"/>
  <c r="AF351" i="1"/>
  <c r="AF352" i="1"/>
  <c r="AF353" i="1"/>
  <c r="H301" i="1"/>
  <c r="H302" i="1"/>
  <c r="H303" i="1"/>
  <c r="H304" i="1"/>
  <c r="H305" i="1"/>
  <c r="H306" i="1"/>
  <c r="H307" i="1"/>
  <c r="H308" i="1"/>
  <c r="H309" i="1"/>
  <c r="K301" i="1"/>
  <c r="K302" i="1"/>
  <c r="K303" i="1"/>
  <c r="K304" i="1"/>
  <c r="K305" i="1"/>
  <c r="K306" i="1"/>
  <c r="K307" i="1"/>
  <c r="K308" i="1"/>
  <c r="K309" i="1"/>
  <c r="N301" i="1"/>
  <c r="N302" i="1"/>
  <c r="N303" i="1"/>
  <c r="N304" i="1"/>
  <c r="N305" i="1"/>
  <c r="N306" i="1"/>
  <c r="N307" i="1"/>
  <c r="N308" i="1"/>
  <c r="N309" i="1"/>
  <c r="Q301" i="1"/>
  <c r="Q302" i="1"/>
  <c r="Q303" i="1"/>
  <c r="Q304" i="1"/>
  <c r="Q305" i="1"/>
  <c r="Q306" i="1"/>
  <c r="Q307" i="1"/>
  <c r="Q308" i="1"/>
  <c r="Q309" i="1"/>
  <c r="T301" i="1"/>
  <c r="T302" i="1"/>
  <c r="T303" i="1"/>
  <c r="T304" i="1"/>
  <c r="T305" i="1"/>
  <c r="T306" i="1"/>
  <c r="T307" i="1"/>
  <c r="T308" i="1"/>
  <c r="T309" i="1"/>
  <c r="W301" i="1"/>
  <c r="W302" i="1"/>
  <c r="W303" i="1"/>
  <c r="W304" i="1"/>
  <c r="W305" i="1"/>
  <c r="W306" i="1"/>
  <c r="W307" i="1"/>
  <c r="W308" i="1"/>
  <c r="W309" i="1"/>
  <c r="Z301" i="1"/>
  <c r="Z302" i="1"/>
  <c r="Z303" i="1"/>
  <c r="Z304" i="1"/>
  <c r="Z305" i="1"/>
  <c r="Z306" i="1"/>
  <c r="Z307" i="1"/>
  <c r="Z308" i="1"/>
  <c r="Z309" i="1"/>
  <c r="AC301" i="1"/>
  <c r="AC302" i="1"/>
  <c r="AC303" i="1"/>
  <c r="AC304" i="1"/>
  <c r="AC305" i="1"/>
  <c r="AC306" i="1"/>
  <c r="AC307" i="1"/>
  <c r="AC308" i="1"/>
  <c r="AC309" i="1"/>
  <c r="AF301" i="1"/>
  <c r="AF302" i="1"/>
  <c r="AF303" i="1"/>
  <c r="AF304" i="1"/>
  <c r="AF305" i="1"/>
  <c r="AF306" i="1"/>
  <c r="AF307" i="1"/>
  <c r="AF308" i="1"/>
  <c r="AF309" i="1"/>
  <c r="H232" i="1"/>
  <c r="H233" i="1"/>
  <c r="H234" i="1"/>
  <c r="H235" i="1"/>
  <c r="H236" i="1"/>
  <c r="H237" i="1"/>
  <c r="H238" i="1"/>
  <c r="H239" i="1"/>
  <c r="H240" i="1"/>
  <c r="K232" i="1"/>
  <c r="K233" i="1"/>
  <c r="K234" i="1"/>
  <c r="K235" i="1"/>
  <c r="K236" i="1"/>
  <c r="K237" i="1"/>
  <c r="K238" i="1"/>
  <c r="K239" i="1"/>
  <c r="K240" i="1"/>
  <c r="N232" i="1"/>
  <c r="N233" i="1"/>
  <c r="N234" i="1"/>
  <c r="N235" i="1"/>
  <c r="N236" i="1"/>
  <c r="N237" i="1"/>
  <c r="N238" i="1"/>
  <c r="N239" i="1"/>
  <c r="N240" i="1"/>
  <c r="Q232" i="1"/>
  <c r="Q233" i="1"/>
  <c r="Q234" i="1"/>
  <c r="Q235" i="1"/>
  <c r="Q236" i="1"/>
  <c r="Q237" i="1"/>
  <c r="Q238" i="1"/>
  <c r="Q239" i="1"/>
  <c r="Q240" i="1"/>
  <c r="T232" i="1"/>
  <c r="T233" i="1"/>
  <c r="T234" i="1"/>
  <c r="T235" i="1"/>
  <c r="T236" i="1"/>
  <c r="T237" i="1"/>
  <c r="T238" i="1"/>
  <c r="T239" i="1"/>
  <c r="T240" i="1"/>
  <c r="W232" i="1"/>
  <c r="W233" i="1"/>
  <c r="W234" i="1"/>
  <c r="W235" i="1"/>
  <c r="W236" i="1"/>
  <c r="W237" i="1"/>
  <c r="W238" i="1"/>
  <c r="W239" i="1"/>
  <c r="W240" i="1"/>
  <c r="Z232" i="1"/>
  <c r="Z233" i="1"/>
  <c r="Z234" i="1"/>
  <c r="Z235" i="1"/>
  <c r="Z236" i="1"/>
  <c r="Z237" i="1"/>
  <c r="Z238" i="1"/>
  <c r="Z239" i="1"/>
  <c r="Z240" i="1"/>
  <c r="AC232" i="1"/>
  <c r="AC233" i="1"/>
  <c r="AC234" i="1"/>
  <c r="AC235" i="1"/>
  <c r="AC236" i="1"/>
  <c r="AC237" i="1"/>
  <c r="AC238" i="1"/>
  <c r="AC239" i="1"/>
  <c r="AC240" i="1"/>
  <c r="AF232" i="1"/>
  <c r="AF233" i="1"/>
  <c r="AF234" i="1"/>
  <c r="AF235" i="1"/>
  <c r="AF236" i="1"/>
  <c r="AF237" i="1"/>
  <c r="AF238" i="1"/>
  <c r="AF239" i="1"/>
  <c r="AF240" i="1"/>
  <c r="H221" i="1"/>
  <c r="H222" i="1"/>
  <c r="H223" i="1"/>
  <c r="H224" i="1"/>
  <c r="H225" i="1"/>
  <c r="H226" i="1"/>
  <c r="H227" i="1"/>
  <c r="H228" i="1"/>
  <c r="H229" i="1"/>
  <c r="K221" i="1"/>
  <c r="K222" i="1"/>
  <c r="K223" i="1"/>
  <c r="K224" i="1"/>
  <c r="K225" i="1"/>
  <c r="K226" i="1"/>
  <c r="K227" i="1"/>
  <c r="K228" i="1"/>
  <c r="K229" i="1"/>
  <c r="N221" i="1"/>
  <c r="N222" i="1"/>
  <c r="N223" i="1"/>
  <c r="N224" i="1"/>
  <c r="N225" i="1"/>
  <c r="N226" i="1"/>
  <c r="N227" i="1"/>
  <c r="N228" i="1"/>
  <c r="N229" i="1"/>
  <c r="Q221" i="1"/>
  <c r="Q222" i="1"/>
  <c r="Q223" i="1"/>
  <c r="Q224" i="1"/>
  <c r="Q225" i="1"/>
  <c r="Q226" i="1"/>
  <c r="Q227" i="1"/>
  <c r="Q228" i="1"/>
  <c r="Q229" i="1"/>
  <c r="T221" i="1"/>
  <c r="T222" i="1"/>
  <c r="T223" i="1"/>
  <c r="T224" i="1"/>
  <c r="T225" i="1"/>
  <c r="T226" i="1"/>
  <c r="T227" i="1"/>
  <c r="T228" i="1"/>
  <c r="T229" i="1"/>
  <c r="W221" i="1"/>
  <c r="W222" i="1"/>
  <c r="W223" i="1"/>
  <c r="W224" i="1"/>
  <c r="W225" i="1"/>
  <c r="W227" i="1"/>
  <c r="W228" i="1"/>
  <c r="W229" i="1"/>
  <c r="Z221" i="1"/>
  <c r="Z222" i="1"/>
  <c r="Z223" i="1"/>
  <c r="Z224" i="1"/>
  <c r="Z225" i="1"/>
  <c r="Z226" i="1"/>
  <c r="Z227" i="1"/>
  <c r="Z228" i="1"/>
  <c r="Z229" i="1"/>
  <c r="AC221" i="1"/>
  <c r="AC222" i="1"/>
  <c r="AC224" i="1"/>
  <c r="AC225" i="1"/>
  <c r="AC226" i="1"/>
  <c r="AC227" i="1"/>
  <c r="AC228" i="1"/>
  <c r="AC229" i="1"/>
  <c r="AF221" i="1"/>
  <c r="AF222" i="1"/>
  <c r="AF223" i="1"/>
  <c r="AF224" i="1"/>
  <c r="AF225" i="1"/>
  <c r="AF227" i="1"/>
  <c r="AF228" i="1"/>
  <c r="AF229" i="1"/>
  <c r="H210" i="1"/>
  <c r="H211" i="1"/>
  <c r="H212" i="1"/>
  <c r="H213" i="1"/>
  <c r="H214" i="1"/>
  <c r="H215" i="1"/>
  <c r="H216" i="1"/>
  <c r="H217" i="1"/>
  <c r="H218" i="1"/>
  <c r="K210" i="1"/>
  <c r="K211" i="1"/>
  <c r="K212" i="1"/>
  <c r="K213" i="1"/>
  <c r="K214" i="1"/>
  <c r="K215" i="1"/>
  <c r="K216" i="1"/>
  <c r="K217" i="1"/>
  <c r="K218" i="1"/>
  <c r="N210" i="1"/>
  <c r="N211" i="1"/>
  <c r="N212" i="1"/>
  <c r="N214" i="1"/>
  <c r="N215" i="1"/>
  <c r="N216" i="1"/>
  <c r="N217" i="1"/>
  <c r="N218" i="1"/>
  <c r="Q210" i="1"/>
  <c r="Q211" i="1"/>
  <c r="Q212" i="1"/>
  <c r="Q213" i="1"/>
  <c r="Q214" i="1"/>
  <c r="Q215" i="1"/>
  <c r="Q216" i="1"/>
  <c r="Q217" i="1"/>
  <c r="Q218" i="1"/>
  <c r="T210" i="1"/>
  <c r="T211" i="1"/>
  <c r="T212" i="1"/>
  <c r="T213" i="1"/>
  <c r="T214" i="1"/>
  <c r="T215" i="1"/>
  <c r="T216" i="1"/>
  <c r="T217" i="1"/>
  <c r="T218" i="1"/>
  <c r="W210" i="1"/>
  <c r="W211" i="1"/>
  <c r="W212" i="1"/>
  <c r="W213" i="1"/>
  <c r="W216" i="1"/>
  <c r="W217" i="1"/>
  <c r="W218" i="1"/>
  <c r="Z210" i="1"/>
  <c r="Z211" i="1"/>
  <c r="Z212" i="1"/>
  <c r="Z213" i="1"/>
  <c r="Z214" i="1"/>
  <c r="Z215" i="1"/>
  <c r="Z216" i="1"/>
  <c r="Z217" i="1"/>
  <c r="Z218" i="1"/>
  <c r="AC210" i="1"/>
  <c r="AC211" i="1"/>
  <c r="AC212" i="1"/>
  <c r="AC213" i="1"/>
  <c r="AC214" i="1"/>
  <c r="AC215" i="1"/>
  <c r="AC216" i="1"/>
  <c r="AC217" i="1"/>
  <c r="AC218" i="1"/>
  <c r="AF210" i="1"/>
  <c r="AF211" i="1"/>
  <c r="AF212" i="1"/>
  <c r="AF213" i="1"/>
  <c r="AF214" i="1"/>
  <c r="AF215" i="1"/>
  <c r="AF216" i="1"/>
  <c r="AF217" i="1"/>
  <c r="AF218" i="1"/>
  <c r="H52" i="1"/>
  <c r="H53" i="1"/>
  <c r="H54" i="1"/>
  <c r="H55" i="1"/>
  <c r="H56" i="1"/>
  <c r="H57" i="1"/>
  <c r="H58" i="1"/>
  <c r="H59" i="1"/>
  <c r="H60" i="1"/>
  <c r="K52" i="1"/>
  <c r="K53" i="1"/>
  <c r="K54" i="1"/>
  <c r="K55" i="1"/>
  <c r="K56" i="1"/>
  <c r="K57" i="1"/>
  <c r="K58" i="1"/>
  <c r="K59" i="1"/>
  <c r="K60" i="1"/>
  <c r="N52" i="1"/>
  <c r="N53" i="1"/>
  <c r="N54" i="1"/>
  <c r="N55" i="1"/>
  <c r="N56" i="1"/>
  <c r="N57" i="1"/>
  <c r="N58" i="1"/>
  <c r="N59" i="1"/>
  <c r="N60" i="1"/>
  <c r="Q52" i="1"/>
  <c r="Q53" i="1"/>
  <c r="Q54" i="1"/>
  <c r="Q55" i="1"/>
  <c r="Q56" i="1"/>
  <c r="Q57" i="1"/>
  <c r="Q58" i="1"/>
  <c r="Q59" i="1"/>
  <c r="Q60" i="1"/>
  <c r="T52" i="1"/>
  <c r="T53" i="1"/>
  <c r="T54" i="1"/>
  <c r="T55" i="1"/>
  <c r="T56" i="1"/>
  <c r="T57" i="1"/>
  <c r="T58" i="1"/>
  <c r="T59" i="1"/>
  <c r="T60" i="1"/>
  <c r="W52" i="1"/>
  <c r="W53" i="1"/>
  <c r="W54" i="1"/>
  <c r="W55" i="1"/>
  <c r="W56" i="1"/>
  <c r="W57" i="1"/>
  <c r="W58" i="1"/>
  <c r="W59" i="1"/>
  <c r="W60" i="1"/>
  <c r="Z52" i="1"/>
  <c r="Z53" i="1"/>
  <c r="Z54" i="1"/>
  <c r="Z55" i="1"/>
  <c r="Z56" i="1"/>
  <c r="Z58" i="1"/>
  <c r="Z59" i="1"/>
  <c r="Z60" i="1"/>
  <c r="AC52" i="1"/>
  <c r="AC53" i="1"/>
  <c r="AC54" i="1"/>
  <c r="AC55" i="1"/>
  <c r="AC56" i="1"/>
  <c r="AC57" i="1"/>
  <c r="AC58" i="1"/>
  <c r="AC59" i="1"/>
  <c r="AC60" i="1"/>
  <c r="AF52" i="1"/>
  <c r="AF53" i="1"/>
  <c r="AF54" i="1"/>
  <c r="AF55" i="1"/>
  <c r="AF56" i="1"/>
  <c r="AF57" i="1"/>
  <c r="AF58" i="1"/>
  <c r="AF59" i="1"/>
  <c r="AF60" i="1"/>
  <c r="H41" i="1"/>
  <c r="H42" i="1"/>
  <c r="H43" i="1"/>
  <c r="H44" i="1"/>
  <c r="H45" i="1"/>
  <c r="H46" i="1"/>
  <c r="H47" i="1"/>
  <c r="H48" i="1"/>
  <c r="H49" i="1"/>
  <c r="K41" i="1"/>
  <c r="K42" i="1"/>
  <c r="K43" i="1"/>
  <c r="K44" i="1"/>
  <c r="K45" i="1"/>
  <c r="K46" i="1"/>
  <c r="K47" i="1"/>
  <c r="K48" i="1"/>
  <c r="K49" i="1"/>
  <c r="N41" i="1"/>
  <c r="N42" i="1"/>
  <c r="N43" i="1"/>
  <c r="N44" i="1"/>
  <c r="N45" i="1"/>
  <c r="N46" i="1"/>
  <c r="N47" i="1"/>
  <c r="N48" i="1"/>
  <c r="N49" i="1"/>
  <c r="Q41" i="1"/>
  <c r="Q42" i="1"/>
  <c r="Q43" i="1"/>
  <c r="Q44" i="1"/>
  <c r="Q45" i="1"/>
  <c r="Q46" i="1"/>
  <c r="Q47" i="1"/>
  <c r="Q48" i="1"/>
  <c r="Q49" i="1"/>
  <c r="T41" i="1"/>
  <c r="T42" i="1"/>
  <c r="T43" i="1"/>
  <c r="T44" i="1"/>
  <c r="T45" i="1"/>
  <c r="T46" i="1"/>
  <c r="T47" i="1"/>
  <c r="T48" i="1"/>
  <c r="T49" i="1"/>
  <c r="W41" i="1"/>
  <c r="W42" i="1"/>
  <c r="W43" i="1"/>
  <c r="W44" i="1"/>
  <c r="W45" i="1"/>
  <c r="W46" i="1"/>
  <c r="W47" i="1"/>
  <c r="W48" i="1"/>
  <c r="W49" i="1"/>
  <c r="Z41" i="1"/>
  <c r="Z42" i="1"/>
  <c r="Z43" i="1"/>
  <c r="Z44" i="1"/>
  <c r="Z45" i="1"/>
  <c r="Z47" i="1"/>
  <c r="Z48" i="1"/>
  <c r="Z49" i="1"/>
  <c r="AC41" i="1"/>
  <c r="AC42" i="1"/>
  <c r="AC43" i="1"/>
  <c r="AC44" i="1"/>
  <c r="AC45" i="1"/>
  <c r="AC46" i="1"/>
  <c r="AC47" i="1"/>
  <c r="AC48" i="1"/>
  <c r="AC49" i="1"/>
  <c r="AF41" i="1"/>
  <c r="AF42" i="1"/>
  <c r="AF43" i="1"/>
  <c r="AF44" i="1"/>
  <c r="AF45" i="1"/>
  <c r="AF46" i="1"/>
  <c r="AF47" i="1"/>
  <c r="AF48" i="1"/>
  <c r="AF49" i="1"/>
  <c r="H30" i="1"/>
  <c r="H31" i="1"/>
  <c r="H32" i="1"/>
  <c r="H33" i="1"/>
  <c r="H34" i="1"/>
  <c r="H35" i="1"/>
  <c r="H36" i="1"/>
  <c r="H37" i="1"/>
  <c r="H38" i="1"/>
  <c r="K30" i="1"/>
  <c r="K31" i="1"/>
  <c r="K32" i="1"/>
  <c r="K33" i="1"/>
  <c r="K34" i="1"/>
  <c r="K35" i="1"/>
  <c r="K36" i="1"/>
  <c r="K37" i="1"/>
  <c r="K38" i="1"/>
  <c r="N30" i="1"/>
  <c r="N31" i="1"/>
  <c r="N32" i="1"/>
  <c r="N33" i="1"/>
  <c r="N34" i="1"/>
  <c r="N35" i="1"/>
  <c r="N36" i="1"/>
  <c r="N37" i="1"/>
  <c r="N38" i="1"/>
  <c r="Q30" i="1"/>
  <c r="Q31" i="1"/>
  <c r="Q32" i="1"/>
  <c r="Q33" i="1"/>
  <c r="Q34" i="1"/>
  <c r="Q35" i="1"/>
  <c r="Q36" i="1"/>
  <c r="Q37" i="1"/>
  <c r="Q38" i="1"/>
  <c r="T30" i="1"/>
  <c r="T31" i="1"/>
  <c r="T32" i="1"/>
  <c r="T33" i="1"/>
  <c r="T34" i="1"/>
  <c r="T35" i="1"/>
  <c r="T36" i="1"/>
  <c r="T37" i="1"/>
  <c r="T38" i="1"/>
  <c r="W31" i="1"/>
  <c r="W32" i="1"/>
  <c r="W33" i="1"/>
  <c r="W34" i="1"/>
  <c r="W35" i="1"/>
  <c r="W36" i="1"/>
  <c r="W37" i="1"/>
  <c r="W38" i="1"/>
  <c r="Z30" i="1"/>
  <c r="Z31" i="1"/>
  <c r="Z32" i="1"/>
  <c r="Z33" i="1"/>
  <c r="Z34" i="1"/>
  <c r="Z35" i="1"/>
  <c r="Z36" i="1"/>
  <c r="Z37" i="1"/>
  <c r="Z38" i="1"/>
  <c r="AC30" i="1"/>
  <c r="AC31" i="1"/>
  <c r="AC32" i="1"/>
  <c r="AC33" i="1"/>
  <c r="AC34" i="1"/>
  <c r="AC35" i="1"/>
  <c r="AC36" i="1"/>
  <c r="AC37" i="1"/>
  <c r="AC38" i="1"/>
  <c r="AF30" i="1"/>
  <c r="AF31" i="1"/>
  <c r="AF32" i="1"/>
  <c r="AF33" i="1"/>
  <c r="AF34" i="1"/>
  <c r="AF35" i="1"/>
  <c r="AF36" i="1"/>
  <c r="AF37" i="1"/>
  <c r="AF38" i="1"/>
  <c r="H19" i="1"/>
  <c r="H20" i="1"/>
  <c r="H21" i="1"/>
  <c r="H22" i="1"/>
  <c r="H23" i="1"/>
  <c r="H24" i="1"/>
  <c r="H25" i="1"/>
  <c r="H26" i="1"/>
  <c r="H27" i="1"/>
  <c r="K19" i="1"/>
  <c r="K20" i="1"/>
  <c r="K21" i="1"/>
  <c r="K22" i="1"/>
  <c r="K23" i="1"/>
  <c r="K24" i="1"/>
  <c r="K25" i="1"/>
  <c r="K26" i="1"/>
  <c r="K27" i="1"/>
  <c r="N19" i="1"/>
  <c r="N20" i="1"/>
  <c r="N21" i="1"/>
  <c r="N22" i="1"/>
  <c r="N23" i="1"/>
  <c r="N24" i="1"/>
  <c r="N25" i="1"/>
  <c r="N26" i="1"/>
  <c r="N27" i="1"/>
  <c r="Q19" i="1"/>
  <c r="Q20" i="1"/>
  <c r="Q21" i="1"/>
  <c r="Q22" i="1"/>
  <c r="Q23" i="1"/>
  <c r="Q24" i="1"/>
  <c r="Q25" i="1"/>
  <c r="Q26" i="1"/>
  <c r="Q27" i="1"/>
  <c r="T19" i="1"/>
  <c r="T20" i="1"/>
  <c r="T21" i="1"/>
  <c r="T22" i="1"/>
  <c r="T23" i="1"/>
  <c r="T24" i="1"/>
  <c r="T25" i="1"/>
  <c r="T26" i="1"/>
  <c r="T27" i="1"/>
  <c r="W19" i="1"/>
  <c r="W20" i="1"/>
  <c r="W21" i="1"/>
  <c r="W22" i="1"/>
  <c r="W23" i="1"/>
  <c r="W24" i="1"/>
  <c r="W25" i="1"/>
  <c r="W26" i="1"/>
  <c r="W27" i="1"/>
  <c r="Z19" i="1"/>
  <c r="Z20" i="1"/>
  <c r="Z21" i="1"/>
  <c r="Z22" i="1"/>
  <c r="Z23" i="1"/>
  <c r="Z25" i="1"/>
  <c r="Z26" i="1"/>
  <c r="Z27" i="1"/>
  <c r="AC19" i="1"/>
  <c r="AC20" i="1"/>
  <c r="AC21" i="1"/>
  <c r="AC22" i="1"/>
  <c r="AC23" i="1"/>
  <c r="AC25" i="1"/>
  <c r="AC26" i="1"/>
  <c r="AC27" i="1"/>
  <c r="AF19" i="1"/>
  <c r="AF20" i="1"/>
  <c r="AF21" i="1"/>
  <c r="AF22" i="1"/>
  <c r="AF23" i="1"/>
  <c r="AF24" i="1"/>
  <c r="AF25" i="1"/>
  <c r="AF26" i="1"/>
  <c r="AF27" i="1"/>
  <c r="H334" i="1"/>
  <c r="H335" i="1"/>
  <c r="H336" i="1"/>
  <c r="H337" i="1"/>
  <c r="H338" i="1"/>
  <c r="H339" i="1"/>
  <c r="H340" i="1"/>
  <c r="H341" i="1"/>
  <c r="H342" i="1"/>
  <c r="K334" i="1"/>
  <c r="K335" i="1"/>
  <c r="K336" i="1"/>
  <c r="K337" i="1"/>
  <c r="K338" i="1"/>
  <c r="K339" i="1"/>
  <c r="K340" i="1"/>
  <c r="K341" i="1"/>
  <c r="K342" i="1"/>
  <c r="N334" i="1"/>
  <c r="N335" i="1"/>
  <c r="N336" i="1"/>
  <c r="N337" i="1"/>
  <c r="N338" i="1"/>
  <c r="N339" i="1"/>
  <c r="N340" i="1"/>
  <c r="N341" i="1"/>
  <c r="N342" i="1"/>
  <c r="Q334" i="1"/>
  <c r="Q335" i="1"/>
  <c r="Q336" i="1"/>
  <c r="Q337" i="1"/>
  <c r="Q338" i="1"/>
  <c r="Q339" i="1"/>
  <c r="Q340" i="1"/>
  <c r="Q341" i="1"/>
  <c r="Q342" i="1"/>
  <c r="T334" i="1"/>
  <c r="T335" i="1"/>
  <c r="T336" i="1"/>
  <c r="T337" i="1"/>
  <c r="T338" i="1"/>
  <c r="T339" i="1"/>
  <c r="T340" i="1"/>
  <c r="T341" i="1"/>
  <c r="T342" i="1"/>
  <c r="W334" i="1"/>
  <c r="W335" i="1"/>
  <c r="W336" i="1"/>
  <c r="W337" i="1"/>
  <c r="W338" i="1"/>
  <c r="W340" i="1"/>
  <c r="W341" i="1"/>
  <c r="W342" i="1"/>
  <c r="Z334" i="1"/>
  <c r="Z335" i="1"/>
  <c r="Z336" i="1"/>
  <c r="Z337" i="1"/>
  <c r="Z338" i="1"/>
  <c r="Z340" i="1"/>
  <c r="Z341" i="1"/>
  <c r="Z342" i="1"/>
  <c r="AC334" i="1"/>
  <c r="AC335" i="1"/>
  <c r="AC336" i="1"/>
  <c r="AC337" i="1"/>
  <c r="AC338" i="1"/>
  <c r="AC340" i="1"/>
  <c r="AC341" i="1"/>
  <c r="AC342" i="1"/>
  <c r="AF334" i="1"/>
  <c r="AF335" i="1"/>
  <c r="AF336" i="1"/>
  <c r="AF337" i="1"/>
  <c r="AF338" i="1"/>
  <c r="AF339" i="1"/>
  <c r="AF340" i="1"/>
  <c r="AF341" i="1"/>
  <c r="AF342" i="1"/>
  <c r="H290" i="1"/>
  <c r="H291" i="1"/>
  <c r="H292" i="1"/>
  <c r="H293" i="1"/>
  <c r="H294" i="1"/>
  <c r="H295" i="1"/>
  <c r="H296" i="1"/>
  <c r="H297" i="1"/>
  <c r="H298" i="1"/>
  <c r="K290" i="1"/>
  <c r="K291" i="1"/>
  <c r="K292" i="1"/>
  <c r="K293" i="1"/>
  <c r="K294" i="1"/>
  <c r="K295" i="1"/>
  <c r="K296" i="1"/>
  <c r="K297" i="1"/>
  <c r="K298" i="1"/>
  <c r="N290" i="1"/>
  <c r="N291" i="1"/>
  <c r="N292" i="1"/>
  <c r="N293" i="1"/>
  <c r="N294" i="1"/>
  <c r="N295" i="1"/>
  <c r="N296" i="1"/>
  <c r="N297" i="1"/>
  <c r="N298" i="1"/>
  <c r="Q290" i="1"/>
  <c r="Q291" i="1"/>
  <c r="Q292" i="1"/>
  <c r="Q294" i="1"/>
  <c r="Q295" i="1"/>
  <c r="Q296" i="1"/>
  <c r="Q297" i="1"/>
  <c r="Q298" i="1"/>
  <c r="T290" i="1"/>
  <c r="T291" i="1"/>
  <c r="T292" i="1"/>
  <c r="T293" i="1"/>
  <c r="T294" i="1"/>
  <c r="T295" i="1"/>
  <c r="T296" i="1"/>
  <c r="T297" i="1"/>
  <c r="T298" i="1"/>
  <c r="W290" i="1"/>
  <c r="W291" i="1"/>
  <c r="W292" i="1"/>
  <c r="W293" i="1"/>
  <c r="W294" i="1"/>
  <c r="W295" i="1"/>
  <c r="W296" i="1"/>
  <c r="W297" i="1"/>
  <c r="W298" i="1"/>
  <c r="Z290" i="1"/>
  <c r="Z291" i="1"/>
  <c r="Z292" i="1"/>
  <c r="Z293" i="1"/>
  <c r="Z295" i="1"/>
  <c r="Z296" i="1"/>
  <c r="Z297" i="1"/>
  <c r="Z298" i="1"/>
  <c r="AC290" i="1"/>
  <c r="AC291" i="1"/>
  <c r="AC294" i="1"/>
  <c r="AC295" i="1"/>
  <c r="AC296" i="1"/>
  <c r="AC297" i="1"/>
  <c r="AC298" i="1"/>
  <c r="AF290" i="1"/>
  <c r="AF291" i="1"/>
  <c r="AF292" i="1"/>
  <c r="AF293" i="1"/>
  <c r="AF296" i="1"/>
  <c r="AF297" i="1"/>
  <c r="AF298" i="1"/>
  <c r="T116" i="3"/>
  <c r="T103" i="3"/>
  <c r="AT238" i="2"/>
  <c r="AG238" i="2"/>
  <c r="AG248" i="2" s="1"/>
  <c r="AD238" i="2"/>
  <c r="AB238" i="2"/>
  <c r="AA238" i="2"/>
  <c r="AA248" i="2" s="1"/>
  <c r="X238" i="2"/>
  <c r="X248" i="2" s="1"/>
  <c r="V238" i="2"/>
  <c r="U238" i="2"/>
  <c r="U248" i="2" s="1"/>
  <c r="S238" i="2"/>
  <c r="R238" i="2"/>
  <c r="R248" i="2" s="1"/>
  <c r="P238" i="2"/>
  <c r="O238" i="2"/>
  <c r="O248" i="2" s="1"/>
  <c r="M238" i="2"/>
  <c r="I1257" i="1"/>
  <c r="I1271" i="1" s="1"/>
  <c r="L1257" i="1"/>
  <c r="L1271" i="1" s="1"/>
  <c r="M1257" i="1"/>
  <c r="O1257" i="1"/>
  <c r="O1271" i="1" s="1"/>
  <c r="R1257" i="1"/>
  <c r="R1271" i="1" s="1"/>
  <c r="S1257" i="1"/>
  <c r="U1257" i="1"/>
  <c r="U1271" i="1" s="1"/>
  <c r="X1257" i="1"/>
  <c r="X1271" i="1" s="1"/>
  <c r="AA1257" i="1"/>
  <c r="AB1257" i="1"/>
  <c r="AD1257" i="1"/>
  <c r="AD1271" i="1" s="1"/>
  <c r="AG1257" i="1"/>
  <c r="AG1271" i="1" s="1"/>
  <c r="AT1257" i="1"/>
  <c r="AT1270" i="1" s="1"/>
  <c r="G1257" i="1"/>
  <c r="AG1265" i="1"/>
  <c r="AG1268" i="1" s="1"/>
  <c r="AG1269" i="1" s="1"/>
  <c r="R1265" i="1"/>
  <c r="R1268" i="1" s="1"/>
  <c r="R1269" i="1" s="1"/>
  <c r="AT1263" i="1"/>
  <c r="AT1269" i="1"/>
  <c r="AT247" i="2"/>
  <c r="AG245" i="2"/>
  <c r="R245" i="2"/>
  <c r="O245" i="2"/>
  <c r="AU58" i="2"/>
  <c r="AU192" i="2"/>
  <c r="AU23" i="2"/>
  <c r="AU12" i="2"/>
  <c r="AX310" i="3"/>
  <c r="AX182" i="3"/>
  <c r="AX177" i="3"/>
  <c r="AX169" i="3"/>
  <c r="AX108" i="3"/>
  <c r="AX96" i="3"/>
  <c r="AX91" i="3"/>
  <c r="AX84" i="3"/>
  <c r="AX73" i="3"/>
  <c r="AX13" i="3"/>
  <c r="AX8" i="3"/>
  <c r="S346" i="3"/>
  <c r="B29" i="4" s="1"/>
  <c r="S344" i="3"/>
  <c r="B17" i="4" s="1"/>
  <c r="S342" i="3"/>
  <c r="B5" i="4" s="1"/>
  <c r="B3" i="4"/>
  <c r="B15" i="4"/>
  <c r="B27" i="4"/>
  <c r="B33" i="4"/>
  <c r="H7" i="3"/>
  <c r="K7" i="3"/>
  <c r="N7" i="3"/>
  <c r="Q7" i="3"/>
  <c r="T7" i="3"/>
  <c r="W7" i="3"/>
  <c r="Z7" i="3"/>
  <c r="AC7" i="3"/>
  <c r="AF7" i="3"/>
  <c r="H8" i="3"/>
  <c r="K8" i="3"/>
  <c r="N8" i="3"/>
  <c r="Q8" i="3"/>
  <c r="T8" i="3"/>
  <c r="W8" i="3"/>
  <c r="Z8" i="3"/>
  <c r="AC8" i="3"/>
  <c r="AF8" i="3"/>
  <c r="H9" i="3"/>
  <c r="K9" i="3"/>
  <c r="N9" i="3"/>
  <c r="Q9" i="3"/>
  <c r="T9" i="3"/>
  <c r="W9" i="3"/>
  <c r="Z9" i="3"/>
  <c r="AC9" i="3"/>
  <c r="AF9" i="3"/>
  <c r="H10" i="3"/>
  <c r="K10" i="3"/>
  <c r="N10" i="3"/>
  <c r="Q10" i="3"/>
  <c r="T10" i="3"/>
  <c r="W10" i="3"/>
  <c r="Z10" i="3"/>
  <c r="AC10" i="3"/>
  <c r="AF10" i="3"/>
  <c r="H11" i="3"/>
  <c r="K11" i="3"/>
  <c r="N11" i="3"/>
  <c r="Q11" i="3"/>
  <c r="T11" i="3"/>
  <c r="W11" i="3"/>
  <c r="Z11" i="3"/>
  <c r="AC11" i="3"/>
  <c r="AF11" i="3"/>
  <c r="H13" i="3"/>
  <c r="K13" i="3"/>
  <c r="N13" i="3"/>
  <c r="Q13" i="3"/>
  <c r="T13" i="3"/>
  <c r="W13" i="3"/>
  <c r="Z13" i="3"/>
  <c r="AC13" i="3"/>
  <c r="AF13" i="3"/>
  <c r="H14" i="3"/>
  <c r="K14" i="3"/>
  <c r="N14" i="3"/>
  <c r="Q14" i="3"/>
  <c r="T14" i="3"/>
  <c r="W14" i="3"/>
  <c r="Z14" i="3"/>
  <c r="AC14" i="3"/>
  <c r="AF14" i="3"/>
  <c r="H15" i="3"/>
  <c r="K15" i="3"/>
  <c r="N15" i="3"/>
  <c r="Q15" i="3"/>
  <c r="T15" i="3"/>
  <c r="W15" i="3"/>
  <c r="Z15" i="3"/>
  <c r="AC15" i="3"/>
  <c r="AF15" i="3"/>
  <c r="H16" i="3"/>
  <c r="K16" i="3"/>
  <c r="N16" i="3"/>
  <c r="Q16" i="3"/>
  <c r="T16" i="3"/>
  <c r="W16" i="3"/>
  <c r="Z16" i="3"/>
  <c r="AC16" i="3"/>
  <c r="AF16" i="3"/>
  <c r="H67" i="3"/>
  <c r="K67" i="3"/>
  <c r="N67" i="3"/>
  <c r="Q67" i="3"/>
  <c r="T67" i="3"/>
  <c r="W67" i="3"/>
  <c r="Z67" i="3"/>
  <c r="AC67" i="3"/>
  <c r="AF67" i="3"/>
  <c r="H68" i="3"/>
  <c r="K68" i="3"/>
  <c r="N68" i="3"/>
  <c r="T68" i="3"/>
  <c r="W68" i="3"/>
  <c r="Z68" i="3"/>
  <c r="AC68" i="3"/>
  <c r="AF68" i="3"/>
  <c r="H69" i="3"/>
  <c r="K69" i="3"/>
  <c r="N69" i="3"/>
  <c r="Q69" i="3"/>
  <c r="T69" i="3"/>
  <c r="W69" i="3"/>
  <c r="Z69" i="3"/>
  <c r="AC69" i="3"/>
  <c r="AF69" i="3"/>
  <c r="H70" i="3"/>
  <c r="K70" i="3"/>
  <c r="N70" i="3"/>
  <c r="Q70" i="3"/>
  <c r="T70" i="3"/>
  <c r="W70" i="3"/>
  <c r="Z70" i="3"/>
  <c r="AC70" i="3"/>
  <c r="AF70" i="3"/>
  <c r="H71" i="3"/>
  <c r="K71" i="3"/>
  <c r="N71" i="3"/>
  <c r="Q71" i="3"/>
  <c r="T71" i="3"/>
  <c r="AC71" i="3"/>
  <c r="AF71" i="3"/>
  <c r="H73" i="3"/>
  <c r="K73" i="3"/>
  <c r="N73" i="3"/>
  <c r="Q73" i="3"/>
  <c r="T73" i="3"/>
  <c r="W73" i="3"/>
  <c r="AF73" i="3"/>
  <c r="H74" i="3"/>
  <c r="K74" i="3"/>
  <c r="N74" i="3"/>
  <c r="Q74" i="3"/>
  <c r="T74" i="3"/>
  <c r="W74" i="3"/>
  <c r="Z74" i="3"/>
  <c r="AC74" i="3"/>
  <c r="AF74" i="3"/>
  <c r="H75" i="3"/>
  <c r="K75" i="3"/>
  <c r="N75" i="3"/>
  <c r="Q75" i="3"/>
  <c r="T75" i="3"/>
  <c r="W75" i="3"/>
  <c r="Z75" i="3"/>
  <c r="AC75" i="3"/>
  <c r="AF75" i="3"/>
  <c r="H78" i="3"/>
  <c r="K78" i="3"/>
  <c r="N78" i="3"/>
  <c r="Q78" i="3"/>
  <c r="T78" i="3"/>
  <c r="W78" i="3"/>
  <c r="Z78" i="3"/>
  <c r="AC78" i="3"/>
  <c r="AF78" i="3"/>
  <c r="H79" i="3"/>
  <c r="K79" i="3"/>
  <c r="N79" i="3"/>
  <c r="Q79" i="3"/>
  <c r="T79" i="3"/>
  <c r="W79" i="3"/>
  <c r="Z79" i="3"/>
  <c r="AC79" i="3"/>
  <c r="AF79" i="3"/>
  <c r="H80" i="3"/>
  <c r="K80" i="3"/>
  <c r="N80" i="3"/>
  <c r="Q80" i="3"/>
  <c r="T80" i="3"/>
  <c r="W80" i="3"/>
  <c r="Z80" i="3"/>
  <c r="AC80" i="3"/>
  <c r="AF80" i="3"/>
  <c r="H81" i="3"/>
  <c r="K81" i="3"/>
  <c r="N81" i="3"/>
  <c r="Q81" i="3"/>
  <c r="W81" i="3"/>
  <c r="Z81" i="3"/>
  <c r="AC81" i="3"/>
  <c r="AF81" i="3"/>
  <c r="H82" i="3"/>
  <c r="K82" i="3"/>
  <c r="N82" i="3"/>
  <c r="Q82" i="3"/>
  <c r="T82" i="3"/>
  <c r="W82" i="3"/>
  <c r="Z82" i="3"/>
  <c r="AC82" i="3"/>
  <c r="AF82" i="3"/>
  <c r="H84" i="3"/>
  <c r="K84" i="3"/>
  <c r="N84" i="3"/>
  <c r="Q84" i="3"/>
  <c r="T84" i="3"/>
  <c r="W84" i="3"/>
  <c r="AC84" i="3"/>
  <c r="AF84" i="3"/>
  <c r="H85" i="3"/>
  <c r="K85" i="3"/>
  <c r="N85" i="3"/>
  <c r="Q85" i="3"/>
  <c r="T85" i="3"/>
  <c r="W85" i="3"/>
  <c r="Z85" i="3"/>
  <c r="AC85" i="3"/>
  <c r="AF85" i="3"/>
  <c r="H86" i="3"/>
  <c r="K86" i="3"/>
  <c r="N86" i="3"/>
  <c r="Q86" i="3"/>
  <c r="T86" i="3"/>
  <c r="W86" i="3"/>
  <c r="Z86" i="3"/>
  <c r="AC86" i="3"/>
  <c r="AF86" i="3"/>
  <c r="H87" i="3"/>
  <c r="K87" i="3"/>
  <c r="N87" i="3"/>
  <c r="Q87" i="3"/>
  <c r="T87" i="3"/>
  <c r="W87" i="3"/>
  <c r="Z87" i="3"/>
  <c r="AC87" i="3"/>
  <c r="AF87" i="3"/>
  <c r="H90" i="3"/>
  <c r="K90" i="3"/>
  <c r="N90" i="3"/>
  <c r="Q90" i="3"/>
  <c r="T90" i="3"/>
  <c r="W90" i="3"/>
  <c r="Z90" i="3"/>
  <c r="AC90" i="3"/>
  <c r="AF90" i="3"/>
  <c r="H91" i="3"/>
  <c r="K91" i="3"/>
  <c r="N91" i="3"/>
  <c r="Q91" i="3"/>
  <c r="T91" i="3"/>
  <c r="W91" i="3"/>
  <c r="Z91" i="3"/>
  <c r="AC91" i="3"/>
  <c r="AF91" i="3"/>
  <c r="H92" i="3"/>
  <c r="K92" i="3"/>
  <c r="N92" i="3"/>
  <c r="Q92" i="3"/>
  <c r="T92" i="3"/>
  <c r="W92" i="3"/>
  <c r="Z92" i="3"/>
  <c r="AC92" i="3"/>
  <c r="AF92" i="3"/>
  <c r="H93" i="3"/>
  <c r="K93" i="3"/>
  <c r="N93" i="3"/>
  <c r="Q93" i="3"/>
  <c r="T93" i="3"/>
  <c r="Z93" i="3"/>
  <c r="AF93" i="3"/>
  <c r="H94" i="3"/>
  <c r="K94" i="3"/>
  <c r="N94" i="3"/>
  <c r="Q94" i="3"/>
  <c r="T94" i="3"/>
  <c r="W94" i="3"/>
  <c r="Z94" i="3"/>
  <c r="AC94" i="3"/>
  <c r="AF94" i="3"/>
  <c r="H96" i="3"/>
  <c r="K96" i="3"/>
  <c r="N96" i="3"/>
  <c r="Q96" i="3"/>
  <c r="T96" i="3"/>
  <c r="W96" i="3"/>
  <c r="H97" i="3"/>
  <c r="K97" i="3"/>
  <c r="N97" i="3"/>
  <c r="Q97" i="3"/>
  <c r="T97" i="3"/>
  <c r="W97" i="3"/>
  <c r="Z97" i="3"/>
  <c r="AC97" i="3"/>
  <c r="AF97" i="3"/>
  <c r="H98" i="3"/>
  <c r="K98" i="3"/>
  <c r="N98" i="3"/>
  <c r="Q98" i="3"/>
  <c r="T98" i="3"/>
  <c r="W98" i="3"/>
  <c r="Z98" i="3"/>
  <c r="AC98" i="3"/>
  <c r="AF98" i="3"/>
  <c r="H99" i="3"/>
  <c r="K99" i="3"/>
  <c r="N99" i="3"/>
  <c r="Q99" i="3"/>
  <c r="T99" i="3"/>
  <c r="W99" i="3"/>
  <c r="Z99" i="3"/>
  <c r="AC99" i="3"/>
  <c r="AF99" i="3"/>
  <c r="H102" i="3"/>
  <c r="K102" i="3"/>
  <c r="N102" i="3"/>
  <c r="Q102" i="3"/>
  <c r="T102" i="3"/>
  <c r="W102" i="3"/>
  <c r="Z102" i="3"/>
  <c r="AF102" i="3"/>
  <c r="H103" i="3"/>
  <c r="K103" i="3"/>
  <c r="N103" i="3"/>
  <c r="Q103" i="3"/>
  <c r="W103" i="3"/>
  <c r="AF103" i="3"/>
  <c r="H104" i="3"/>
  <c r="K104" i="3"/>
  <c r="N104" i="3"/>
  <c r="Q104" i="3"/>
  <c r="T104" i="3"/>
  <c r="W104" i="3"/>
  <c r="Z104" i="3"/>
  <c r="AF104" i="3"/>
  <c r="H105" i="3"/>
  <c r="K105" i="3"/>
  <c r="N105" i="3"/>
  <c r="Q105" i="3"/>
  <c r="T105" i="3"/>
  <c r="W105" i="3"/>
  <c r="Z105" i="3"/>
  <c r="AF105" i="3"/>
  <c r="H106" i="3"/>
  <c r="K106" i="3"/>
  <c r="N106" i="3"/>
  <c r="Q106" i="3"/>
  <c r="T106" i="3"/>
  <c r="W106" i="3"/>
  <c r="Z106" i="3"/>
  <c r="AF106" i="3"/>
  <c r="H108" i="3"/>
  <c r="K108" i="3"/>
  <c r="N108" i="3"/>
  <c r="Q108" i="3"/>
  <c r="T108" i="3"/>
  <c r="Z108" i="3"/>
  <c r="AF108" i="3"/>
  <c r="H110" i="3"/>
  <c r="K110" i="3"/>
  <c r="N110" i="3"/>
  <c r="Q110" i="3"/>
  <c r="T110" i="3"/>
  <c r="W110" i="3"/>
  <c r="Z110" i="3"/>
  <c r="AF110" i="3"/>
  <c r="H111" i="3"/>
  <c r="K111" i="3"/>
  <c r="N111" i="3"/>
  <c r="Q111" i="3"/>
  <c r="T111" i="3"/>
  <c r="W111" i="3"/>
  <c r="Z111" i="3"/>
  <c r="AF111" i="3"/>
  <c r="H112" i="3"/>
  <c r="K112" i="3"/>
  <c r="N112" i="3"/>
  <c r="Q112" i="3"/>
  <c r="T112" i="3"/>
  <c r="W112" i="3"/>
  <c r="Z112" i="3"/>
  <c r="AF112" i="3"/>
  <c r="H115" i="3"/>
  <c r="K115" i="3"/>
  <c r="N115" i="3"/>
  <c r="Q115" i="3"/>
  <c r="T115" i="3"/>
  <c r="W115" i="3"/>
  <c r="Z115" i="3"/>
  <c r="AC115" i="3"/>
  <c r="AF115" i="3"/>
  <c r="H116" i="3"/>
  <c r="K116" i="3"/>
  <c r="N116" i="3"/>
  <c r="Q116" i="3"/>
  <c r="W116" i="3"/>
  <c r="Z116" i="3"/>
  <c r="AC116" i="3"/>
  <c r="AF116" i="3"/>
  <c r="H117" i="3"/>
  <c r="K117" i="3"/>
  <c r="N117" i="3"/>
  <c r="Q117" i="3"/>
  <c r="T117" i="3"/>
  <c r="W117" i="3"/>
  <c r="Z117" i="3"/>
  <c r="AC117" i="3"/>
  <c r="AF117" i="3"/>
  <c r="H118" i="3"/>
  <c r="K118" i="3"/>
  <c r="N118" i="3"/>
  <c r="Q118" i="3"/>
  <c r="T118" i="3"/>
  <c r="W118" i="3"/>
  <c r="Z118" i="3"/>
  <c r="AC118" i="3"/>
  <c r="AF118" i="3"/>
  <c r="H119" i="3"/>
  <c r="K119" i="3"/>
  <c r="N119" i="3"/>
  <c r="Q119" i="3"/>
  <c r="T119" i="3"/>
  <c r="W119" i="3"/>
  <c r="AF119" i="3"/>
  <c r="H121" i="3"/>
  <c r="J121" i="3"/>
  <c r="L121" i="3"/>
  <c r="N121" i="3"/>
  <c r="P121" i="3"/>
  <c r="T121" i="3"/>
  <c r="W121" i="3"/>
  <c r="Z121" i="3"/>
  <c r="H122" i="3"/>
  <c r="K122" i="3"/>
  <c r="N122" i="3"/>
  <c r="Q122" i="3"/>
  <c r="T122" i="3"/>
  <c r="W122" i="3"/>
  <c r="Z122" i="3"/>
  <c r="AC122" i="3"/>
  <c r="AF122" i="3"/>
  <c r="H123" i="3"/>
  <c r="K123" i="3"/>
  <c r="N123" i="3"/>
  <c r="Q123" i="3"/>
  <c r="T123" i="3"/>
  <c r="W123" i="3"/>
  <c r="Z123" i="3"/>
  <c r="AC123" i="3"/>
  <c r="AF123" i="3"/>
  <c r="H124" i="3"/>
  <c r="K124" i="3"/>
  <c r="N124" i="3"/>
  <c r="Q124" i="3"/>
  <c r="T124" i="3"/>
  <c r="W124" i="3"/>
  <c r="Z124" i="3"/>
  <c r="AC124" i="3"/>
  <c r="AF124" i="3"/>
  <c r="H163" i="3"/>
  <c r="K163" i="3"/>
  <c r="N163" i="3"/>
  <c r="Q163" i="3"/>
  <c r="T163" i="3"/>
  <c r="W163" i="3"/>
  <c r="Z163" i="3"/>
  <c r="AF163" i="3"/>
  <c r="H164" i="3"/>
  <c r="K164" i="3"/>
  <c r="N164" i="3"/>
  <c r="Q164" i="3"/>
  <c r="T164" i="3"/>
  <c r="W164" i="3"/>
  <c r="Z164" i="3"/>
  <c r="AF164" i="3"/>
  <c r="H165" i="3"/>
  <c r="K165" i="3"/>
  <c r="N165" i="3"/>
  <c r="Q165" i="3"/>
  <c r="T165" i="3"/>
  <c r="W165" i="3"/>
  <c r="Z165" i="3"/>
  <c r="AF165" i="3"/>
  <c r="H166" i="3"/>
  <c r="K166" i="3"/>
  <c r="N166" i="3"/>
  <c r="Q166" i="3"/>
  <c r="T166" i="3"/>
  <c r="W166" i="3"/>
  <c r="Z166" i="3"/>
  <c r="AF166" i="3"/>
  <c r="H167" i="3"/>
  <c r="K167" i="3"/>
  <c r="N167" i="3"/>
  <c r="Q167" i="3"/>
  <c r="T167" i="3"/>
  <c r="W167" i="3"/>
  <c r="Z167" i="3"/>
  <c r="H169" i="3"/>
  <c r="K169" i="3"/>
  <c r="N169" i="3"/>
  <c r="Q169" i="3"/>
  <c r="T169" i="3"/>
  <c r="W169" i="3"/>
  <c r="H171" i="3"/>
  <c r="K171" i="3"/>
  <c r="N171" i="3"/>
  <c r="Q171" i="3"/>
  <c r="T171" i="3"/>
  <c r="W171" i="3"/>
  <c r="Z171" i="3"/>
  <c r="AF171" i="3"/>
  <c r="H172" i="3"/>
  <c r="K172" i="3"/>
  <c r="N172" i="3"/>
  <c r="Q172" i="3"/>
  <c r="T172" i="3"/>
  <c r="W172" i="3"/>
  <c r="Z172" i="3"/>
  <c r="AF172" i="3"/>
  <c r="H173" i="3"/>
  <c r="K173" i="3"/>
  <c r="N173" i="3"/>
  <c r="Q173" i="3"/>
  <c r="T173" i="3"/>
  <c r="W173" i="3"/>
  <c r="Z173" i="3"/>
  <c r="AF173" i="3"/>
  <c r="H176" i="3"/>
  <c r="K176" i="3"/>
  <c r="N176" i="3"/>
  <c r="Q176" i="3"/>
  <c r="T176" i="3"/>
  <c r="W176" i="3"/>
  <c r="Z176" i="3"/>
  <c r="AC176" i="3"/>
  <c r="AF176" i="3"/>
  <c r="H177" i="3"/>
  <c r="K177" i="3"/>
  <c r="N177" i="3"/>
  <c r="Q177" i="3"/>
  <c r="T177" i="3"/>
  <c r="W177" i="3"/>
  <c r="Z177" i="3"/>
  <c r="AC177" i="3"/>
  <c r="AF177" i="3"/>
  <c r="H178" i="3"/>
  <c r="K178" i="3"/>
  <c r="N178" i="3"/>
  <c r="Q178" i="3"/>
  <c r="T178" i="3"/>
  <c r="W178" i="3"/>
  <c r="Z178" i="3"/>
  <c r="AC178" i="3"/>
  <c r="AF178" i="3"/>
  <c r="H179" i="3"/>
  <c r="K179" i="3"/>
  <c r="N179" i="3"/>
  <c r="Q179" i="3"/>
  <c r="T179" i="3"/>
  <c r="W179" i="3"/>
  <c r="Z179" i="3"/>
  <c r="AC179" i="3"/>
  <c r="AF179" i="3"/>
  <c r="H180" i="3"/>
  <c r="K180" i="3"/>
  <c r="N180" i="3"/>
  <c r="Q180" i="3"/>
  <c r="T180" i="3"/>
  <c r="W180" i="3"/>
  <c r="Z180" i="3"/>
  <c r="AC180" i="3"/>
  <c r="AF180" i="3"/>
  <c r="H182" i="3"/>
  <c r="K182" i="3"/>
  <c r="N182" i="3"/>
  <c r="Q182" i="3"/>
  <c r="T182" i="3"/>
  <c r="W182" i="3"/>
  <c r="Z182" i="3"/>
  <c r="AC182" i="3"/>
  <c r="AF182" i="3"/>
  <c r="H183" i="3"/>
  <c r="K183" i="3"/>
  <c r="N183" i="3"/>
  <c r="Q183" i="3"/>
  <c r="T183" i="3"/>
  <c r="W183" i="3"/>
  <c r="Z183" i="3"/>
  <c r="AC183" i="3"/>
  <c r="AF183" i="3"/>
  <c r="H184" i="3"/>
  <c r="K184" i="3"/>
  <c r="N184" i="3"/>
  <c r="Q184" i="3"/>
  <c r="T184" i="3"/>
  <c r="W184" i="3"/>
  <c r="Z184" i="3"/>
  <c r="AC184" i="3"/>
  <c r="AF184" i="3"/>
  <c r="H185" i="3"/>
  <c r="K185" i="3"/>
  <c r="N185" i="3"/>
  <c r="Q185" i="3"/>
  <c r="T185" i="3"/>
  <c r="W185" i="3"/>
  <c r="Z185" i="3"/>
  <c r="AC185" i="3"/>
  <c r="AF185" i="3"/>
  <c r="H305" i="3"/>
  <c r="K305" i="3"/>
  <c r="N305" i="3"/>
  <c r="Q305" i="3"/>
  <c r="T305" i="3"/>
  <c r="W305" i="3"/>
  <c r="Z305" i="3"/>
  <c r="H306" i="3"/>
  <c r="K306" i="3"/>
  <c r="N306" i="3"/>
  <c r="Q306" i="3"/>
  <c r="W306" i="3"/>
  <c r="Z306" i="3"/>
  <c r="H307" i="3"/>
  <c r="K307" i="3"/>
  <c r="N307" i="3"/>
  <c r="Q307" i="3"/>
  <c r="T307" i="3"/>
  <c r="W307" i="3"/>
  <c r="Z307" i="3"/>
  <c r="H308" i="3"/>
  <c r="K308" i="3"/>
  <c r="N308" i="3"/>
  <c r="Q308" i="3"/>
  <c r="T308" i="3"/>
  <c r="W308" i="3"/>
  <c r="Z308" i="3"/>
  <c r="H309" i="3"/>
  <c r="K309" i="3"/>
  <c r="N309" i="3"/>
  <c r="Q309" i="3"/>
  <c r="T309" i="3"/>
  <c r="W309" i="3"/>
  <c r="Z309" i="3"/>
  <c r="H310" i="3"/>
  <c r="K310" i="3"/>
  <c r="N310" i="3"/>
  <c r="Q310" i="3"/>
  <c r="T310" i="3"/>
  <c r="Z310" i="3"/>
  <c r="H313" i="3"/>
  <c r="K313" i="3"/>
  <c r="N313" i="3"/>
  <c r="Q313" i="3"/>
  <c r="T313" i="3"/>
  <c r="W313" i="3"/>
  <c r="Z313" i="3"/>
  <c r="H314" i="3"/>
  <c r="K314" i="3"/>
  <c r="N314" i="3"/>
  <c r="Q314" i="3"/>
  <c r="T314" i="3"/>
  <c r="W314" i="3"/>
  <c r="Z314" i="3"/>
  <c r="H315" i="3"/>
  <c r="K315" i="3"/>
  <c r="N315" i="3"/>
  <c r="Q315" i="3"/>
  <c r="T315" i="3"/>
  <c r="W315" i="3"/>
  <c r="Z315" i="3"/>
  <c r="M342" i="3"/>
  <c r="O342" i="3"/>
  <c r="P342" i="3"/>
  <c r="R342" i="3"/>
  <c r="U342" i="3"/>
  <c r="O344" i="3"/>
  <c r="U344" i="3"/>
  <c r="M346" i="3"/>
  <c r="O346" i="3"/>
  <c r="R346" i="3"/>
  <c r="U346" i="3"/>
  <c r="M347" i="3"/>
  <c r="O347" i="3"/>
  <c r="R347" i="3"/>
  <c r="U347" i="3"/>
  <c r="I349" i="3"/>
  <c r="I365" i="3" s="1"/>
  <c r="AW349" i="3"/>
  <c r="AW364" i="3" s="1"/>
  <c r="I353" i="3"/>
  <c r="L353" i="3"/>
  <c r="I355" i="3"/>
  <c r="L355" i="3"/>
  <c r="I357" i="3"/>
  <c r="L357" i="3"/>
  <c r="I358" i="3"/>
  <c r="L358" i="3"/>
  <c r="O361" i="3"/>
  <c r="O363" i="3" s="1"/>
  <c r="R361" i="3"/>
  <c r="R363" i="3" s="1"/>
  <c r="U361" i="3"/>
  <c r="U363" i="3" s="1"/>
  <c r="L238" i="2"/>
  <c r="L248" i="2" s="1"/>
  <c r="J238" i="2"/>
  <c r="I238" i="2"/>
  <c r="I248" i="2" s="1"/>
  <c r="G238" i="2"/>
  <c r="AF92" i="2"/>
  <c r="AC92" i="2"/>
  <c r="Z92" i="2"/>
  <c r="W92" i="2"/>
  <c r="T92" i="2"/>
  <c r="Q92" i="2"/>
  <c r="N92" i="2"/>
  <c r="K92" i="2"/>
  <c r="H92" i="2"/>
  <c r="AF91" i="2"/>
  <c r="AC91" i="2"/>
  <c r="Z91" i="2"/>
  <c r="W91" i="2"/>
  <c r="T91" i="2"/>
  <c r="Q91" i="2"/>
  <c r="N91" i="2"/>
  <c r="K91" i="2"/>
  <c r="H91" i="2"/>
  <c r="AF90" i="2"/>
  <c r="AC90" i="2"/>
  <c r="Z90" i="2"/>
  <c r="W90" i="2"/>
  <c r="T90" i="2"/>
  <c r="Q90" i="2"/>
  <c r="N90" i="2"/>
  <c r="K90" i="2"/>
  <c r="H90" i="2"/>
  <c r="AF89" i="2"/>
  <c r="AC89" i="2"/>
  <c r="Z89" i="2"/>
  <c r="W89" i="2"/>
  <c r="T89" i="2"/>
  <c r="Q89" i="2"/>
  <c r="N89" i="2"/>
  <c r="K89" i="2"/>
  <c r="H89" i="2"/>
  <c r="AF88" i="2"/>
  <c r="AC88" i="2"/>
  <c r="Z88" i="2"/>
  <c r="W88" i="2"/>
  <c r="T88" i="2"/>
  <c r="Q88" i="2"/>
  <c r="N88" i="2"/>
  <c r="K88" i="2"/>
  <c r="H88" i="2"/>
  <c r="AF87" i="2"/>
  <c r="AC87" i="2"/>
  <c r="Z87" i="2"/>
  <c r="W87" i="2"/>
  <c r="T87" i="2"/>
  <c r="Q87" i="2"/>
  <c r="N87" i="2"/>
  <c r="K87" i="2"/>
  <c r="H87" i="2"/>
  <c r="AF86" i="2"/>
  <c r="AC86" i="2"/>
  <c r="Z86" i="2"/>
  <c r="W86" i="2"/>
  <c r="T86" i="2"/>
  <c r="Q86" i="2"/>
  <c r="N86" i="2"/>
  <c r="K86" i="2"/>
  <c r="H86" i="2"/>
  <c r="AF85" i="2"/>
  <c r="AC85" i="2"/>
  <c r="Z85" i="2"/>
  <c r="W85" i="2"/>
  <c r="T85" i="2"/>
  <c r="Q85" i="2"/>
  <c r="N85" i="2"/>
  <c r="K85" i="2"/>
  <c r="H85" i="2"/>
  <c r="AF84" i="2"/>
  <c r="AC84" i="2"/>
  <c r="Z84" i="2"/>
  <c r="W84" i="2"/>
  <c r="T84" i="2"/>
  <c r="Q84" i="2"/>
  <c r="N84" i="2"/>
  <c r="K84" i="2"/>
  <c r="H84" i="2"/>
  <c r="AF59" i="2"/>
  <c r="AC59" i="2"/>
  <c r="Z59" i="2"/>
  <c r="W59" i="2"/>
  <c r="T59" i="2"/>
  <c r="Q59" i="2"/>
  <c r="N59" i="2"/>
  <c r="K59" i="2"/>
  <c r="H59" i="2"/>
  <c r="AF58" i="2"/>
  <c r="AC58" i="2"/>
  <c r="Z58" i="2"/>
  <c r="W58" i="2"/>
  <c r="T58" i="2"/>
  <c r="Q58" i="2"/>
  <c r="N58" i="2"/>
  <c r="K58" i="2"/>
  <c r="H58" i="2"/>
  <c r="AF57" i="2"/>
  <c r="AC57" i="2"/>
  <c r="Z57" i="2"/>
  <c r="W57" i="2"/>
  <c r="T57" i="2"/>
  <c r="Q57" i="2"/>
  <c r="N57" i="2"/>
  <c r="K57" i="2"/>
  <c r="H57" i="2"/>
  <c r="AF56" i="2"/>
  <c r="AC56" i="2"/>
  <c r="Z56" i="2"/>
  <c r="W56" i="2"/>
  <c r="T56" i="2"/>
  <c r="Q56" i="2"/>
  <c r="N56" i="2"/>
  <c r="K56" i="2"/>
  <c r="H56" i="2"/>
  <c r="AF55" i="2"/>
  <c r="AC55" i="2"/>
  <c r="Z55" i="2"/>
  <c r="W55" i="2"/>
  <c r="T55" i="2"/>
  <c r="Q55" i="2"/>
  <c r="N55" i="2"/>
  <c r="K55" i="2"/>
  <c r="H55" i="2"/>
  <c r="AF54" i="2"/>
  <c r="AC54" i="2"/>
  <c r="Z54" i="2"/>
  <c r="W54" i="2"/>
  <c r="T54" i="2"/>
  <c r="Q54" i="2"/>
  <c r="N54" i="2"/>
  <c r="K54" i="2"/>
  <c r="H54" i="2"/>
  <c r="AF53" i="2"/>
  <c r="AC53" i="2"/>
  <c r="Z53" i="2"/>
  <c r="W53" i="2"/>
  <c r="T53" i="2"/>
  <c r="Q53" i="2"/>
  <c r="N53" i="2"/>
  <c r="K53" i="2"/>
  <c r="H53" i="2"/>
  <c r="AF52" i="2"/>
  <c r="AC52" i="2"/>
  <c r="Z52" i="2"/>
  <c r="W52" i="2"/>
  <c r="T52" i="2"/>
  <c r="Q52" i="2"/>
  <c r="N52" i="2"/>
  <c r="K52" i="2"/>
  <c r="H52" i="2"/>
  <c r="AF51" i="2"/>
  <c r="AC51" i="2"/>
  <c r="Z51" i="2"/>
  <c r="W51" i="2"/>
  <c r="T51" i="2"/>
  <c r="Q51" i="2"/>
  <c r="N51" i="2"/>
  <c r="K51" i="2"/>
  <c r="H51" i="2"/>
  <c r="AF70" i="2"/>
  <c r="AC70" i="2"/>
  <c r="Z70" i="2"/>
  <c r="W70" i="2"/>
  <c r="T70" i="2"/>
  <c r="Q70" i="2"/>
  <c r="N70" i="2"/>
  <c r="K70" i="2"/>
  <c r="H70" i="2"/>
  <c r="AF69" i="2"/>
  <c r="AC69" i="2"/>
  <c r="Z69" i="2"/>
  <c r="W69" i="2"/>
  <c r="T69" i="2"/>
  <c r="Q69" i="2"/>
  <c r="N69" i="2"/>
  <c r="K69" i="2"/>
  <c r="H69" i="2"/>
  <c r="AF68" i="2"/>
  <c r="AC68" i="2"/>
  <c r="Z68" i="2"/>
  <c r="W68" i="2"/>
  <c r="T68" i="2"/>
  <c r="Q68" i="2"/>
  <c r="N68" i="2"/>
  <c r="K68" i="2"/>
  <c r="H68" i="2"/>
  <c r="AF67" i="2"/>
  <c r="AC67" i="2"/>
  <c r="Z67" i="2"/>
  <c r="W67" i="2"/>
  <c r="T67" i="2"/>
  <c r="Q67" i="2"/>
  <c r="N67" i="2"/>
  <c r="K67" i="2"/>
  <c r="H67" i="2"/>
  <c r="AF66" i="2"/>
  <c r="AC66" i="2"/>
  <c r="Z66" i="2"/>
  <c r="W66" i="2"/>
  <c r="T66" i="2"/>
  <c r="Q66" i="2"/>
  <c r="N66" i="2"/>
  <c r="K66" i="2"/>
  <c r="H66" i="2"/>
  <c r="AF65" i="2"/>
  <c r="AC65" i="2"/>
  <c r="Z65" i="2"/>
  <c r="W65" i="2"/>
  <c r="T65" i="2"/>
  <c r="Q65" i="2"/>
  <c r="N65" i="2"/>
  <c r="K65" i="2"/>
  <c r="H65" i="2"/>
  <c r="AF64" i="2"/>
  <c r="AC64" i="2"/>
  <c r="Z64" i="2"/>
  <c r="W64" i="2"/>
  <c r="T64" i="2"/>
  <c r="Q64" i="2"/>
  <c r="N64" i="2"/>
  <c r="K64" i="2"/>
  <c r="H64" i="2"/>
  <c r="AF63" i="2"/>
  <c r="AC63" i="2"/>
  <c r="Z63" i="2"/>
  <c r="W63" i="2"/>
  <c r="T63" i="2"/>
  <c r="Q63" i="2"/>
  <c r="N63" i="2"/>
  <c r="K63" i="2"/>
  <c r="H63" i="2"/>
  <c r="AF62" i="2"/>
  <c r="AC62" i="2"/>
  <c r="Z62" i="2"/>
  <c r="W62" i="2"/>
  <c r="T62" i="2"/>
  <c r="Q62" i="2"/>
  <c r="N62" i="2"/>
  <c r="K62" i="2"/>
  <c r="H62" i="2"/>
  <c r="AF125" i="2"/>
  <c r="AC125" i="2"/>
  <c r="Z125" i="2"/>
  <c r="W125" i="2"/>
  <c r="T125" i="2"/>
  <c r="Q125" i="2"/>
  <c r="N125" i="2"/>
  <c r="K125" i="2"/>
  <c r="H125" i="2"/>
  <c r="AF124" i="2"/>
  <c r="AC124" i="2"/>
  <c r="Z124" i="2"/>
  <c r="W124" i="2"/>
  <c r="T124" i="2"/>
  <c r="Q124" i="2"/>
  <c r="N124" i="2"/>
  <c r="K124" i="2"/>
  <c r="H124" i="2"/>
  <c r="AF123" i="2"/>
  <c r="AC123" i="2"/>
  <c r="Z123" i="2"/>
  <c r="W123" i="2"/>
  <c r="T123" i="2"/>
  <c r="Q123" i="2"/>
  <c r="N123" i="2"/>
  <c r="K123" i="2"/>
  <c r="H123" i="2"/>
  <c r="AF122" i="2"/>
  <c r="AC122" i="2"/>
  <c r="W122" i="2"/>
  <c r="T122" i="2"/>
  <c r="Q122" i="2"/>
  <c r="N122" i="2"/>
  <c r="K122" i="2"/>
  <c r="H122" i="2"/>
  <c r="AF121" i="2"/>
  <c r="AC121" i="2"/>
  <c r="Z121" i="2"/>
  <c r="W121" i="2"/>
  <c r="T121" i="2"/>
  <c r="Q121" i="2"/>
  <c r="N121" i="2"/>
  <c r="K121" i="2"/>
  <c r="H121" i="2"/>
  <c r="AF120" i="2"/>
  <c r="AC120" i="2"/>
  <c r="Z120" i="2"/>
  <c r="W120" i="2"/>
  <c r="T120" i="2"/>
  <c r="Q120" i="2"/>
  <c r="N120" i="2"/>
  <c r="K120" i="2"/>
  <c r="H120" i="2"/>
  <c r="AF119" i="2"/>
  <c r="AC119" i="2"/>
  <c r="Z119" i="2"/>
  <c r="W119" i="2"/>
  <c r="T119" i="2"/>
  <c r="Q119" i="2"/>
  <c r="N119" i="2"/>
  <c r="K119" i="2"/>
  <c r="H119" i="2"/>
  <c r="AF118" i="2"/>
  <c r="AC118" i="2"/>
  <c r="Z118" i="2"/>
  <c r="W118" i="2"/>
  <c r="T118" i="2"/>
  <c r="Q118" i="2"/>
  <c r="N118" i="2"/>
  <c r="K118" i="2"/>
  <c r="H118" i="2"/>
  <c r="AF117" i="2"/>
  <c r="AC117" i="2"/>
  <c r="Z117" i="2"/>
  <c r="W117" i="2"/>
  <c r="T117" i="2"/>
  <c r="Q117" i="2"/>
  <c r="N117" i="2"/>
  <c r="K117" i="2"/>
  <c r="H117" i="2"/>
  <c r="AF81" i="2"/>
  <c r="AC81" i="2"/>
  <c r="Z81" i="2"/>
  <c r="W81" i="2"/>
  <c r="T81" i="2"/>
  <c r="Q81" i="2"/>
  <c r="N81" i="2"/>
  <c r="K81" i="2"/>
  <c r="H81" i="2"/>
  <c r="AF80" i="2"/>
  <c r="AC80" i="2"/>
  <c r="Z80" i="2"/>
  <c r="W80" i="2"/>
  <c r="T80" i="2"/>
  <c r="Q80" i="2"/>
  <c r="N80" i="2"/>
  <c r="K80" i="2"/>
  <c r="H80" i="2"/>
  <c r="AF79" i="2"/>
  <c r="AC79" i="2"/>
  <c r="Z79" i="2"/>
  <c r="W79" i="2"/>
  <c r="T79" i="2"/>
  <c r="Q79" i="2"/>
  <c r="N79" i="2"/>
  <c r="K79" i="2"/>
  <c r="H79" i="2"/>
  <c r="AF78" i="2"/>
  <c r="AC78" i="2"/>
  <c r="Z78" i="2"/>
  <c r="W78" i="2"/>
  <c r="T78" i="2"/>
  <c r="Q78" i="2"/>
  <c r="N78" i="2"/>
  <c r="K78" i="2"/>
  <c r="H78" i="2"/>
  <c r="AF77" i="2"/>
  <c r="AC77" i="2"/>
  <c r="Z77" i="2"/>
  <c r="W77" i="2"/>
  <c r="T77" i="2"/>
  <c r="Q77" i="2"/>
  <c r="N77" i="2"/>
  <c r="K77" i="2"/>
  <c r="H77" i="2"/>
  <c r="AF76" i="2"/>
  <c r="Z76" i="2"/>
  <c r="W76" i="2"/>
  <c r="T76" i="2"/>
  <c r="Q76" i="2"/>
  <c r="N76" i="2"/>
  <c r="K76" i="2"/>
  <c r="H76" i="2"/>
  <c r="AF75" i="2"/>
  <c r="AC75" i="2"/>
  <c r="Z75" i="2"/>
  <c r="W75" i="2"/>
  <c r="T75" i="2"/>
  <c r="Q75" i="2"/>
  <c r="N75" i="2"/>
  <c r="K75" i="2"/>
  <c r="H75" i="2"/>
  <c r="AF74" i="2"/>
  <c r="AC74" i="2"/>
  <c r="Z74" i="2"/>
  <c r="W74" i="2"/>
  <c r="T74" i="2"/>
  <c r="Q74" i="2"/>
  <c r="N74" i="2"/>
  <c r="K74" i="2"/>
  <c r="H74" i="2"/>
  <c r="AF73" i="2"/>
  <c r="AC73" i="2"/>
  <c r="Z73" i="2"/>
  <c r="W73" i="2"/>
  <c r="T73" i="2"/>
  <c r="Q73" i="2"/>
  <c r="N73" i="2"/>
  <c r="K73" i="2"/>
  <c r="H73" i="2"/>
  <c r="AF193" i="2"/>
  <c r="AC193" i="2"/>
  <c r="Z193" i="2"/>
  <c r="W193" i="2"/>
  <c r="T193" i="2"/>
  <c r="Q193" i="2"/>
  <c r="N193" i="2"/>
  <c r="K193" i="2"/>
  <c r="H193" i="2"/>
  <c r="AF192" i="2"/>
  <c r="AC192" i="2"/>
  <c r="Z192" i="2"/>
  <c r="W192" i="2"/>
  <c r="T192" i="2"/>
  <c r="Q192" i="2"/>
  <c r="N192" i="2"/>
  <c r="K192" i="2"/>
  <c r="H192" i="2"/>
  <c r="AF191" i="2"/>
  <c r="AC191" i="2"/>
  <c r="Z191" i="2"/>
  <c r="W191" i="2"/>
  <c r="T191" i="2"/>
  <c r="Q191" i="2"/>
  <c r="N191" i="2"/>
  <c r="K191" i="2"/>
  <c r="H191" i="2"/>
  <c r="AF190" i="2"/>
  <c r="AU188" i="2" s="1"/>
  <c r="AC190" i="2"/>
  <c r="W190" i="2"/>
  <c r="T190" i="2"/>
  <c r="Q190" i="2"/>
  <c r="N190" i="2"/>
  <c r="K190" i="2"/>
  <c r="H190" i="2"/>
  <c r="AF189" i="2"/>
  <c r="AC189" i="2"/>
  <c r="Z189" i="2"/>
  <c r="W189" i="2"/>
  <c r="T189" i="2"/>
  <c r="Q189" i="2"/>
  <c r="N189" i="2"/>
  <c r="K189" i="2"/>
  <c r="H189" i="2"/>
  <c r="AF188" i="2"/>
  <c r="AC188" i="2"/>
  <c r="Z188" i="2"/>
  <c r="W188" i="2"/>
  <c r="T188" i="2"/>
  <c r="Q188" i="2"/>
  <c r="N188" i="2"/>
  <c r="K188" i="2"/>
  <c r="H188" i="2"/>
  <c r="AF187" i="2"/>
  <c r="AC187" i="2"/>
  <c r="Z187" i="2"/>
  <c r="W187" i="2"/>
  <c r="T187" i="2"/>
  <c r="Q187" i="2"/>
  <c r="N187" i="2"/>
  <c r="K187" i="2"/>
  <c r="H187" i="2"/>
  <c r="AF186" i="2"/>
  <c r="AC186" i="2"/>
  <c r="Z186" i="2"/>
  <c r="W186" i="2"/>
  <c r="T186" i="2"/>
  <c r="Q186" i="2"/>
  <c r="N186" i="2"/>
  <c r="K186" i="2"/>
  <c r="H186" i="2"/>
  <c r="AF185" i="2"/>
  <c r="AC185" i="2"/>
  <c r="Z185" i="2"/>
  <c r="W185" i="2"/>
  <c r="T185" i="2"/>
  <c r="Q185" i="2"/>
  <c r="N185" i="2"/>
  <c r="K185" i="2"/>
  <c r="H185" i="2"/>
  <c r="AF169" i="2"/>
  <c r="AC169" i="2"/>
  <c r="Z169" i="2"/>
  <c r="W169" i="2"/>
  <c r="T169" i="2"/>
  <c r="Q169" i="2"/>
  <c r="N169" i="2"/>
  <c r="K169" i="2"/>
  <c r="H169" i="2"/>
  <c r="AF168" i="2"/>
  <c r="AC168" i="2"/>
  <c r="Z168" i="2"/>
  <c r="W168" i="2"/>
  <c r="T168" i="2"/>
  <c r="Q168" i="2"/>
  <c r="N168" i="2"/>
  <c r="K168" i="2"/>
  <c r="H168" i="2"/>
  <c r="AF167" i="2"/>
  <c r="AC167" i="2"/>
  <c r="Z167" i="2"/>
  <c r="W167" i="2"/>
  <c r="T167" i="2"/>
  <c r="Q167" i="2"/>
  <c r="N167" i="2"/>
  <c r="K167" i="2"/>
  <c r="H167" i="2"/>
  <c r="AF166" i="2"/>
  <c r="AC166" i="2"/>
  <c r="Z166" i="2"/>
  <c r="W166" i="2"/>
  <c r="T166" i="2"/>
  <c r="Q166" i="2"/>
  <c r="N166" i="2"/>
  <c r="K166" i="2"/>
  <c r="H166" i="2"/>
  <c r="AF165" i="2"/>
  <c r="AC165" i="2"/>
  <c r="Z165" i="2"/>
  <c r="W165" i="2"/>
  <c r="T165" i="2"/>
  <c r="Q165" i="2"/>
  <c r="N165" i="2"/>
  <c r="K165" i="2"/>
  <c r="H165" i="2"/>
  <c r="AF164" i="2"/>
  <c r="AC164" i="2"/>
  <c r="Z164" i="2"/>
  <c r="W164" i="2"/>
  <c r="T164" i="2"/>
  <c r="Q164" i="2"/>
  <c r="N164" i="2"/>
  <c r="K164" i="2"/>
  <c r="H164" i="2"/>
  <c r="AF163" i="2"/>
  <c r="AC163" i="2"/>
  <c r="Z163" i="2"/>
  <c r="W163" i="2"/>
  <c r="T163" i="2"/>
  <c r="Q163" i="2"/>
  <c r="N163" i="2"/>
  <c r="K163" i="2"/>
  <c r="H163" i="2"/>
  <c r="AF162" i="2"/>
  <c r="AC162" i="2"/>
  <c r="Z162" i="2"/>
  <c r="W162" i="2"/>
  <c r="T162" i="2"/>
  <c r="Q162" i="2"/>
  <c r="N162" i="2"/>
  <c r="K162" i="2"/>
  <c r="H162" i="2"/>
  <c r="AF161" i="2"/>
  <c r="AC161" i="2"/>
  <c r="Z161" i="2"/>
  <c r="W161" i="2"/>
  <c r="T161" i="2"/>
  <c r="Q161" i="2"/>
  <c r="N161" i="2"/>
  <c r="K161" i="2"/>
  <c r="H161" i="2"/>
  <c r="AF182" i="2"/>
  <c r="AC182" i="2"/>
  <c r="Z182" i="2"/>
  <c r="W182" i="2"/>
  <c r="T182" i="2"/>
  <c r="Q182" i="2"/>
  <c r="N182" i="2"/>
  <c r="K182" i="2"/>
  <c r="H182" i="2"/>
  <c r="AF181" i="2"/>
  <c r="AC181" i="2"/>
  <c r="Z181" i="2"/>
  <c r="W181" i="2"/>
  <c r="T181" i="2"/>
  <c r="Q181" i="2"/>
  <c r="N181" i="2"/>
  <c r="K181" i="2"/>
  <c r="H181" i="2"/>
  <c r="AF180" i="2"/>
  <c r="AC180" i="2"/>
  <c r="Z180" i="2"/>
  <c r="W180" i="2"/>
  <c r="Q180" i="2"/>
  <c r="N180" i="2"/>
  <c r="K180" i="2"/>
  <c r="H180" i="2"/>
  <c r="T178" i="2"/>
  <c r="Q178" i="2"/>
  <c r="N178" i="2"/>
  <c r="K178" i="2"/>
  <c r="H178" i="2"/>
  <c r="AC177" i="2"/>
  <c r="Z177" i="2"/>
  <c r="W177" i="2"/>
  <c r="T177" i="2"/>
  <c r="Q177" i="2"/>
  <c r="N177" i="2"/>
  <c r="K177" i="2"/>
  <c r="H177" i="2"/>
  <c r="AF175" i="2"/>
  <c r="AC175" i="2"/>
  <c r="AU175" i="2" s="1"/>
  <c r="Z175" i="2"/>
  <c r="W175" i="2"/>
  <c r="T175" i="2"/>
  <c r="Q175" i="2"/>
  <c r="N175" i="2"/>
  <c r="K175" i="2"/>
  <c r="H175" i="2"/>
  <c r="AF174" i="2"/>
  <c r="AC174" i="2"/>
  <c r="Z174" i="2"/>
  <c r="W174" i="2"/>
  <c r="T174" i="2"/>
  <c r="Q174" i="2"/>
  <c r="N174" i="2"/>
  <c r="K174" i="2"/>
  <c r="H174" i="2"/>
  <c r="AF173" i="2"/>
  <c r="AC173" i="2"/>
  <c r="Z173" i="2"/>
  <c r="W173" i="2"/>
  <c r="T173" i="2"/>
  <c r="Q173" i="2"/>
  <c r="N173" i="2"/>
  <c r="K173" i="2"/>
  <c r="H173" i="2"/>
  <c r="AF172" i="2"/>
  <c r="AC172" i="2"/>
  <c r="Z172" i="2"/>
  <c r="W172" i="2"/>
  <c r="T172" i="2"/>
  <c r="Q172" i="2"/>
  <c r="N172" i="2"/>
  <c r="K172" i="2"/>
  <c r="H172" i="2"/>
  <c r="AF237" i="2"/>
  <c r="AC237" i="2"/>
  <c r="Z237" i="2"/>
  <c r="W237" i="2"/>
  <c r="T237" i="2"/>
  <c r="Q237" i="2"/>
  <c r="N237" i="2"/>
  <c r="K237" i="2"/>
  <c r="H237" i="2"/>
  <c r="AF236" i="2"/>
  <c r="AC236" i="2"/>
  <c r="Z236" i="2"/>
  <c r="W236" i="2"/>
  <c r="T236" i="2"/>
  <c r="Q236" i="2"/>
  <c r="N236" i="2"/>
  <c r="K236" i="2"/>
  <c r="H236" i="2"/>
  <c r="AF235" i="2"/>
  <c r="AC235" i="2"/>
  <c r="Z235" i="2"/>
  <c r="W235" i="2"/>
  <c r="T235" i="2"/>
  <c r="Q235" i="2"/>
  <c r="N235" i="2"/>
  <c r="K235" i="2"/>
  <c r="H235" i="2"/>
  <c r="AF234" i="2"/>
  <c r="AC234" i="2"/>
  <c r="Z234" i="2"/>
  <c r="W234" i="2"/>
  <c r="T234" i="2"/>
  <c r="Q234" i="2"/>
  <c r="N234" i="2"/>
  <c r="K234" i="2"/>
  <c r="H234" i="2"/>
  <c r="AF233" i="2"/>
  <c r="AC233" i="2"/>
  <c r="Z233" i="2"/>
  <c r="W233" i="2"/>
  <c r="T233" i="2"/>
  <c r="Q233" i="2"/>
  <c r="N233" i="2"/>
  <c r="K233" i="2"/>
  <c r="H233" i="2"/>
  <c r="AF232" i="2"/>
  <c r="AC232" i="2"/>
  <c r="Z232" i="2"/>
  <c r="W232" i="2"/>
  <c r="T232" i="2"/>
  <c r="Q232" i="2"/>
  <c r="N232" i="2"/>
  <c r="K232" i="2"/>
  <c r="H232" i="2"/>
  <c r="AF231" i="2"/>
  <c r="AC231" i="2"/>
  <c r="Z231" i="2"/>
  <c r="W231" i="2"/>
  <c r="T231" i="2"/>
  <c r="Q231" i="2"/>
  <c r="N231" i="2"/>
  <c r="K231" i="2"/>
  <c r="H231" i="2"/>
  <c r="AF230" i="2"/>
  <c r="AC230" i="2"/>
  <c r="Z230" i="2"/>
  <c r="W230" i="2"/>
  <c r="T230" i="2"/>
  <c r="Q230" i="2"/>
  <c r="N230" i="2"/>
  <c r="K230" i="2"/>
  <c r="H230" i="2"/>
  <c r="AF229" i="2"/>
  <c r="AC229" i="2"/>
  <c r="Z229" i="2"/>
  <c r="W229" i="2"/>
  <c r="T229" i="2"/>
  <c r="Q229" i="2"/>
  <c r="N229" i="2"/>
  <c r="K229" i="2"/>
  <c r="H229" i="2"/>
  <c r="AF204" i="2"/>
  <c r="AC204" i="2"/>
  <c r="Z204" i="2"/>
  <c r="W204" i="2"/>
  <c r="T204" i="2"/>
  <c r="Q204" i="2"/>
  <c r="N204" i="2"/>
  <c r="K204" i="2"/>
  <c r="H204" i="2"/>
  <c r="AF203" i="2"/>
  <c r="AC203" i="2"/>
  <c r="Z203" i="2"/>
  <c r="W203" i="2"/>
  <c r="T203" i="2"/>
  <c r="Q203" i="2"/>
  <c r="N203" i="2"/>
  <c r="K203" i="2"/>
  <c r="H203" i="2"/>
  <c r="AF202" i="2"/>
  <c r="AC202" i="2"/>
  <c r="Z202" i="2"/>
  <c r="W202" i="2"/>
  <c r="T202" i="2"/>
  <c r="Q202" i="2"/>
  <c r="N202" i="2"/>
  <c r="K202" i="2"/>
  <c r="H202" i="2"/>
  <c r="AF201" i="2"/>
  <c r="AC201" i="2"/>
  <c r="Z201" i="2"/>
  <c r="W201" i="2"/>
  <c r="T201" i="2"/>
  <c r="Q201" i="2"/>
  <c r="N201" i="2"/>
  <c r="K201" i="2"/>
  <c r="H201" i="2"/>
  <c r="AF200" i="2"/>
  <c r="AC200" i="2"/>
  <c r="Z200" i="2"/>
  <c r="W200" i="2"/>
  <c r="T200" i="2"/>
  <c r="Q200" i="2"/>
  <c r="N200" i="2"/>
  <c r="K200" i="2"/>
  <c r="H200" i="2"/>
  <c r="AF199" i="2"/>
  <c r="AC199" i="2"/>
  <c r="Z199" i="2"/>
  <c r="W199" i="2"/>
  <c r="T199" i="2"/>
  <c r="Q199" i="2"/>
  <c r="N199" i="2"/>
  <c r="K199" i="2"/>
  <c r="H199" i="2"/>
  <c r="AF198" i="2"/>
  <c r="AC198" i="2"/>
  <c r="Z198" i="2"/>
  <c r="W198" i="2"/>
  <c r="T198" i="2"/>
  <c r="Q198" i="2"/>
  <c r="N198" i="2"/>
  <c r="K198" i="2"/>
  <c r="H198" i="2"/>
  <c r="AF197" i="2"/>
  <c r="AC197" i="2"/>
  <c r="Z197" i="2"/>
  <c r="W197" i="2"/>
  <c r="T197" i="2"/>
  <c r="Q197" i="2"/>
  <c r="N197" i="2"/>
  <c r="K197" i="2"/>
  <c r="H197" i="2"/>
  <c r="AF196" i="2"/>
  <c r="AC196" i="2"/>
  <c r="Z196" i="2"/>
  <c r="W196" i="2"/>
  <c r="T196" i="2"/>
  <c r="Q196" i="2"/>
  <c r="N196" i="2"/>
  <c r="K196" i="2"/>
  <c r="H196" i="2"/>
  <c r="AF136" i="2"/>
  <c r="AC136" i="2"/>
  <c r="Z136" i="2"/>
  <c r="W136" i="2"/>
  <c r="T136" i="2"/>
  <c r="Q136" i="2"/>
  <c r="N136" i="2"/>
  <c r="K136" i="2"/>
  <c r="H136" i="2"/>
  <c r="AF135" i="2"/>
  <c r="AC135" i="2"/>
  <c r="Z135" i="2"/>
  <c r="W135" i="2"/>
  <c r="T135" i="2"/>
  <c r="Q135" i="2"/>
  <c r="N135" i="2"/>
  <c r="K135" i="2"/>
  <c r="H135" i="2"/>
  <c r="AF134" i="2"/>
  <c r="AC134" i="2"/>
  <c r="Z134" i="2"/>
  <c r="W134" i="2"/>
  <c r="T134" i="2"/>
  <c r="Q134" i="2"/>
  <c r="N134" i="2"/>
  <c r="K134" i="2"/>
  <c r="H134" i="2"/>
  <c r="AF133" i="2"/>
  <c r="AC133" i="2"/>
  <c r="T133" i="2"/>
  <c r="Q133" i="2"/>
  <c r="N133" i="2"/>
  <c r="K133" i="2"/>
  <c r="H133" i="2"/>
  <c r="AF132" i="2"/>
  <c r="AC132" i="2"/>
  <c r="Z132" i="2"/>
  <c r="W132" i="2"/>
  <c r="T132" i="2"/>
  <c r="Q132" i="2"/>
  <c r="N132" i="2"/>
  <c r="K132" i="2"/>
  <c r="H132" i="2"/>
  <c r="AF131" i="2"/>
  <c r="AC131" i="2"/>
  <c r="Z131" i="2"/>
  <c r="W131" i="2"/>
  <c r="T131" i="2"/>
  <c r="Q131" i="2"/>
  <c r="N131" i="2"/>
  <c r="K131" i="2"/>
  <c r="H131" i="2"/>
  <c r="AF130" i="2"/>
  <c r="AC130" i="2"/>
  <c r="Z130" i="2"/>
  <c r="W130" i="2"/>
  <c r="T130" i="2"/>
  <c r="Q130" i="2"/>
  <c r="N130" i="2"/>
  <c r="K130" i="2"/>
  <c r="H130" i="2"/>
  <c r="AF129" i="2"/>
  <c r="AC129" i="2"/>
  <c r="Z129" i="2"/>
  <c r="W129" i="2"/>
  <c r="T129" i="2"/>
  <c r="Q129" i="2"/>
  <c r="N129" i="2"/>
  <c r="K129" i="2"/>
  <c r="H129" i="2"/>
  <c r="AF128" i="2"/>
  <c r="AC128" i="2"/>
  <c r="Z128" i="2"/>
  <c r="W128" i="2"/>
  <c r="T128" i="2"/>
  <c r="Q128" i="2"/>
  <c r="N128" i="2"/>
  <c r="K128" i="2"/>
  <c r="H128" i="2"/>
  <c r="AF37" i="2"/>
  <c r="AC37" i="2"/>
  <c r="Z37" i="2"/>
  <c r="W37" i="2"/>
  <c r="T37" i="2"/>
  <c r="Q37" i="2"/>
  <c r="N37" i="2"/>
  <c r="K37" i="2"/>
  <c r="H37" i="2"/>
  <c r="AF36" i="2"/>
  <c r="AC36" i="2"/>
  <c r="Z36" i="2"/>
  <c r="W36" i="2"/>
  <c r="T36" i="2"/>
  <c r="Q36" i="2"/>
  <c r="N36" i="2"/>
  <c r="K36" i="2"/>
  <c r="H36" i="2"/>
  <c r="AF35" i="2"/>
  <c r="AC35" i="2"/>
  <c r="Z35" i="2"/>
  <c r="W35" i="2"/>
  <c r="T35" i="2"/>
  <c r="Q35" i="2"/>
  <c r="N35" i="2"/>
  <c r="K35" i="2"/>
  <c r="H35" i="2"/>
  <c r="AF34" i="2"/>
  <c r="AC34" i="2"/>
  <c r="W34" i="2"/>
  <c r="T34" i="2"/>
  <c r="Q34" i="2"/>
  <c r="N34" i="2"/>
  <c r="K34" i="2"/>
  <c r="H34" i="2"/>
  <c r="AF33" i="2"/>
  <c r="AC33" i="2"/>
  <c r="Z33" i="2"/>
  <c r="W33" i="2"/>
  <c r="T33" i="2"/>
  <c r="Q33" i="2"/>
  <c r="N33" i="2"/>
  <c r="K33" i="2"/>
  <c r="H33" i="2"/>
  <c r="AF32" i="2"/>
  <c r="AC32" i="2"/>
  <c r="Z32" i="2"/>
  <c r="W32" i="2"/>
  <c r="T32" i="2"/>
  <c r="Q32" i="2"/>
  <c r="N32" i="2"/>
  <c r="K32" i="2"/>
  <c r="H32" i="2"/>
  <c r="AF31" i="2"/>
  <c r="AC31" i="2"/>
  <c r="Z31" i="2"/>
  <c r="W31" i="2"/>
  <c r="T31" i="2"/>
  <c r="Q31" i="2"/>
  <c r="N31" i="2"/>
  <c r="K31" i="2"/>
  <c r="H31" i="2"/>
  <c r="AF30" i="2"/>
  <c r="AC30" i="2"/>
  <c r="Z30" i="2"/>
  <c r="W30" i="2"/>
  <c r="T30" i="2"/>
  <c r="Q30" i="2"/>
  <c r="N30" i="2"/>
  <c r="K30" i="2"/>
  <c r="H30" i="2"/>
  <c r="AF29" i="2"/>
  <c r="AC29" i="2"/>
  <c r="Z29" i="2"/>
  <c r="W29" i="2"/>
  <c r="T29" i="2"/>
  <c r="Q29" i="2"/>
  <c r="N29" i="2"/>
  <c r="K29" i="2"/>
  <c r="H29" i="2"/>
  <c r="AF26" i="2"/>
  <c r="AC26" i="2"/>
  <c r="Z26" i="2"/>
  <c r="W26" i="2"/>
  <c r="T26" i="2"/>
  <c r="Q26" i="2"/>
  <c r="N26" i="2"/>
  <c r="K26" i="2"/>
  <c r="H26" i="2"/>
  <c r="AF25" i="2"/>
  <c r="AC25" i="2"/>
  <c r="Z25" i="2"/>
  <c r="W25" i="2"/>
  <c r="T25" i="2"/>
  <c r="Q25" i="2"/>
  <c r="N25" i="2"/>
  <c r="K25" i="2"/>
  <c r="H25" i="2"/>
  <c r="AF24" i="2"/>
  <c r="AC24" i="2"/>
  <c r="Z24" i="2"/>
  <c r="W24" i="2"/>
  <c r="T24" i="2"/>
  <c r="Q24" i="2"/>
  <c r="N24" i="2"/>
  <c r="K24" i="2"/>
  <c r="H24" i="2"/>
  <c r="AF23" i="2"/>
  <c r="AC23" i="2"/>
  <c r="Z23" i="2"/>
  <c r="W23" i="2"/>
  <c r="T23" i="2"/>
  <c r="Q23" i="2"/>
  <c r="N23" i="2"/>
  <c r="K23" i="2"/>
  <c r="H23" i="2"/>
  <c r="AF22" i="2"/>
  <c r="AC22" i="2"/>
  <c r="Z22" i="2"/>
  <c r="W22" i="2"/>
  <c r="T22" i="2"/>
  <c r="Q22" i="2"/>
  <c r="N22" i="2"/>
  <c r="K22" i="2"/>
  <c r="H22" i="2"/>
  <c r="AF21" i="2"/>
  <c r="AC21" i="2"/>
  <c r="Z21" i="2"/>
  <c r="W21" i="2"/>
  <c r="T21" i="2"/>
  <c r="Q21" i="2"/>
  <c r="N21" i="2"/>
  <c r="K21" i="2"/>
  <c r="H21" i="2"/>
  <c r="AF20" i="2"/>
  <c r="AC20" i="2"/>
  <c r="Z20" i="2"/>
  <c r="W20" i="2"/>
  <c r="T20" i="2"/>
  <c r="Q20" i="2"/>
  <c r="N20" i="2"/>
  <c r="K20" i="2"/>
  <c r="H20" i="2"/>
  <c r="AF19" i="2"/>
  <c r="AC19" i="2"/>
  <c r="Z19" i="2"/>
  <c r="W19" i="2"/>
  <c r="T19" i="2"/>
  <c r="Q19" i="2"/>
  <c r="N19" i="2"/>
  <c r="K19" i="2"/>
  <c r="H19" i="2"/>
  <c r="AF18" i="2"/>
  <c r="AC18" i="2"/>
  <c r="Z18" i="2"/>
  <c r="W18" i="2"/>
  <c r="T18" i="2"/>
  <c r="Q18" i="2"/>
  <c r="N18" i="2"/>
  <c r="K18" i="2"/>
  <c r="H18" i="2"/>
  <c r="AF215" i="2"/>
  <c r="AC215" i="2"/>
  <c r="Z215" i="2"/>
  <c r="W215" i="2"/>
  <c r="T215" i="2"/>
  <c r="Q215" i="2"/>
  <c r="N215" i="2"/>
  <c r="K215" i="2"/>
  <c r="H215" i="2"/>
  <c r="AF214" i="2"/>
  <c r="AC214" i="2"/>
  <c r="Z214" i="2"/>
  <c r="W214" i="2"/>
  <c r="T214" i="2"/>
  <c r="Q214" i="2"/>
  <c r="N214" i="2"/>
  <c r="K214" i="2"/>
  <c r="H214" i="2"/>
  <c r="AF213" i="2"/>
  <c r="AC213" i="2"/>
  <c r="Z213" i="2"/>
  <c r="W213" i="2"/>
  <c r="T213" i="2"/>
  <c r="Q213" i="2"/>
  <c r="N213" i="2"/>
  <c r="K213" i="2"/>
  <c r="H213" i="2"/>
  <c r="AF212" i="2"/>
  <c r="AC212" i="2"/>
  <c r="Z212" i="2"/>
  <c r="W212" i="2"/>
  <c r="T212" i="2"/>
  <c r="Q212" i="2"/>
  <c r="N212" i="2"/>
  <c r="K212" i="2"/>
  <c r="H212" i="2"/>
  <c r="AF211" i="2"/>
  <c r="AC211" i="2"/>
  <c r="Z211" i="2"/>
  <c r="W211" i="2"/>
  <c r="T211" i="2"/>
  <c r="Q211" i="2"/>
  <c r="N211" i="2"/>
  <c r="K211" i="2"/>
  <c r="H211" i="2"/>
  <c r="AC210" i="2"/>
  <c r="Z210" i="2"/>
  <c r="W210" i="2"/>
  <c r="T210" i="2"/>
  <c r="Q210" i="2"/>
  <c r="N210" i="2"/>
  <c r="K210" i="2"/>
  <c r="H210" i="2"/>
  <c r="AF209" i="2"/>
  <c r="AC209" i="2"/>
  <c r="Z209" i="2"/>
  <c r="W209" i="2"/>
  <c r="T209" i="2"/>
  <c r="Q209" i="2"/>
  <c r="N209" i="2"/>
  <c r="K209" i="2"/>
  <c r="H209" i="2"/>
  <c r="AF208" i="2"/>
  <c r="AC208" i="2"/>
  <c r="Z208" i="2"/>
  <c r="W208" i="2"/>
  <c r="T208" i="2"/>
  <c r="Q208" i="2"/>
  <c r="N208" i="2"/>
  <c r="K208" i="2"/>
  <c r="H208" i="2"/>
  <c r="AF207" i="2"/>
  <c r="AC207" i="2"/>
  <c r="Z207" i="2"/>
  <c r="W207" i="2"/>
  <c r="T207" i="2"/>
  <c r="Q207" i="2"/>
  <c r="N207" i="2"/>
  <c r="K207" i="2"/>
  <c r="H207" i="2"/>
  <c r="AF15" i="2"/>
  <c r="AC15" i="2"/>
  <c r="Z15" i="2"/>
  <c r="W15" i="2"/>
  <c r="T15" i="2"/>
  <c r="Q15" i="2"/>
  <c r="N15" i="2"/>
  <c r="K15" i="2"/>
  <c r="H15" i="2"/>
  <c r="AF14" i="2"/>
  <c r="AC14" i="2"/>
  <c r="Z14" i="2"/>
  <c r="W14" i="2"/>
  <c r="T14" i="2"/>
  <c r="Q14" i="2"/>
  <c r="N14" i="2"/>
  <c r="K14" i="2"/>
  <c r="H14" i="2"/>
  <c r="AF13" i="2"/>
  <c r="AC13" i="2"/>
  <c r="Z13" i="2"/>
  <c r="W13" i="2"/>
  <c r="T13" i="2"/>
  <c r="Q13" i="2"/>
  <c r="N13" i="2"/>
  <c r="K13" i="2"/>
  <c r="H13" i="2"/>
  <c r="AF12" i="2"/>
  <c r="AC12" i="2"/>
  <c r="Z12" i="2"/>
  <c r="W12" i="2"/>
  <c r="T12" i="2"/>
  <c r="Q12" i="2"/>
  <c r="N12" i="2"/>
  <c r="K12" i="2"/>
  <c r="H12" i="2"/>
  <c r="AF11" i="2"/>
  <c r="AC11" i="2"/>
  <c r="Z11" i="2"/>
  <c r="W11" i="2"/>
  <c r="T11" i="2"/>
  <c r="Q11" i="2"/>
  <c r="N11" i="2"/>
  <c r="K11" i="2"/>
  <c r="H11" i="2"/>
  <c r="AF10" i="2"/>
  <c r="AC10" i="2"/>
  <c r="Z10" i="2"/>
  <c r="W10" i="2"/>
  <c r="T10" i="2"/>
  <c r="Q10" i="2"/>
  <c r="N10" i="2"/>
  <c r="K10" i="2"/>
  <c r="H10" i="2"/>
  <c r="AF9" i="2"/>
  <c r="AC9" i="2"/>
  <c r="Z9" i="2"/>
  <c r="W9" i="2"/>
  <c r="T9" i="2"/>
  <c r="Q9" i="2"/>
  <c r="N9" i="2"/>
  <c r="K9" i="2"/>
  <c r="H9" i="2"/>
  <c r="AF8" i="2"/>
  <c r="AC8" i="2"/>
  <c r="Z8" i="2"/>
  <c r="W8" i="2"/>
  <c r="T8" i="2"/>
  <c r="Q8" i="2"/>
  <c r="N8" i="2"/>
  <c r="K8" i="2"/>
  <c r="H8" i="2"/>
  <c r="AF7" i="2"/>
  <c r="AC7" i="2"/>
  <c r="Z7" i="2"/>
  <c r="W7" i="2"/>
  <c r="T7" i="2"/>
  <c r="Q7" i="2"/>
  <c r="N7" i="2"/>
  <c r="K7" i="2"/>
  <c r="H7" i="2"/>
  <c r="AF114" i="2"/>
  <c r="AC114" i="2"/>
  <c r="Z114" i="2"/>
  <c r="W114" i="2"/>
  <c r="T114" i="2"/>
  <c r="Q114" i="2"/>
  <c r="N114" i="2"/>
  <c r="K114" i="2"/>
  <c r="H114" i="2"/>
  <c r="AF113" i="2"/>
  <c r="AC113" i="2"/>
  <c r="Z113" i="2"/>
  <c r="W113" i="2"/>
  <c r="T113" i="2"/>
  <c r="Q113" i="2"/>
  <c r="N113" i="2"/>
  <c r="K113" i="2"/>
  <c r="H113" i="2"/>
  <c r="AF112" i="2"/>
  <c r="AC112" i="2"/>
  <c r="Z112" i="2"/>
  <c r="W112" i="2"/>
  <c r="T112" i="2"/>
  <c r="Q112" i="2"/>
  <c r="N112" i="2"/>
  <c r="K112" i="2"/>
  <c r="H112" i="2"/>
  <c r="AF111" i="2"/>
  <c r="Z111" i="2"/>
  <c r="W111" i="2"/>
  <c r="T111" i="2"/>
  <c r="Q111" i="2"/>
  <c r="N111" i="2"/>
  <c r="K111" i="2"/>
  <c r="H111" i="2"/>
  <c r="AF110" i="2"/>
  <c r="AC110" i="2"/>
  <c r="Z110" i="2"/>
  <c r="W110" i="2"/>
  <c r="T110" i="2"/>
  <c r="Q110" i="2"/>
  <c r="N110" i="2"/>
  <c r="K110" i="2"/>
  <c r="H110" i="2"/>
  <c r="AF109" i="2"/>
  <c r="AC109" i="2"/>
  <c r="Z109" i="2"/>
  <c r="W109" i="2"/>
  <c r="T109" i="2"/>
  <c r="Q109" i="2"/>
  <c r="N109" i="2"/>
  <c r="K109" i="2"/>
  <c r="H109" i="2"/>
  <c r="AF108" i="2"/>
  <c r="AU109" i="2" s="1"/>
  <c r="AC108" i="2"/>
  <c r="Z108" i="2"/>
  <c r="T108" i="2"/>
  <c r="Q108" i="2"/>
  <c r="N108" i="2"/>
  <c r="K108" i="2"/>
  <c r="H108" i="2"/>
  <c r="AF107" i="2"/>
  <c r="AC107" i="2"/>
  <c r="Z107" i="2"/>
  <c r="W107" i="2"/>
  <c r="T107" i="2"/>
  <c r="Q107" i="2"/>
  <c r="N107" i="2"/>
  <c r="K107" i="2"/>
  <c r="H107" i="2"/>
  <c r="AF106" i="2"/>
  <c r="AC106" i="2"/>
  <c r="Z106" i="2"/>
  <c r="W106" i="2"/>
  <c r="T106" i="2"/>
  <c r="Q106" i="2"/>
  <c r="N106" i="2"/>
  <c r="K106" i="2"/>
  <c r="H106" i="2"/>
  <c r="AF103" i="2"/>
  <c r="AC103" i="2"/>
  <c r="Z103" i="2"/>
  <c r="W103" i="2"/>
  <c r="T103" i="2"/>
  <c r="Q103" i="2"/>
  <c r="N103" i="2"/>
  <c r="K103" i="2"/>
  <c r="H103" i="2"/>
  <c r="AF102" i="2"/>
  <c r="AC102" i="2"/>
  <c r="Z102" i="2"/>
  <c r="W102" i="2"/>
  <c r="T102" i="2"/>
  <c r="Q102" i="2"/>
  <c r="N102" i="2"/>
  <c r="K102" i="2"/>
  <c r="H102" i="2"/>
  <c r="AF101" i="2"/>
  <c r="AC101" i="2"/>
  <c r="Z101" i="2"/>
  <c r="W101" i="2"/>
  <c r="T101" i="2"/>
  <c r="Q101" i="2"/>
  <c r="N101" i="2"/>
  <c r="K101" i="2"/>
  <c r="H101" i="2"/>
  <c r="AF100" i="2"/>
  <c r="AC100" i="2"/>
  <c r="Z100" i="2"/>
  <c r="W100" i="2"/>
  <c r="T100" i="2"/>
  <c r="Q100" i="2"/>
  <c r="N100" i="2"/>
  <c r="K100" i="2"/>
  <c r="H100" i="2"/>
  <c r="AF99" i="2"/>
  <c r="AC99" i="2"/>
  <c r="Z99" i="2"/>
  <c r="W99" i="2"/>
  <c r="T99" i="2"/>
  <c r="Q99" i="2"/>
  <c r="N99" i="2"/>
  <c r="K99" i="2"/>
  <c r="H99" i="2"/>
  <c r="AF98" i="2"/>
  <c r="AC98" i="2"/>
  <c r="Z98" i="2"/>
  <c r="W98" i="2"/>
  <c r="T98" i="2"/>
  <c r="Q98" i="2"/>
  <c r="N98" i="2"/>
  <c r="K98" i="2"/>
  <c r="H98" i="2"/>
  <c r="AF97" i="2"/>
  <c r="AC97" i="2"/>
  <c r="Z97" i="2"/>
  <c r="W97" i="2"/>
  <c r="T97" i="2"/>
  <c r="Q97" i="2"/>
  <c r="N97" i="2"/>
  <c r="K97" i="2"/>
  <c r="H97" i="2"/>
  <c r="AF96" i="2"/>
  <c r="AC96" i="2"/>
  <c r="Z96" i="2"/>
  <c r="W96" i="2"/>
  <c r="T96" i="2"/>
  <c r="Q96" i="2"/>
  <c r="N96" i="2"/>
  <c r="K96" i="2"/>
  <c r="H96" i="2"/>
  <c r="AF95" i="2"/>
  <c r="AC95" i="2"/>
  <c r="Z95" i="2"/>
  <c r="W95" i="2"/>
  <c r="T95" i="2"/>
  <c r="Q95" i="2"/>
  <c r="N95" i="2"/>
  <c r="K95" i="2"/>
  <c r="H95" i="2"/>
  <c r="AF158" i="2"/>
  <c r="AC158" i="2"/>
  <c r="Z158" i="2"/>
  <c r="W158" i="2"/>
  <c r="T158" i="2"/>
  <c r="Q158" i="2"/>
  <c r="N158" i="2"/>
  <c r="K158" i="2"/>
  <c r="H158" i="2"/>
  <c r="AF157" i="2"/>
  <c r="AC157" i="2"/>
  <c r="Z157" i="2"/>
  <c r="W157" i="2"/>
  <c r="T157" i="2"/>
  <c r="Q157" i="2"/>
  <c r="N157" i="2"/>
  <c r="K157" i="2"/>
  <c r="H157" i="2"/>
  <c r="AF156" i="2"/>
  <c r="AC156" i="2"/>
  <c r="Z156" i="2"/>
  <c r="W156" i="2"/>
  <c r="T156" i="2"/>
  <c r="Q156" i="2"/>
  <c r="N156" i="2"/>
  <c r="K156" i="2"/>
  <c r="H156" i="2"/>
  <c r="W155" i="2"/>
  <c r="T155" i="2"/>
  <c r="Q155" i="2"/>
  <c r="N155" i="2"/>
  <c r="K155" i="2"/>
  <c r="H155" i="2"/>
  <c r="AF154" i="2"/>
  <c r="Z154" i="2"/>
  <c r="W154" i="2"/>
  <c r="T154" i="2"/>
  <c r="Q154" i="2"/>
  <c r="N154" i="2"/>
  <c r="K154" i="2"/>
  <c r="H154" i="2"/>
  <c r="AF153" i="2"/>
  <c r="AC153" i="2"/>
  <c r="Z153" i="2"/>
  <c r="W153" i="2"/>
  <c r="T153" i="2"/>
  <c r="Q153" i="2"/>
  <c r="N153" i="2"/>
  <c r="K153" i="2"/>
  <c r="H153" i="2"/>
  <c r="AF152" i="2"/>
  <c r="AC152" i="2"/>
  <c r="Z152" i="2"/>
  <c r="W152" i="2"/>
  <c r="T152" i="2"/>
  <c r="Q152" i="2"/>
  <c r="N152" i="2"/>
  <c r="K152" i="2"/>
  <c r="H152" i="2"/>
  <c r="AF151" i="2"/>
  <c r="AC151" i="2"/>
  <c r="Z151" i="2"/>
  <c r="W151" i="2"/>
  <c r="T151" i="2"/>
  <c r="Q151" i="2"/>
  <c r="N151" i="2"/>
  <c r="K151" i="2"/>
  <c r="H151" i="2"/>
  <c r="AF150" i="2"/>
  <c r="AC150" i="2"/>
  <c r="Z150" i="2"/>
  <c r="W150" i="2"/>
  <c r="T150" i="2"/>
  <c r="Q150" i="2"/>
  <c r="N150" i="2"/>
  <c r="K150" i="2"/>
  <c r="H150" i="2"/>
  <c r="AF835" i="1"/>
  <c r="AC835" i="1"/>
  <c r="Z835" i="1"/>
  <c r="W835" i="1"/>
  <c r="T835" i="1"/>
  <c r="Q835" i="1"/>
  <c r="N835" i="1"/>
  <c r="K835" i="1"/>
  <c r="H835" i="1"/>
  <c r="AF834" i="1"/>
  <c r="AC834" i="1"/>
  <c r="Z834" i="1"/>
  <c r="W834" i="1"/>
  <c r="T834" i="1"/>
  <c r="Q834" i="1"/>
  <c r="N834" i="1"/>
  <c r="K834" i="1"/>
  <c r="H834" i="1"/>
  <c r="AF833" i="1"/>
  <c r="AC833" i="1"/>
  <c r="Z833" i="1"/>
  <c r="W833" i="1"/>
  <c r="T833" i="1"/>
  <c r="Q833" i="1"/>
  <c r="N833" i="1"/>
  <c r="K833" i="1"/>
  <c r="H833" i="1"/>
  <c r="AF832" i="1"/>
  <c r="AC832" i="1"/>
  <c r="Z832" i="1"/>
  <c r="W832" i="1"/>
  <c r="T832" i="1"/>
  <c r="Q832" i="1"/>
  <c r="N832" i="1"/>
  <c r="K832" i="1"/>
  <c r="H832" i="1"/>
  <c r="AF831" i="1"/>
  <c r="AC831" i="1"/>
  <c r="Z831" i="1"/>
  <c r="W831" i="1"/>
  <c r="T831" i="1"/>
  <c r="Q831" i="1"/>
  <c r="N831" i="1"/>
  <c r="K831" i="1"/>
  <c r="H831" i="1"/>
  <c r="AF830" i="1"/>
  <c r="AC830" i="1"/>
  <c r="Z830" i="1"/>
  <c r="W830" i="1"/>
  <c r="T830" i="1"/>
  <c r="Q830" i="1"/>
  <c r="N830" i="1"/>
  <c r="K830" i="1"/>
  <c r="H830" i="1"/>
  <c r="AF829" i="1"/>
  <c r="AC829" i="1"/>
  <c r="Z829" i="1"/>
  <c r="W829" i="1"/>
  <c r="T829" i="1"/>
  <c r="Q829" i="1"/>
  <c r="N829" i="1"/>
  <c r="K829" i="1"/>
  <c r="H829" i="1"/>
  <c r="AF828" i="1"/>
  <c r="AC828" i="1"/>
  <c r="Z828" i="1"/>
  <c r="W828" i="1"/>
  <c r="T828" i="1"/>
  <c r="Q828" i="1"/>
  <c r="N828" i="1"/>
  <c r="K828" i="1"/>
  <c r="H828" i="1"/>
  <c r="AF827" i="1"/>
  <c r="AC827" i="1"/>
  <c r="Z827" i="1"/>
  <c r="W827" i="1"/>
  <c r="T827" i="1"/>
  <c r="Q827" i="1"/>
  <c r="N827" i="1"/>
  <c r="K827" i="1"/>
  <c r="H827" i="1"/>
  <c r="AU830" i="1" s="1"/>
  <c r="AF857" i="1"/>
  <c r="AC857" i="1"/>
  <c r="Z857" i="1"/>
  <c r="W857" i="1"/>
  <c r="T857" i="1"/>
  <c r="Q857" i="1"/>
  <c r="N857" i="1"/>
  <c r="K857" i="1"/>
  <c r="H857" i="1"/>
  <c r="AF856" i="1"/>
  <c r="AC856" i="1"/>
  <c r="Z856" i="1"/>
  <c r="W856" i="1"/>
  <c r="T856" i="1"/>
  <c r="Q856" i="1"/>
  <c r="N856" i="1"/>
  <c r="K856" i="1"/>
  <c r="H856" i="1"/>
  <c r="AF855" i="1"/>
  <c r="AC855" i="1"/>
  <c r="Z855" i="1"/>
  <c r="W855" i="1"/>
  <c r="T855" i="1"/>
  <c r="Q855" i="1"/>
  <c r="N855" i="1"/>
  <c r="K855" i="1"/>
  <c r="H855" i="1"/>
  <c r="AF854" i="1"/>
  <c r="AC854" i="1"/>
  <c r="Z854" i="1"/>
  <c r="W854" i="1"/>
  <c r="T854" i="1"/>
  <c r="Q854" i="1"/>
  <c r="N854" i="1"/>
  <c r="K854" i="1"/>
  <c r="H854" i="1"/>
  <c r="AF853" i="1"/>
  <c r="AC853" i="1"/>
  <c r="Z853" i="1"/>
  <c r="W853" i="1"/>
  <c r="T853" i="1"/>
  <c r="Q853" i="1"/>
  <c r="N853" i="1"/>
  <c r="K853" i="1"/>
  <c r="H853" i="1"/>
  <c r="AF852" i="1"/>
  <c r="AC852" i="1"/>
  <c r="Z852" i="1"/>
  <c r="W852" i="1"/>
  <c r="T852" i="1"/>
  <c r="Q852" i="1"/>
  <c r="N852" i="1"/>
  <c r="K852" i="1"/>
  <c r="H852" i="1"/>
  <c r="AF851" i="1"/>
  <c r="AC851" i="1"/>
  <c r="Z851" i="1"/>
  <c r="W851" i="1"/>
  <c r="T851" i="1"/>
  <c r="Q851" i="1"/>
  <c r="N851" i="1"/>
  <c r="K851" i="1"/>
  <c r="H851" i="1"/>
  <c r="AF850" i="1"/>
  <c r="AC850" i="1"/>
  <c r="Z850" i="1"/>
  <c r="W850" i="1"/>
  <c r="T850" i="1"/>
  <c r="Q850" i="1"/>
  <c r="N850" i="1"/>
  <c r="K850" i="1"/>
  <c r="H850" i="1"/>
  <c r="AF849" i="1"/>
  <c r="AC849" i="1"/>
  <c r="Z849" i="1"/>
  <c r="W849" i="1"/>
  <c r="T849" i="1"/>
  <c r="Q849" i="1"/>
  <c r="N849" i="1"/>
  <c r="K849" i="1"/>
  <c r="H849" i="1"/>
  <c r="AU852" i="1" s="1"/>
  <c r="I1267" i="1"/>
  <c r="L1265" i="1"/>
  <c r="L1268" i="1" s="1"/>
  <c r="L1269" i="1" s="1"/>
  <c r="I1265" i="1"/>
  <c r="I1268" i="1" s="1"/>
  <c r="AF1043" i="1"/>
  <c r="AC1043" i="1"/>
  <c r="Z1043" i="1"/>
  <c r="W1043" i="1"/>
  <c r="T1043" i="1"/>
  <c r="Q1043" i="1"/>
  <c r="N1043" i="1"/>
  <c r="K1043" i="1"/>
  <c r="H1043" i="1"/>
  <c r="AF1042" i="1"/>
  <c r="AC1042" i="1"/>
  <c r="Z1042" i="1"/>
  <c r="W1042" i="1"/>
  <c r="T1042" i="1"/>
  <c r="Q1042" i="1"/>
  <c r="N1042" i="1"/>
  <c r="K1042" i="1"/>
  <c r="H1042" i="1"/>
  <c r="AF1041" i="1"/>
  <c r="AC1041" i="1"/>
  <c r="Z1041" i="1"/>
  <c r="W1041" i="1"/>
  <c r="T1041" i="1"/>
  <c r="Q1041" i="1"/>
  <c r="N1041" i="1"/>
  <c r="K1041" i="1"/>
  <c r="H1041" i="1"/>
  <c r="AF1040" i="1"/>
  <c r="AC1040" i="1"/>
  <c r="Z1040" i="1"/>
  <c r="W1040" i="1"/>
  <c r="T1040" i="1"/>
  <c r="Q1040" i="1"/>
  <c r="N1040" i="1"/>
  <c r="K1040" i="1"/>
  <c r="H1040" i="1"/>
  <c r="AF1039" i="1"/>
  <c r="AC1039" i="1"/>
  <c r="Z1039" i="1"/>
  <c r="W1039" i="1"/>
  <c r="T1039" i="1"/>
  <c r="Q1039" i="1"/>
  <c r="N1039" i="1"/>
  <c r="K1039" i="1"/>
  <c r="H1039" i="1"/>
  <c r="AF1038" i="1"/>
  <c r="AC1038" i="1"/>
  <c r="Z1038" i="1"/>
  <c r="W1038" i="1"/>
  <c r="T1038" i="1"/>
  <c r="Q1038" i="1"/>
  <c r="N1038" i="1"/>
  <c r="K1038" i="1"/>
  <c r="H1038" i="1"/>
  <c r="AF1037" i="1"/>
  <c r="AC1037" i="1"/>
  <c r="Z1037" i="1"/>
  <c r="W1037" i="1"/>
  <c r="T1037" i="1"/>
  <c r="Q1037" i="1"/>
  <c r="N1037" i="1"/>
  <c r="K1037" i="1"/>
  <c r="H1037" i="1"/>
  <c r="AF1036" i="1"/>
  <c r="AC1036" i="1"/>
  <c r="Z1036" i="1"/>
  <c r="W1036" i="1"/>
  <c r="T1036" i="1"/>
  <c r="Q1036" i="1"/>
  <c r="N1036" i="1"/>
  <c r="K1036" i="1"/>
  <c r="H1036" i="1"/>
  <c r="AF1035" i="1"/>
  <c r="AC1035" i="1"/>
  <c r="Z1035" i="1"/>
  <c r="W1035" i="1"/>
  <c r="T1035" i="1"/>
  <c r="H1035" i="1"/>
  <c r="K1035" i="1"/>
  <c r="N1035" i="1"/>
  <c r="Q1035" i="1"/>
  <c r="AF386" i="1"/>
  <c r="AC386" i="1"/>
  <c r="Z386" i="1"/>
  <c r="W386" i="1"/>
  <c r="T386" i="1"/>
  <c r="Q386" i="1"/>
  <c r="N386" i="1"/>
  <c r="K386" i="1"/>
  <c r="H386" i="1"/>
  <c r="AF385" i="1"/>
  <c r="AC385" i="1"/>
  <c r="Z385" i="1"/>
  <c r="W385" i="1"/>
  <c r="T385" i="1"/>
  <c r="Q385" i="1"/>
  <c r="N385" i="1"/>
  <c r="K385" i="1"/>
  <c r="H385" i="1"/>
  <c r="AF384" i="1"/>
  <c r="Z384" i="1"/>
  <c r="W384" i="1"/>
  <c r="T384" i="1"/>
  <c r="H378" i="1"/>
  <c r="H379" i="1"/>
  <c r="H380" i="1"/>
  <c r="H381" i="1"/>
  <c r="H382" i="1"/>
  <c r="H383" i="1"/>
  <c r="H384" i="1"/>
  <c r="K378" i="1"/>
  <c r="K379" i="1"/>
  <c r="K380" i="1"/>
  <c r="K381" i="1"/>
  <c r="K382" i="1"/>
  <c r="K383" i="1"/>
  <c r="K384" i="1"/>
  <c r="N378" i="1"/>
  <c r="N379" i="1"/>
  <c r="N380" i="1"/>
  <c r="N381" i="1"/>
  <c r="N382" i="1"/>
  <c r="N383" i="1"/>
  <c r="N384" i="1"/>
  <c r="Q378" i="1"/>
  <c r="Q379" i="1"/>
  <c r="Q380" i="1"/>
  <c r="Q381" i="1"/>
  <c r="Q382" i="1"/>
  <c r="Q383" i="1"/>
  <c r="Q384" i="1"/>
  <c r="T378" i="1"/>
  <c r="T379" i="1"/>
  <c r="T380" i="1"/>
  <c r="T381" i="1"/>
  <c r="T382" i="1"/>
  <c r="T383" i="1"/>
  <c r="W378" i="1"/>
  <c r="W379" i="1"/>
  <c r="W380" i="1"/>
  <c r="W381" i="1"/>
  <c r="W382" i="1"/>
  <c r="W383" i="1"/>
  <c r="Z378" i="1"/>
  <c r="Z379" i="1"/>
  <c r="Z380" i="1"/>
  <c r="Z381" i="1"/>
  <c r="Z382" i="1"/>
  <c r="Z383" i="1"/>
  <c r="AC378" i="1"/>
  <c r="AC379" i="1"/>
  <c r="AC380" i="1"/>
  <c r="AC381" i="1"/>
  <c r="AC382" i="1"/>
  <c r="AC383" i="1"/>
  <c r="AF378" i="1"/>
  <c r="AF379" i="1"/>
  <c r="AF380" i="1"/>
  <c r="AF381" i="1"/>
  <c r="AF382" i="1"/>
  <c r="AF383" i="1"/>
  <c r="AF16" i="1"/>
  <c r="AC16" i="1"/>
  <c r="Z16" i="1"/>
  <c r="W16" i="1"/>
  <c r="T16" i="1"/>
  <c r="Q16" i="1"/>
  <c r="N16" i="1"/>
  <c r="K16" i="1"/>
  <c r="H16" i="1"/>
  <c r="AF15" i="1"/>
  <c r="AC15" i="1"/>
  <c r="Z15" i="1"/>
  <c r="W15" i="1"/>
  <c r="T15" i="1"/>
  <c r="Q15" i="1"/>
  <c r="N15" i="1"/>
  <c r="K15" i="1"/>
  <c r="H15" i="1"/>
  <c r="AF14" i="1"/>
  <c r="AC14" i="1"/>
  <c r="Z14" i="1"/>
  <c r="W14" i="1"/>
  <c r="T14" i="1"/>
  <c r="Q14" i="1"/>
  <c r="N14" i="1"/>
  <c r="K14" i="1"/>
  <c r="H14" i="1"/>
  <c r="AF13" i="1"/>
  <c r="AC13" i="1"/>
  <c r="Z13" i="1"/>
  <c r="W13" i="1"/>
  <c r="T13" i="1"/>
  <c r="Q13" i="1"/>
  <c r="N13" i="1"/>
  <c r="K13" i="1"/>
  <c r="H13" i="1"/>
  <c r="AF12" i="1"/>
  <c r="AC12" i="1"/>
  <c r="Z12" i="1"/>
  <c r="W12" i="1"/>
  <c r="T12" i="1"/>
  <c r="Q12" i="1"/>
  <c r="N12" i="1"/>
  <c r="K12" i="1"/>
  <c r="H12" i="1"/>
  <c r="AF11" i="1"/>
  <c r="AC11" i="1"/>
  <c r="Z11" i="1"/>
  <c r="W11" i="1"/>
  <c r="T11" i="1"/>
  <c r="Q11" i="1"/>
  <c r="N11" i="1"/>
  <c r="K11" i="1"/>
  <c r="H11" i="1"/>
  <c r="AF9" i="1"/>
  <c r="AC9" i="1"/>
  <c r="Z9" i="1"/>
  <c r="W9" i="1"/>
  <c r="T9" i="1"/>
  <c r="H7" i="1"/>
  <c r="H8" i="1"/>
  <c r="H9" i="1"/>
  <c r="K7" i="1"/>
  <c r="K8" i="1"/>
  <c r="K9" i="1"/>
  <c r="N7" i="1"/>
  <c r="N8" i="1"/>
  <c r="N9" i="1"/>
  <c r="Q7" i="1"/>
  <c r="Q8" i="1"/>
  <c r="Q9" i="1"/>
  <c r="T7" i="1"/>
  <c r="T8" i="1"/>
  <c r="W7" i="1"/>
  <c r="W8" i="1"/>
  <c r="Z7" i="1"/>
  <c r="Z8" i="1"/>
  <c r="AC7" i="1"/>
  <c r="AC8" i="1"/>
  <c r="AF7" i="1"/>
  <c r="AF8" i="1"/>
  <c r="AF801" i="1"/>
  <c r="AC801" i="1"/>
  <c r="Z801" i="1"/>
  <c r="W801" i="1"/>
  <c r="T801" i="1"/>
  <c r="Q801" i="1"/>
  <c r="N801" i="1"/>
  <c r="K801" i="1"/>
  <c r="H801" i="1"/>
  <c r="AF800" i="1"/>
  <c r="AC800" i="1"/>
  <c r="Z800" i="1"/>
  <c r="W800" i="1"/>
  <c r="T800" i="1"/>
  <c r="Q800" i="1"/>
  <c r="N800" i="1"/>
  <c r="K800" i="1"/>
  <c r="H800" i="1"/>
  <c r="AF799" i="1"/>
  <c r="AC799" i="1"/>
  <c r="Z799" i="1"/>
  <c r="W799" i="1"/>
  <c r="T799" i="1"/>
  <c r="Q799" i="1"/>
  <c r="N799" i="1"/>
  <c r="K799" i="1"/>
  <c r="H799" i="1"/>
  <c r="AF797" i="1"/>
  <c r="AC797" i="1"/>
  <c r="W797" i="1"/>
  <c r="T797" i="1"/>
  <c r="Q797" i="1"/>
  <c r="N797" i="1"/>
  <c r="K797" i="1"/>
  <c r="H797" i="1"/>
  <c r="AF796" i="1"/>
  <c r="AC796" i="1"/>
  <c r="Z796" i="1"/>
  <c r="W796" i="1"/>
  <c r="T796" i="1"/>
  <c r="Q796" i="1"/>
  <c r="N796" i="1"/>
  <c r="K796" i="1"/>
  <c r="H796" i="1"/>
  <c r="AF795" i="1"/>
  <c r="AC795" i="1"/>
  <c r="Z795" i="1"/>
  <c r="W795" i="1"/>
  <c r="T795" i="1"/>
  <c r="Q795" i="1"/>
  <c r="N795" i="1"/>
  <c r="K795" i="1"/>
  <c r="H795" i="1"/>
  <c r="AF794" i="1"/>
  <c r="AC794" i="1"/>
  <c r="Z794" i="1"/>
  <c r="W794" i="1"/>
  <c r="Q794" i="1"/>
  <c r="N794" i="1"/>
  <c r="K794" i="1"/>
  <c r="H794" i="1"/>
  <c r="AF793" i="1"/>
  <c r="AC793" i="1"/>
  <c r="Z793" i="1"/>
  <c r="W793" i="1"/>
  <c r="T793" i="1"/>
  <c r="Q793" i="1"/>
  <c r="N793" i="1"/>
  <c r="K793" i="1"/>
  <c r="H793" i="1"/>
  <c r="AF792" i="1"/>
  <c r="AC792" i="1"/>
  <c r="Z792" i="1"/>
  <c r="W792" i="1"/>
  <c r="T792" i="1"/>
  <c r="Q792" i="1"/>
  <c r="N792" i="1"/>
  <c r="K792" i="1"/>
  <c r="H792" i="1"/>
  <c r="AF83" i="1"/>
  <c r="AC83" i="1"/>
  <c r="Z83" i="1"/>
  <c r="W83" i="1"/>
  <c r="T83" i="1"/>
  <c r="Q83" i="1"/>
  <c r="N83" i="1"/>
  <c r="K83" i="1"/>
  <c r="H83" i="1"/>
  <c r="AF82" i="1"/>
  <c r="AC82" i="1"/>
  <c r="Z82" i="1"/>
  <c r="W82" i="1"/>
  <c r="T82" i="1"/>
  <c r="Q82" i="1"/>
  <c r="N82" i="1"/>
  <c r="K82" i="1"/>
  <c r="H82" i="1"/>
  <c r="AF81" i="1"/>
  <c r="AC81" i="1"/>
  <c r="Z81" i="1"/>
  <c r="W81" i="1"/>
  <c r="T81" i="1"/>
  <c r="Q81" i="1"/>
  <c r="N81" i="1"/>
  <c r="K81" i="1"/>
  <c r="H81" i="1"/>
  <c r="AF80" i="1"/>
  <c r="Z80" i="1"/>
  <c r="W80" i="1"/>
  <c r="T80" i="1"/>
  <c r="Q80" i="1"/>
  <c r="N80" i="1"/>
  <c r="K80" i="1"/>
  <c r="H80" i="1"/>
  <c r="AF79" i="1"/>
  <c r="AC79" i="1"/>
  <c r="W79" i="1"/>
  <c r="T79" i="1"/>
  <c r="Q79" i="1"/>
  <c r="N79" i="1"/>
  <c r="K79" i="1"/>
  <c r="H79" i="1"/>
  <c r="AF78" i="1"/>
  <c r="AC78" i="1"/>
  <c r="Z78" i="1"/>
  <c r="Q78" i="1"/>
  <c r="N78" i="1"/>
  <c r="K78" i="1"/>
  <c r="H78" i="1"/>
  <c r="AF77" i="1"/>
  <c r="AC77" i="1"/>
  <c r="Z77" i="1"/>
  <c r="W77" i="1"/>
  <c r="T77" i="1"/>
  <c r="Q77" i="1"/>
  <c r="H75" i="1"/>
  <c r="H76" i="1"/>
  <c r="H77" i="1"/>
  <c r="K75" i="1"/>
  <c r="K76" i="1"/>
  <c r="K77" i="1"/>
  <c r="N75" i="1"/>
  <c r="N76" i="1"/>
  <c r="N77" i="1"/>
  <c r="Q75" i="1"/>
  <c r="Q76" i="1"/>
  <c r="T75" i="1"/>
  <c r="T76" i="1"/>
  <c r="W75" i="1"/>
  <c r="W76" i="1"/>
  <c r="Z75" i="1"/>
  <c r="Z76" i="1"/>
  <c r="AC75" i="1"/>
  <c r="AC76" i="1"/>
  <c r="AF75" i="1"/>
  <c r="AF76" i="1"/>
  <c r="AF72" i="1"/>
  <c r="AC72" i="1"/>
  <c r="Z72" i="1"/>
  <c r="W72" i="1"/>
  <c r="T72" i="1"/>
  <c r="Q72" i="1"/>
  <c r="N72" i="1"/>
  <c r="K72" i="1"/>
  <c r="H72" i="1"/>
  <c r="AF71" i="1"/>
  <c r="AC71" i="1"/>
  <c r="Z71" i="1"/>
  <c r="W71" i="1"/>
  <c r="T71" i="1"/>
  <c r="Q71" i="1"/>
  <c r="N71" i="1"/>
  <c r="K71" i="1"/>
  <c r="H71" i="1"/>
  <c r="AF70" i="1"/>
  <c r="AC70" i="1"/>
  <c r="Z70" i="1"/>
  <c r="W70" i="1"/>
  <c r="T70" i="1"/>
  <c r="Q70" i="1"/>
  <c r="N70" i="1"/>
  <c r="K70" i="1"/>
  <c r="H70" i="1"/>
  <c r="AF68" i="1"/>
  <c r="AC68" i="1"/>
  <c r="Z68" i="1"/>
  <c r="T68" i="1"/>
  <c r="Q68" i="1"/>
  <c r="N68" i="1"/>
  <c r="K68" i="1"/>
  <c r="H68" i="1"/>
  <c r="AF67" i="1"/>
  <c r="AC67" i="1"/>
  <c r="Z67" i="1"/>
  <c r="T67" i="1"/>
  <c r="Q67" i="1"/>
  <c r="N67" i="1"/>
  <c r="K67" i="1"/>
  <c r="H67" i="1"/>
  <c r="AF66" i="1"/>
  <c r="AC66" i="1"/>
  <c r="Z66" i="1"/>
  <c r="T66" i="1"/>
  <c r="Q66" i="1"/>
  <c r="N66" i="1"/>
  <c r="K66" i="1"/>
  <c r="H66" i="1"/>
  <c r="AF65" i="1"/>
  <c r="AC65" i="1"/>
  <c r="Z65" i="1"/>
  <c r="T65" i="1"/>
  <c r="Q65" i="1"/>
  <c r="N65" i="1"/>
  <c r="K65" i="1"/>
  <c r="H65" i="1"/>
  <c r="AF64" i="1"/>
  <c r="AC64" i="1"/>
  <c r="Z64" i="1"/>
  <c r="W64" i="1"/>
  <c r="T64" i="1"/>
  <c r="Q64" i="1"/>
  <c r="N64" i="1"/>
  <c r="K64" i="1"/>
  <c r="H64" i="1"/>
  <c r="AF63" i="1"/>
  <c r="AC63" i="1"/>
  <c r="Z63" i="1"/>
  <c r="W63" i="1"/>
  <c r="T63" i="1"/>
  <c r="Q63" i="1"/>
  <c r="N63" i="1"/>
  <c r="K63" i="1"/>
  <c r="H63" i="1"/>
  <c r="AU66" i="1" s="1"/>
  <c r="AF1256" i="1"/>
  <c r="AC1256" i="1"/>
  <c r="Z1256" i="1"/>
  <c r="W1256" i="1"/>
  <c r="T1256" i="1"/>
  <c r="Q1256" i="1"/>
  <c r="N1256" i="1"/>
  <c r="K1256" i="1"/>
  <c r="H1256" i="1"/>
  <c r="AF1255" i="1"/>
  <c r="AC1255" i="1"/>
  <c r="Z1255" i="1"/>
  <c r="W1255" i="1"/>
  <c r="T1255" i="1"/>
  <c r="Q1255" i="1"/>
  <c r="N1255" i="1"/>
  <c r="K1255" i="1"/>
  <c r="H1255" i="1"/>
  <c r="AF1254" i="1"/>
  <c r="AC1254" i="1"/>
  <c r="Z1254" i="1"/>
  <c r="W1254" i="1"/>
  <c r="T1254" i="1"/>
  <c r="Q1254" i="1"/>
  <c r="N1254" i="1"/>
  <c r="K1254" i="1"/>
  <c r="H1254" i="1"/>
  <c r="AF1253" i="1"/>
  <c r="AC1253" i="1"/>
  <c r="Z1253" i="1"/>
  <c r="W1253" i="1"/>
  <c r="T1253" i="1"/>
  <c r="Q1253" i="1"/>
  <c r="N1253" i="1"/>
  <c r="K1253" i="1"/>
  <c r="H1253" i="1"/>
  <c r="AF1252" i="1"/>
  <c r="AC1252" i="1"/>
  <c r="Z1252" i="1"/>
  <c r="W1252" i="1"/>
  <c r="T1252" i="1"/>
  <c r="Q1252" i="1"/>
  <c r="N1252" i="1"/>
  <c r="K1252" i="1"/>
  <c r="H1252" i="1"/>
  <c r="AF1251" i="1"/>
  <c r="AC1251" i="1"/>
  <c r="Z1251" i="1"/>
  <c r="W1251" i="1"/>
  <c r="T1251" i="1"/>
  <c r="Q1251" i="1"/>
  <c r="N1251" i="1"/>
  <c r="K1251" i="1"/>
  <c r="H1251" i="1"/>
  <c r="AF1250" i="1"/>
  <c r="AC1250" i="1"/>
  <c r="Z1250" i="1"/>
  <c r="W1250" i="1"/>
  <c r="T1250" i="1"/>
  <c r="Q1250" i="1"/>
  <c r="N1250" i="1"/>
  <c r="K1250" i="1"/>
  <c r="H1250" i="1"/>
  <c r="AF1249" i="1"/>
  <c r="AC1249" i="1"/>
  <c r="Z1249" i="1"/>
  <c r="W1249" i="1"/>
  <c r="T1249" i="1"/>
  <c r="Q1249" i="1"/>
  <c r="N1249" i="1"/>
  <c r="K1249" i="1"/>
  <c r="H1249" i="1"/>
  <c r="AF1248" i="1"/>
  <c r="AC1248" i="1"/>
  <c r="Z1248" i="1"/>
  <c r="W1248" i="1"/>
  <c r="T1248" i="1"/>
  <c r="Q1248" i="1"/>
  <c r="N1248" i="1"/>
  <c r="K1248" i="1"/>
  <c r="H1248" i="1"/>
  <c r="AF1247" i="1"/>
  <c r="AC1247" i="1"/>
  <c r="Z1247" i="1"/>
  <c r="W1247" i="1"/>
  <c r="T1247" i="1"/>
  <c r="Q1247" i="1"/>
  <c r="N1247" i="1"/>
  <c r="K1247" i="1"/>
  <c r="H1247" i="1"/>
  <c r="AF1246" i="1"/>
  <c r="AC1246" i="1"/>
  <c r="Z1246" i="1"/>
  <c r="W1246" i="1"/>
  <c r="T1246" i="1"/>
  <c r="Q1246" i="1"/>
  <c r="N1246" i="1"/>
  <c r="K1246" i="1"/>
  <c r="H1246" i="1"/>
  <c r="AF1245" i="1"/>
  <c r="AC1245" i="1"/>
  <c r="Z1245" i="1"/>
  <c r="W1245" i="1"/>
  <c r="T1245" i="1"/>
  <c r="Q1245" i="1"/>
  <c r="N1245" i="1"/>
  <c r="K1245" i="1"/>
  <c r="H1245" i="1"/>
  <c r="AF1242" i="1"/>
  <c r="AC1242" i="1"/>
  <c r="Z1242" i="1"/>
  <c r="W1242" i="1"/>
  <c r="T1242" i="1"/>
  <c r="Q1242" i="1"/>
  <c r="N1242" i="1"/>
  <c r="K1242" i="1"/>
  <c r="H1242" i="1"/>
  <c r="AF1241" i="1"/>
  <c r="AC1241" i="1"/>
  <c r="Z1241" i="1"/>
  <c r="W1241" i="1"/>
  <c r="T1241" i="1"/>
  <c r="Q1241" i="1"/>
  <c r="N1241" i="1"/>
  <c r="K1241" i="1"/>
  <c r="H1241" i="1"/>
  <c r="AF1240" i="1"/>
  <c r="AC1240" i="1"/>
  <c r="Z1240" i="1"/>
  <c r="W1240" i="1"/>
  <c r="T1240" i="1"/>
  <c r="Q1240" i="1"/>
  <c r="N1240" i="1"/>
  <c r="K1240" i="1"/>
  <c r="H1240" i="1"/>
  <c r="AF1239" i="1"/>
  <c r="AC1239" i="1"/>
  <c r="Z1239" i="1"/>
  <c r="W1239" i="1"/>
  <c r="T1239" i="1"/>
  <c r="Q1239" i="1"/>
  <c r="N1239" i="1"/>
  <c r="K1239" i="1"/>
  <c r="H1239" i="1"/>
  <c r="AF1238" i="1"/>
  <c r="AC1238" i="1"/>
  <c r="Z1238" i="1"/>
  <c r="W1238" i="1"/>
  <c r="T1238" i="1"/>
  <c r="Q1238" i="1"/>
  <c r="N1238" i="1"/>
  <c r="K1238" i="1"/>
  <c r="H1238" i="1"/>
  <c r="AF1237" i="1"/>
  <c r="AC1237" i="1"/>
  <c r="Z1237" i="1"/>
  <c r="W1237" i="1"/>
  <c r="T1237" i="1"/>
  <c r="Q1237" i="1"/>
  <c r="N1237" i="1"/>
  <c r="K1237" i="1"/>
  <c r="H1237" i="1"/>
  <c r="AF1236" i="1"/>
  <c r="AC1236" i="1"/>
  <c r="Z1236" i="1"/>
  <c r="W1236" i="1"/>
  <c r="T1236" i="1"/>
  <c r="Q1236" i="1"/>
  <c r="N1236" i="1"/>
  <c r="K1236" i="1"/>
  <c r="H1236" i="1"/>
  <c r="AF1235" i="1"/>
  <c r="AC1235" i="1"/>
  <c r="Z1235" i="1"/>
  <c r="W1235" i="1"/>
  <c r="T1235" i="1"/>
  <c r="Q1235" i="1"/>
  <c r="N1235" i="1"/>
  <c r="K1235" i="1"/>
  <c r="H1235" i="1"/>
  <c r="AF1234" i="1"/>
  <c r="AC1234" i="1"/>
  <c r="Z1234" i="1"/>
  <c r="W1234" i="1"/>
  <c r="T1234" i="1"/>
  <c r="Q1234" i="1"/>
  <c r="N1234" i="1"/>
  <c r="K1234" i="1"/>
  <c r="H1234" i="1"/>
  <c r="AF1233" i="1"/>
  <c r="AC1233" i="1"/>
  <c r="Z1233" i="1"/>
  <c r="W1233" i="1"/>
  <c r="T1233" i="1"/>
  <c r="Q1233" i="1"/>
  <c r="N1233" i="1"/>
  <c r="K1233" i="1"/>
  <c r="H1233" i="1"/>
  <c r="AF1232" i="1"/>
  <c r="AC1232" i="1"/>
  <c r="Z1232" i="1"/>
  <c r="W1232" i="1"/>
  <c r="T1232" i="1"/>
  <c r="Q1232" i="1"/>
  <c r="N1232" i="1"/>
  <c r="K1232" i="1"/>
  <c r="H1232" i="1"/>
  <c r="AF1231" i="1"/>
  <c r="AC1231" i="1"/>
  <c r="Z1231" i="1"/>
  <c r="W1231" i="1"/>
  <c r="T1231" i="1"/>
  <c r="Q1231" i="1"/>
  <c r="N1231" i="1"/>
  <c r="K1231" i="1"/>
  <c r="H1231" i="1"/>
  <c r="AU1235" i="1" s="1"/>
  <c r="AF1228" i="1"/>
  <c r="AC1228" i="1"/>
  <c r="Z1228" i="1"/>
  <c r="W1228" i="1"/>
  <c r="T1228" i="1"/>
  <c r="Q1228" i="1"/>
  <c r="N1228" i="1"/>
  <c r="K1228" i="1"/>
  <c r="H1228" i="1"/>
  <c r="AF1227" i="1"/>
  <c r="AC1227" i="1"/>
  <c r="Z1227" i="1"/>
  <c r="W1227" i="1"/>
  <c r="T1227" i="1"/>
  <c r="Q1227" i="1"/>
  <c r="N1227" i="1"/>
  <c r="K1227" i="1"/>
  <c r="H1227" i="1"/>
  <c r="AF1226" i="1"/>
  <c r="AC1226" i="1"/>
  <c r="Z1226" i="1"/>
  <c r="W1226" i="1"/>
  <c r="T1226" i="1"/>
  <c r="Q1226" i="1"/>
  <c r="N1226" i="1"/>
  <c r="K1226" i="1"/>
  <c r="H1226" i="1"/>
  <c r="AF1225" i="1"/>
  <c r="AC1225" i="1"/>
  <c r="Z1225" i="1"/>
  <c r="W1225" i="1"/>
  <c r="T1225" i="1"/>
  <c r="Q1225" i="1"/>
  <c r="N1225" i="1"/>
  <c r="K1225" i="1"/>
  <c r="H1225" i="1"/>
  <c r="AF1224" i="1"/>
  <c r="AC1224" i="1"/>
  <c r="Z1224" i="1"/>
  <c r="W1224" i="1"/>
  <c r="T1224" i="1"/>
  <c r="Q1224" i="1"/>
  <c r="N1224" i="1"/>
  <c r="K1224" i="1"/>
  <c r="H1224" i="1"/>
  <c r="AF1223" i="1"/>
  <c r="AC1223" i="1"/>
  <c r="Z1223" i="1"/>
  <c r="W1223" i="1"/>
  <c r="T1223" i="1"/>
  <c r="Q1223" i="1"/>
  <c r="N1223" i="1"/>
  <c r="K1223" i="1"/>
  <c r="H1223" i="1"/>
  <c r="AF1222" i="1"/>
  <c r="AC1222" i="1"/>
  <c r="Z1222" i="1"/>
  <c r="W1222" i="1"/>
  <c r="T1222" i="1"/>
  <c r="Q1222" i="1"/>
  <c r="N1222" i="1"/>
  <c r="K1222" i="1"/>
  <c r="H1222" i="1"/>
  <c r="AF1221" i="1"/>
  <c r="AC1221" i="1"/>
  <c r="Z1221" i="1"/>
  <c r="W1221" i="1"/>
  <c r="T1221" i="1"/>
  <c r="Q1221" i="1"/>
  <c r="N1221" i="1"/>
  <c r="K1221" i="1"/>
  <c r="H1221" i="1"/>
  <c r="AF1220" i="1"/>
  <c r="AC1220" i="1"/>
  <c r="Z1220" i="1"/>
  <c r="W1220" i="1"/>
  <c r="T1220" i="1"/>
  <c r="Q1220" i="1"/>
  <c r="N1220" i="1"/>
  <c r="K1220" i="1"/>
  <c r="H1220" i="1"/>
  <c r="AF1219" i="1"/>
  <c r="AC1219" i="1"/>
  <c r="Z1219" i="1"/>
  <c r="W1219" i="1"/>
  <c r="T1219" i="1"/>
  <c r="Q1219" i="1"/>
  <c r="N1219" i="1"/>
  <c r="K1219" i="1"/>
  <c r="H1219" i="1"/>
  <c r="AF1218" i="1"/>
  <c r="AC1218" i="1"/>
  <c r="Z1218" i="1"/>
  <c r="W1218" i="1"/>
  <c r="T1218" i="1"/>
  <c r="Q1218" i="1"/>
  <c r="N1218" i="1"/>
  <c r="K1218" i="1"/>
  <c r="H1218" i="1"/>
  <c r="AF1217" i="1"/>
  <c r="AC1217" i="1"/>
  <c r="Z1217" i="1"/>
  <c r="W1217" i="1"/>
  <c r="T1217" i="1"/>
  <c r="Q1217" i="1"/>
  <c r="N1217" i="1"/>
  <c r="K1217" i="1"/>
  <c r="H1217" i="1"/>
  <c r="AU1221" i="1" s="1"/>
  <c r="AF1214" i="1"/>
  <c r="AC1214" i="1"/>
  <c r="Z1214" i="1"/>
  <c r="W1214" i="1"/>
  <c r="T1214" i="1"/>
  <c r="Q1214" i="1"/>
  <c r="N1214" i="1"/>
  <c r="K1214" i="1"/>
  <c r="H1214" i="1"/>
  <c r="AF1213" i="1"/>
  <c r="AC1213" i="1"/>
  <c r="Z1213" i="1"/>
  <c r="W1213" i="1"/>
  <c r="T1213" i="1"/>
  <c r="Q1213" i="1"/>
  <c r="N1213" i="1"/>
  <c r="K1213" i="1"/>
  <c r="H1213" i="1"/>
  <c r="AF1212" i="1"/>
  <c r="AC1212" i="1"/>
  <c r="Z1212" i="1"/>
  <c r="W1212" i="1"/>
  <c r="T1212" i="1"/>
  <c r="Q1212" i="1"/>
  <c r="N1212" i="1"/>
  <c r="K1212" i="1"/>
  <c r="H1212" i="1"/>
  <c r="AF1211" i="1"/>
  <c r="AC1211" i="1"/>
  <c r="Z1211" i="1"/>
  <c r="W1211" i="1"/>
  <c r="T1211" i="1"/>
  <c r="Q1211" i="1"/>
  <c r="N1211" i="1"/>
  <c r="K1211" i="1"/>
  <c r="H1211" i="1"/>
  <c r="AF1210" i="1"/>
  <c r="AC1210" i="1"/>
  <c r="Z1210" i="1"/>
  <c r="W1210" i="1"/>
  <c r="T1210" i="1"/>
  <c r="Q1210" i="1"/>
  <c r="N1210" i="1"/>
  <c r="K1210" i="1"/>
  <c r="H1210" i="1"/>
  <c r="AF1209" i="1"/>
  <c r="AC1209" i="1"/>
  <c r="Z1209" i="1"/>
  <c r="W1209" i="1"/>
  <c r="T1209" i="1"/>
  <c r="Q1209" i="1"/>
  <c r="N1209" i="1"/>
  <c r="K1209" i="1"/>
  <c r="H1209" i="1"/>
  <c r="AF1208" i="1"/>
  <c r="AC1208" i="1"/>
  <c r="Z1208" i="1"/>
  <c r="W1208" i="1"/>
  <c r="T1208" i="1"/>
  <c r="Q1208" i="1"/>
  <c r="N1208" i="1"/>
  <c r="K1208" i="1"/>
  <c r="H1208" i="1"/>
  <c r="AF1207" i="1"/>
  <c r="AC1207" i="1"/>
  <c r="Z1207" i="1"/>
  <c r="W1207" i="1"/>
  <c r="T1207" i="1"/>
  <c r="Q1207" i="1"/>
  <c r="N1207" i="1"/>
  <c r="K1207" i="1"/>
  <c r="H1207" i="1"/>
  <c r="AF1206" i="1"/>
  <c r="AC1206" i="1"/>
  <c r="Z1206" i="1"/>
  <c r="W1206" i="1"/>
  <c r="T1206" i="1"/>
  <c r="Q1206" i="1"/>
  <c r="N1206" i="1"/>
  <c r="K1206" i="1"/>
  <c r="H1206" i="1"/>
  <c r="AF1205" i="1"/>
  <c r="AC1205" i="1"/>
  <c r="Z1205" i="1"/>
  <c r="W1205" i="1"/>
  <c r="T1205" i="1"/>
  <c r="Q1205" i="1"/>
  <c r="N1205" i="1"/>
  <c r="K1205" i="1"/>
  <c r="H1205" i="1"/>
  <c r="AF1204" i="1"/>
  <c r="AC1204" i="1"/>
  <c r="Z1204" i="1"/>
  <c r="W1204" i="1"/>
  <c r="T1204" i="1"/>
  <c r="Q1204" i="1"/>
  <c r="N1204" i="1"/>
  <c r="K1204" i="1"/>
  <c r="H1204" i="1"/>
  <c r="AF1203" i="1"/>
  <c r="AC1203" i="1"/>
  <c r="Z1203" i="1"/>
  <c r="W1203" i="1"/>
  <c r="T1203" i="1"/>
  <c r="Q1203" i="1"/>
  <c r="N1203" i="1"/>
  <c r="K1203" i="1"/>
  <c r="H1203" i="1"/>
  <c r="AU1207" i="1" s="1"/>
  <c r="AF207" i="1"/>
  <c r="AC207" i="1"/>
  <c r="Z207" i="1"/>
  <c r="W207" i="1"/>
  <c r="T207" i="1"/>
  <c r="Q207" i="1"/>
  <c r="N207" i="1"/>
  <c r="K207" i="1"/>
  <c r="H207" i="1"/>
  <c r="AF206" i="1"/>
  <c r="AC206" i="1"/>
  <c r="Z206" i="1"/>
  <c r="W206" i="1"/>
  <c r="T206" i="1"/>
  <c r="Q206" i="1"/>
  <c r="N206" i="1"/>
  <c r="K206" i="1"/>
  <c r="H206" i="1"/>
  <c r="AF205" i="1"/>
  <c r="AC205" i="1"/>
  <c r="Z205" i="1"/>
  <c r="W205" i="1"/>
  <c r="T205" i="1"/>
  <c r="Q205" i="1"/>
  <c r="N205" i="1"/>
  <c r="K205" i="1"/>
  <c r="H205" i="1"/>
  <c r="AF204" i="1"/>
  <c r="AC204" i="1"/>
  <c r="T204" i="1"/>
  <c r="Q204" i="1"/>
  <c r="N204" i="1"/>
  <c r="K204" i="1"/>
  <c r="H204" i="1"/>
  <c r="AF203" i="1"/>
  <c r="AC203" i="1"/>
  <c r="W203" i="1"/>
  <c r="T203" i="1"/>
  <c r="Q203" i="1"/>
  <c r="N203" i="1"/>
  <c r="K203" i="1"/>
  <c r="H203" i="1"/>
  <c r="AF202" i="1"/>
  <c r="AC202" i="1"/>
  <c r="W202" i="1"/>
  <c r="T202" i="1"/>
  <c r="Q202" i="1"/>
  <c r="N202" i="1"/>
  <c r="K202" i="1"/>
  <c r="H202" i="1"/>
  <c r="AF201" i="1"/>
  <c r="AC201" i="1"/>
  <c r="Z201" i="1"/>
  <c r="W201" i="1"/>
  <c r="T201" i="1"/>
  <c r="Q201" i="1"/>
  <c r="N201" i="1"/>
  <c r="K201" i="1"/>
  <c r="H201" i="1"/>
  <c r="AF200" i="1"/>
  <c r="AC200" i="1"/>
  <c r="Z200" i="1"/>
  <c r="W200" i="1"/>
  <c r="T200" i="1"/>
  <c r="Q200" i="1"/>
  <c r="N200" i="1"/>
  <c r="K200" i="1"/>
  <c r="H200" i="1"/>
  <c r="AF199" i="1"/>
  <c r="AC199" i="1"/>
  <c r="Z199" i="1"/>
  <c r="W199" i="1"/>
  <c r="T199" i="1"/>
  <c r="Q199" i="1"/>
  <c r="N199" i="1"/>
  <c r="K199" i="1"/>
  <c r="H199" i="1"/>
  <c r="AF94" i="1"/>
  <c r="AC94" i="1"/>
  <c r="Z94" i="1"/>
  <c r="W94" i="1"/>
  <c r="T94" i="1"/>
  <c r="Q94" i="1"/>
  <c r="N94" i="1"/>
  <c r="K94" i="1"/>
  <c r="H94" i="1"/>
  <c r="AF93" i="1"/>
  <c r="AC93" i="1"/>
  <c r="Z93" i="1"/>
  <c r="W93" i="1"/>
  <c r="T93" i="1"/>
  <c r="Q93" i="1"/>
  <c r="N93" i="1"/>
  <c r="K93" i="1"/>
  <c r="H93" i="1"/>
  <c r="AF92" i="1"/>
  <c r="AC92" i="1"/>
  <c r="Z92" i="1"/>
  <c r="W92" i="1"/>
  <c r="T92" i="1"/>
  <c r="Q92" i="1"/>
  <c r="N92" i="1"/>
  <c r="K92" i="1"/>
  <c r="H92" i="1"/>
  <c r="AF91" i="1"/>
  <c r="AC91" i="1"/>
  <c r="Z91" i="1"/>
  <c r="W91" i="1"/>
  <c r="T91" i="1"/>
  <c r="Q91" i="1"/>
  <c r="N91" i="1"/>
  <c r="K91" i="1"/>
  <c r="H91" i="1"/>
  <c r="AF90" i="1"/>
  <c r="AC90" i="1"/>
  <c r="Z90" i="1"/>
  <c r="W90" i="1"/>
  <c r="T90" i="1"/>
  <c r="Q90" i="1"/>
  <c r="N90" i="1"/>
  <c r="K90" i="1"/>
  <c r="H90" i="1"/>
  <c r="AF89" i="1"/>
  <c r="AC89" i="1"/>
  <c r="Z89" i="1"/>
  <c r="W89" i="1"/>
  <c r="T89" i="1"/>
  <c r="Q89" i="1"/>
  <c r="N89" i="1"/>
  <c r="K89" i="1"/>
  <c r="H89" i="1"/>
  <c r="AF88" i="1"/>
  <c r="AC88" i="1"/>
  <c r="Z88" i="1"/>
  <c r="W88" i="1"/>
  <c r="T88" i="1"/>
  <c r="Q88" i="1"/>
  <c r="N88" i="1"/>
  <c r="K88" i="1"/>
  <c r="H88" i="1"/>
  <c r="AF87" i="1"/>
  <c r="AC87" i="1"/>
  <c r="Z87" i="1"/>
  <c r="W87" i="1"/>
  <c r="T87" i="1"/>
  <c r="Q87" i="1"/>
  <c r="N87" i="1"/>
  <c r="K87" i="1"/>
  <c r="H87" i="1"/>
  <c r="AF86" i="1"/>
  <c r="AC86" i="1"/>
  <c r="Z86" i="1"/>
  <c r="W86" i="1"/>
  <c r="T86" i="1"/>
  <c r="Q86" i="1"/>
  <c r="N86" i="1"/>
  <c r="K86" i="1"/>
  <c r="H86" i="1"/>
  <c r="AU89" i="1" s="1"/>
  <c r="AF1032" i="1"/>
  <c r="AC1032" i="1"/>
  <c r="Z1032" i="1"/>
  <c r="W1032" i="1"/>
  <c r="T1032" i="1"/>
  <c r="Q1032" i="1"/>
  <c r="N1032" i="1"/>
  <c r="K1032" i="1"/>
  <c r="H1032" i="1"/>
  <c r="AF1031" i="1"/>
  <c r="AC1031" i="1"/>
  <c r="Z1031" i="1"/>
  <c r="W1031" i="1"/>
  <c r="T1031" i="1"/>
  <c r="Q1031" i="1"/>
  <c r="N1031" i="1"/>
  <c r="K1031" i="1"/>
  <c r="H1031" i="1"/>
  <c r="AF1030" i="1"/>
  <c r="AC1030" i="1"/>
  <c r="Z1030" i="1"/>
  <c r="W1030" i="1"/>
  <c r="T1030" i="1"/>
  <c r="Q1030" i="1"/>
  <c r="N1030" i="1"/>
  <c r="K1030" i="1"/>
  <c r="H1030" i="1"/>
  <c r="AF1029" i="1"/>
  <c r="AC1029" i="1"/>
  <c r="Z1029" i="1"/>
  <c r="W1029" i="1"/>
  <c r="T1029" i="1"/>
  <c r="Q1029" i="1"/>
  <c r="N1029" i="1"/>
  <c r="K1029" i="1"/>
  <c r="H1029" i="1"/>
  <c r="AF1028" i="1"/>
  <c r="AC1028" i="1"/>
  <c r="Z1028" i="1"/>
  <c r="W1028" i="1"/>
  <c r="T1028" i="1"/>
  <c r="Q1028" i="1"/>
  <c r="N1028" i="1"/>
  <c r="K1028" i="1"/>
  <c r="H1028" i="1"/>
  <c r="AF1027" i="1"/>
  <c r="AC1027" i="1"/>
  <c r="Z1027" i="1"/>
  <c r="W1027" i="1"/>
  <c r="T1027" i="1"/>
  <c r="Q1027" i="1"/>
  <c r="N1027" i="1"/>
  <c r="K1027" i="1"/>
  <c r="H1027" i="1"/>
  <c r="AF1026" i="1"/>
  <c r="AC1026" i="1"/>
  <c r="Z1026" i="1"/>
  <c r="W1026" i="1"/>
  <c r="T1026" i="1"/>
  <c r="Q1026" i="1"/>
  <c r="N1026" i="1"/>
  <c r="K1026" i="1"/>
  <c r="H1026" i="1"/>
  <c r="AF1025" i="1"/>
  <c r="AC1025" i="1"/>
  <c r="Z1025" i="1"/>
  <c r="W1025" i="1"/>
  <c r="T1025" i="1"/>
  <c r="Q1025" i="1"/>
  <c r="N1025" i="1"/>
  <c r="K1025" i="1"/>
  <c r="H1025" i="1"/>
  <c r="AF1024" i="1"/>
  <c r="AC1024" i="1"/>
  <c r="Z1024" i="1"/>
  <c r="W1024" i="1"/>
  <c r="T1024" i="1"/>
  <c r="Q1024" i="1"/>
  <c r="N1024" i="1"/>
  <c r="K1024" i="1"/>
  <c r="H1024" i="1"/>
  <c r="AU1027" i="1" s="1"/>
  <c r="AF1021" i="1"/>
  <c r="AC1021" i="1"/>
  <c r="Z1021" i="1"/>
  <c r="W1021" i="1"/>
  <c r="T1021" i="1"/>
  <c r="Q1021" i="1"/>
  <c r="N1021" i="1"/>
  <c r="K1021" i="1"/>
  <c r="H1021" i="1"/>
  <c r="AF1020" i="1"/>
  <c r="AC1020" i="1"/>
  <c r="Z1020" i="1"/>
  <c r="W1020" i="1"/>
  <c r="T1020" i="1"/>
  <c r="Q1020" i="1"/>
  <c r="N1020" i="1"/>
  <c r="K1020" i="1"/>
  <c r="H1020" i="1"/>
  <c r="AF1019" i="1"/>
  <c r="AC1019" i="1"/>
  <c r="Z1019" i="1"/>
  <c r="W1019" i="1"/>
  <c r="T1019" i="1"/>
  <c r="Q1019" i="1"/>
  <c r="N1019" i="1"/>
  <c r="K1019" i="1"/>
  <c r="H1019" i="1"/>
  <c r="AF1018" i="1"/>
  <c r="AC1018" i="1"/>
  <c r="Z1018" i="1"/>
  <c r="W1018" i="1"/>
  <c r="T1018" i="1"/>
  <c r="Q1018" i="1"/>
  <c r="N1018" i="1"/>
  <c r="K1018" i="1"/>
  <c r="H1018" i="1"/>
  <c r="AF1017" i="1"/>
  <c r="AC1017" i="1"/>
  <c r="Z1017" i="1"/>
  <c r="W1017" i="1"/>
  <c r="T1017" i="1"/>
  <c r="Q1017" i="1"/>
  <c r="N1017" i="1"/>
  <c r="K1017" i="1"/>
  <c r="H1017" i="1"/>
  <c r="AF1016" i="1"/>
  <c r="AC1016" i="1"/>
  <c r="Z1016" i="1"/>
  <c r="W1016" i="1"/>
  <c r="T1016" i="1"/>
  <c r="Q1016" i="1"/>
  <c r="N1016" i="1"/>
  <c r="K1016" i="1"/>
  <c r="H1016" i="1"/>
  <c r="AF1015" i="1"/>
  <c r="AC1015" i="1"/>
  <c r="Z1015" i="1"/>
  <c r="W1015" i="1"/>
  <c r="T1015" i="1"/>
  <c r="Q1015" i="1"/>
  <c r="N1015" i="1"/>
  <c r="K1015" i="1"/>
  <c r="H1015" i="1"/>
  <c r="AF1014" i="1"/>
  <c r="AC1014" i="1"/>
  <c r="Z1014" i="1"/>
  <c r="W1014" i="1"/>
  <c r="T1014" i="1"/>
  <c r="Q1014" i="1"/>
  <c r="N1014" i="1"/>
  <c r="K1014" i="1"/>
  <c r="H1014" i="1"/>
  <c r="AF1013" i="1"/>
  <c r="AC1013" i="1"/>
  <c r="Z1013" i="1"/>
  <c r="W1013" i="1"/>
  <c r="T1013" i="1"/>
  <c r="Q1013" i="1"/>
  <c r="N1013" i="1"/>
  <c r="K1013" i="1"/>
  <c r="H1013" i="1"/>
  <c r="AU1016" i="1" s="1"/>
  <c r="AF1010" i="1"/>
  <c r="AC1010" i="1"/>
  <c r="Z1010" i="1"/>
  <c r="W1010" i="1"/>
  <c r="T1010" i="1"/>
  <c r="Q1010" i="1"/>
  <c r="N1010" i="1"/>
  <c r="K1010" i="1"/>
  <c r="H1010" i="1"/>
  <c r="AF1009" i="1"/>
  <c r="AC1009" i="1"/>
  <c r="Z1009" i="1"/>
  <c r="W1009" i="1"/>
  <c r="T1009" i="1"/>
  <c r="Q1009" i="1"/>
  <c r="N1009" i="1"/>
  <c r="K1009" i="1"/>
  <c r="H1009" i="1"/>
  <c r="AF1008" i="1"/>
  <c r="AC1008" i="1"/>
  <c r="Z1008" i="1"/>
  <c r="W1008" i="1"/>
  <c r="T1008" i="1"/>
  <c r="Q1008" i="1"/>
  <c r="N1008" i="1"/>
  <c r="K1008" i="1"/>
  <c r="H1008" i="1"/>
  <c r="AF1007" i="1"/>
  <c r="AC1007" i="1"/>
  <c r="Z1007" i="1"/>
  <c r="T1007" i="1"/>
  <c r="Q1007" i="1"/>
  <c r="N1007" i="1"/>
  <c r="K1007" i="1"/>
  <c r="H1007" i="1"/>
  <c r="AF1006" i="1"/>
  <c r="AC1006" i="1"/>
  <c r="Z1006" i="1"/>
  <c r="W1006" i="1"/>
  <c r="T1006" i="1"/>
  <c r="Q1006" i="1"/>
  <c r="N1006" i="1"/>
  <c r="K1006" i="1"/>
  <c r="H1006" i="1"/>
  <c r="AF1005" i="1"/>
  <c r="AC1005" i="1"/>
  <c r="Z1005" i="1"/>
  <c r="W1005" i="1"/>
  <c r="T1005" i="1"/>
  <c r="Q1005" i="1"/>
  <c r="N1005" i="1"/>
  <c r="K1005" i="1"/>
  <c r="H1005" i="1"/>
  <c r="AF1004" i="1"/>
  <c r="AC1004" i="1"/>
  <c r="Z1004" i="1"/>
  <c r="W1004" i="1"/>
  <c r="T1004" i="1"/>
  <c r="Q1004" i="1"/>
  <c r="N1004" i="1"/>
  <c r="K1004" i="1"/>
  <c r="H1004" i="1"/>
  <c r="AF1003" i="1"/>
  <c r="AC1003" i="1"/>
  <c r="Z1003" i="1"/>
  <c r="W1003" i="1"/>
  <c r="T1003" i="1"/>
  <c r="Q1003" i="1"/>
  <c r="N1003" i="1"/>
  <c r="K1003" i="1"/>
  <c r="H1003" i="1"/>
  <c r="AF1002" i="1"/>
  <c r="AC1002" i="1"/>
  <c r="Z1002" i="1"/>
  <c r="W1002" i="1"/>
  <c r="T1002" i="1"/>
  <c r="Q1002" i="1"/>
  <c r="N1002" i="1"/>
  <c r="K1002" i="1"/>
  <c r="H1002" i="1"/>
  <c r="AU1005" i="1" s="1"/>
  <c r="AF999" i="1"/>
  <c r="AC999" i="1"/>
  <c r="Z999" i="1"/>
  <c r="W999" i="1"/>
  <c r="T999" i="1"/>
  <c r="Q999" i="1"/>
  <c r="N999" i="1"/>
  <c r="K999" i="1"/>
  <c r="H999" i="1"/>
  <c r="AF998" i="1"/>
  <c r="AC998" i="1"/>
  <c r="Z998" i="1"/>
  <c r="W998" i="1"/>
  <c r="T998" i="1"/>
  <c r="Q998" i="1"/>
  <c r="N998" i="1"/>
  <c r="K998" i="1"/>
  <c r="H998" i="1"/>
  <c r="AF997" i="1"/>
  <c r="AC997" i="1"/>
  <c r="Z997" i="1"/>
  <c r="W997" i="1"/>
  <c r="T997" i="1"/>
  <c r="Q997" i="1"/>
  <c r="N997" i="1"/>
  <c r="K997" i="1"/>
  <c r="H997" i="1"/>
  <c r="AF996" i="1"/>
  <c r="AC996" i="1"/>
  <c r="Z996" i="1"/>
  <c r="W996" i="1"/>
  <c r="T996" i="1"/>
  <c r="Q996" i="1"/>
  <c r="N996" i="1"/>
  <c r="H996" i="1"/>
  <c r="AF995" i="1"/>
  <c r="AC995" i="1"/>
  <c r="Z995" i="1"/>
  <c r="W995" i="1"/>
  <c r="T995" i="1"/>
  <c r="Q995" i="1"/>
  <c r="N995" i="1"/>
  <c r="K995" i="1"/>
  <c r="H995" i="1"/>
  <c r="AF994" i="1"/>
  <c r="AC994" i="1"/>
  <c r="Z994" i="1"/>
  <c r="W994" i="1"/>
  <c r="T994" i="1"/>
  <c r="Q994" i="1"/>
  <c r="N994" i="1"/>
  <c r="K994" i="1"/>
  <c r="H994" i="1"/>
  <c r="AF993" i="1"/>
  <c r="AC993" i="1"/>
  <c r="Z993" i="1"/>
  <c r="W993" i="1"/>
  <c r="T993" i="1"/>
  <c r="Q993" i="1"/>
  <c r="N993" i="1"/>
  <c r="K993" i="1"/>
  <c r="H993" i="1"/>
  <c r="AF992" i="1"/>
  <c r="AC992" i="1"/>
  <c r="Z992" i="1"/>
  <c r="W992" i="1"/>
  <c r="T992" i="1"/>
  <c r="Q992" i="1"/>
  <c r="N992" i="1"/>
  <c r="K992" i="1"/>
  <c r="H992" i="1"/>
  <c r="AF991" i="1"/>
  <c r="AC991" i="1"/>
  <c r="Z991" i="1"/>
  <c r="W991" i="1"/>
  <c r="T991" i="1"/>
  <c r="Q991" i="1"/>
  <c r="N991" i="1"/>
  <c r="K991" i="1"/>
  <c r="H991" i="1"/>
  <c r="AU994" i="1" s="1"/>
  <c r="AF988" i="1"/>
  <c r="AC988" i="1"/>
  <c r="Z988" i="1"/>
  <c r="W988" i="1"/>
  <c r="T988" i="1"/>
  <c r="Q988" i="1"/>
  <c r="N988" i="1"/>
  <c r="K988" i="1"/>
  <c r="H988" i="1"/>
  <c r="AF987" i="1"/>
  <c r="AC987" i="1"/>
  <c r="Z987" i="1"/>
  <c r="W987" i="1"/>
  <c r="T987" i="1"/>
  <c r="Q987" i="1"/>
  <c r="N987" i="1"/>
  <c r="K987" i="1"/>
  <c r="H987" i="1"/>
  <c r="AF986" i="1"/>
  <c r="AC986" i="1"/>
  <c r="Z986" i="1"/>
  <c r="W986" i="1"/>
  <c r="T986" i="1"/>
  <c r="Q986" i="1"/>
  <c r="N986" i="1"/>
  <c r="K986" i="1"/>
  <c r="H986" i="1"/>
  <c r="AF985" i="1"/>
  <c r="AC985" i="1"/>
  <c r="Z985" i="1"/>
  <c r="W985" i="1"/>
  <c r="T985" i="1"/>
  <c r="Q985" i="1"/>
  <c r="N985" i="1"/>
  <c r="K985" i="1"/>
  <c r="H985" i="1"/>
  <c r="AF984" i="1"/>
  <c r="AC984" i="1"/>
  <c r="Z984" i="1"/>
  <c r="W984" i="1"/>
  <c r="T984" i="1"/>
  <c r="Q984" i="1"/>
  <c r="N984" i="1"/>
  <c r="K984" i="1"/>
  <c r="H984" i="1"/>
  <c r="AF983" i="1"/>
  <c r="AC983" i="1"/>
  <c r="Z983" i="1"/>
  <c r="W983" i="1"/>
  <c r="T983" i="1"/>
  <c r="Q983" i="1"/>
  <c r="N983" i="1"/>
  <c r="K983" i="1"/>
  <c r="H983" i="1"/>
  <c r="AF982" i="1"/>
  <c r="AC982" i="1"/>
  <c r="Z982" i="1"/>
  <c r="W982" i="1"/>
  <c r="T982" i="1"/>
  <c r="Q982" i="1"/>
  <c r="N982" i="1"/>
  <c r="K982" i="1"/>
  <c r="H982" i="1"/>
  <c r="AF981" i="1"/>
  <c r="AC981" i="1"/>
  <c r="Z981" i="1"/>
  <c r="W981" i="1"/>
  <c r="T981" i="1"/>
  <c r="Q981" i="1"/>
  <c r="N981" i="1"/>
  <c r="K981" i="1"/>
  <c r="H981" i="1"/>
  <c r="AF980" i="1"/>
  <c r="AC980" i="1"/>
  <c r="Z980" i="1"/>
  <c r="W980" i="1"/>
  <c r="T980" i="1"/>
  <c r="Q980" i="1"/>
  <c r="N980" i="1"/>
  <c r="K980" i="1"/>
  <c r="H980" i="1"/>
  <c r="AF979" i="1"/>
  <c r="AC979" i="1"/>
  <c r="Z979" i="1"/>
  <c r="W979" i="1"/>
  <c r="T979" i="1"/>
  <c r="Q979" i="1"/>
  <c r="N979" i="1"/>
  <c r="K979" i="1"/>
  <c r="H979" i="1"/>
  <c r="AF978" i="1"/>
  <c r="AC978" i="1"/>
  <c r="Z978" i="1"/>
  <c r="W978" i="1"/>
  <c r="T978" i="1"/>
  <c r="N978" i="1"/>
  <c r="K978" i="1"/>
  <c r="H978" i="1"/>
  <c r="AF977" i="1"/>
  <c r="AC977" i="1"/>
  <c r="Z977" i="1"/>
  <c r="W977" i="1"/>
  <c r="T977" i="1"/>
  <c r="Q977" i="1"/>
  <c r="N977" i="1"/>
  <c r="K977" i="1"/>
  <c r="H977" i="1"/>
  <c r="AU981" i="1" s="1"/>
  <c r="AF767" i="1"/>
  <c r="AC767" i="1"/>
  <c r="Z767" i="1"/>
  <c r="W767" i="1"/>
  <c r="T767" i="1"/>
  <c r="Q767" i="1"/>
  <c r="N767" i="1"/>
  <c r="K767" i="1"/>
  <c r="H767" i="1"/>
  <c r="AF766" i="1"/>
  <c r="AC766" i="1"/>
  <c r="Z766" i="1"/>
  <c r="W766" i="1"/>
  <c r="T766" i="1"/>
  <c r="Q766" i="1"/>
  <c r="N766" i="1"/>
  <c r="K766" i="1"/>
  <c r="H766" i="1"/>
  <c r="AF765" i="1"/>
  <c r="AC765" i="1"/>
  <c r="Z765" i="1"/>
  <c r="W765" i="1"/>
  <c r="T765" i="1"/>
  <c r="Q765" i="1"/>
  <c r="N765" i="1"/>
  <c r="K765" i="1"/>
  <c r="H765" i="1"/>
  <c r="AF763" i="1"/>
  <c r="AC763" i="1"/>
  <c r="W763" i="1"/>
  <c r="T763" i="1"/>
  <c r="Q763" i="1"/>
  <c r="N763" i="1"/>
  <c r="K763" i="1"/>
  <c r="H763" i="1"/>
  <c r="AF762" i="1"/>
  <c r="AC762" i="1"/>
  <c r="Z762" i="1"/>
  <c r="W762" i="1"/>
  <c r="T762" i="1"/>
  <c r="Q762" i="1"/>
  <c r="N762" i="1"/>
  <c r="K762" i="1"/>
  <c r="H762" i="1"/>
  <c r="AF761" i="1"/>
  <c r="AC761" i="1"/>
  <c r="Z761" i="1"/>
  <c r="W761" i="1"/>
  <c r="T761" i="1"/>
  <c r="Q761" i="1"/>
  <c r="N761" i="1"/>
  <c r="K761" i="1"/>
  <c r="H761" i="1"/>
  <c r="AF760" i="1"/>
  <c r="AC760" i="1"/>
  <c r="Z760" i="1"/>
  <c r="W760" i="1"/>
  <c r="T760" i="1"/>
  <c r="Q760" i="1"/>
  <c r="N760" i="1"/>
  <c r="K760" i="1"/>
  <c r="H760" i="1"/>
  <c r="AF759" i="1"/>
  <c r="AC759" i="1"/>
  <c r="Z759" i="1"/>
  <c r="W759" i="1"/>
  <c r="T759" i="1"/>
  <c r="Q759" i="1"/>
  <c r="N759" i="1"/>
  <c r="K759" i="1"/>
  <c r="H759" i="1"/>
  <c r="AF758" i="1"/>
  <c r="AC758" i="1"/>
  <c r="Z758" i="1"/>
  <c r="W758" i="1"/>
  <c r="T758" i="1"/>
  <c r="Q758" i="1"/>
  <c r="N758" i="1"/>
  <c r="K758" i="1"/>
  <c r="H758" i="1"/>
  <c r="AU761" i="1" s="1"/>
  <c r="AF601" i="1"/>
  <c r="AC601" i="1"/>
  <c r="Z601" i="1"/>
  <c r="W601" i="1"/>
  <c r="T601" i="1"/>
  <c r="Q601" i="1"/>
  <c r="N601" i="1"/>
  <c r="K601" i="1"/>
  <c r="H601" i="1"/>
  <c r="AF600" i="1"/>
  <c r="AC600" i="1"/>
  <c r="Z600" i="1"/>
  <c r="W600" i="1"/>
  <c r="T600" i="1"/>
  <c r="Q600" i="1"/>
  <c r="N600" i="1"/>
  <c r="K600" i="1"/>
  <c r="H600" i="1"/>
  <c r="AF599" i="1"/>
  <c r="AC599" i="1"/>
  <c r="Z599" i="1"/>
  <c r="W599" i="1"/>
  <c r="T599" i="1"/>
  <c r="Q599" i="1"/>
  <c r="N599" i="1"/>
  <c r="K599" i="1"/>
  <c r="H599" i="1"/>
  <c r="AF598" i="1"/>
  <c r="AC598" i="1"/>
  <c r="Z598" i="1"/>
  <c r="T598" i="1"/>
  <c r="H593" i="1"/>
  <c r="H594" i="1"/>
  <c r="H595" i="1"/>
  <c r="H596" i="1"/>
  <c r="H597" i="1"/>
  <c r="H598" i="1"/>
  <c r="K593" i="1"/>
  <c r="K594" i="1"/>
  <c r="K595" i="1"/>
  <c r="K596" i="1"/>
  <c r="K597" i="1"/>
  <c r="K598" i="1"/>
  <c r="N593" i="1"/>
  <c r="N594" i="1"/>
  <c r="N595" i="1"/>
  <c r="N596" i="1"/>
  <c r="N597" i="1"/>
  <c r="N598" i="1"/>
  <c r="Q593" i="1"/>
  <c r="Q594" i="1"/>
  <c r="Q595" i="1"/>
  <c r="Q596" i="1"/>
  <c r="Q597" i="1"/>
  <c r="Q598" i="1"/>
  <c r="T593" i="1"/>
  <c r="T594" i="1"/>
  <c r="T595" i="1"/>
  <c r="T596" i="1"/>
  <c r="T597" i="1"/>
  <c r="W593" i="1"/>
  <c r="W594" i="1"/>
  <c r="W595" i="1"/>
  <c r="W596" i="1"/>
  <c r="W597" i="1"/>
  <c r="Z593" i="1"/>
  <c r="Z594" i="1"/>
  <c r="Z595" i="1"/>
  <c r="Z596" i="1"/>
  <c r="AC593" i="1"/>
  <c r="AC594" i="1"/>
  <c r="AC595" i="1"/>
  <c r="AC596" i="1"/>
  <c r="AC597" i="1"/>
  <c r="AF593" i="1"/>
  <c r="AF594" i="1"/>
  <c r="AF595" i="1"/>
  <c r="AF596" i="1"/>
  <c r="AF597" i="1"/>
  <c r="AF546" i="1"/>
  <c r="AC546" i="1"/>
  <c r="Z546" i="1"/>
  <c r="W546" i="1"/>
  <c r="T546" i="1"/>
  <c r="Q546" i="1"/>
  <c r="N546" i="1"/>
  <c r="K546" i="1"/>
  <c r="H546" i="1"/>
  <c r="AF545" i="1"/>
  <c r="AC545" i="1"/>
  <c r="Z545" i="1"/>
  <c r="W545" i="1"/>
  <c r="T545" i="1"/>
  <c r="Q545" i="1"/>
  <c r="N545" i="1"/>
  <c r="K545" i="1"/>
  <c r="H545" i="1"/>
  <c r="AF544" i="1"/>
  <c r="AC544" i="1"/>
  <c r="Z544" i="1"/>
  <c r="W544" i="1"/>
  <c r="T544" i="1"/>
  <c r="Q544" i="1"/>
  <c r="N544" i="1"/>
  <c r="K544" i="1"/>
  <c r="H544" i="1"/>
  <c r="AF543" i="1"/>
  <c r="AC543" i="1"/>
  <c r="Z543" i="1"/>
  <c r="W543" i="1"/>
  <c r="T543" i="1"/>
  <c r="Q543" i="1"/>
  <c r="N543" i="1"/>
  <c r="K543" i="1"/>
  <c r="H543" i="1"/>
  <c r="AF542" i="1"/>
  <c r="AC542" i="1"/>
  <c r="Z542" i="1"/>
  <c r="W542" i="1"/>
  <c r="T542" i="1"/>
  <c r="Q542" i="1"/>
  <c r="N542" i="1"/>
  <c r="K542" i="1"/>
  <c r="H542" i="1"/>
  <c r="AF541" i="1"/>
  <c r="AC541" i="1"/>
  <c r="Z541" i="1"/>
  <c r="W541" i="1"/>
  <c r="T541" i="1"/>
  <c r="Q541" i="1"/>
  <c r="N541" i="1"/>
  <c r="K541" i="1"/>
  <c r="H541" i="1"/>
  <c r="AF540" i="1"/>
  <c r="AC540" i="1"/>
  <c r="Z540" i="1"/>
  <c r="W540" i="1"/>
  <c r="T540" i="1"/>
  <c r="Q540" i="1"/>
  <c r="N540" i="1"/>
  <c r="K540" i="1"/>
  <c r="H540" i="1"/>
  <c r="AF539" i="1"/>
  <c r="AC539" i="1"/>
  <c r="Z539" i="1"/>
  <c r="W539" i="1"/>
  <c r="T539" i="1"/>
  <c r="Q539" i="1"/>
  <c r="N539" i="1"/>
  <c r="K539" i="1"/>
  <c r="H539" i="1"/>
  <c r="AF538" i="1"/>
  <c r="AC538" i="1"/>
  <c r="Z538" i="1"/>
  <c r="W538" i="1"/>
  <c r="T538" i="1"/>
  <c r="Q538" i="1"/>
  <c r="N538" i="1"/>
  <c r="K538" i="1"/>
  <c r="H538" i="1"/>
  <c r="AU542" i="1" s="1"/>
  <c r="AF535" i="1"/>
  <c r="AC535" i="1"/>
  <c r="Z535" i="1"/>
  <c r="W535" i="1"/>
  <c r="T535" i="1"/>
  <c r="Q535" i="1"/>
  <c r="N535" i="1"/>
  <c r="K535" i="1"/>
  <c r="H535" i="1"/>
  <c r="AF534" i="1"/>
  <c r="AC534" i="1"/>
  <c r="Z534" i="1"/>
  <c r="W534" i="1"/>
  <c r="T534" i="1"/>
  <c r="Q534" i="1"/>
  <c r="N534" i="1"/>
  <c r="K534" i="1"/>
  <c r="H534" i="1"/>
  <c r="AF533" i="1"/>
  <c r="AC533" i="1"/>
  <c r="Z533" i="1"/>
  <c r="W533" i="1"/>
  <c r="T533" i="1"/>
  <c r="Q533" i="1"/>
  <c r="N533" i="1"/>
  <c r="K533" i="1"/>
  <c r="H533" i="1"/>
  <c r="AF532" i="1"/>
  <c r="AC532" i="1"/>
  <c r="Z532" i="1"/>
  <c r="W532" i="1"/>
  <c r="T532" i="1"/>
  <c r="Q532" i="1"/>
  <c r="N532" i="1"/>
  <c r="K532" i="1"/>
  <c r="H532" i="1"/>
  <c r="AF531" i="1"/>
  <c r="AC531" i="1"/>
  <c r="Z531" i="1"/>
  <c r="W531" i="1"/>
  <c r="T531" i="1"/>
  <c r="Q531" i="1"/>
  <c r="N531" i="1"/>
  <c r="K531" i="1"/>
  <c r="H531" i="1"/>
  <c r="AF530" i="1"/>
  <c r="AC530" i="1"/>
  <c r="Z530" i="1"/>
  <c r="W530" i="1"/>
  <c r="T530" i="1"/>
  <c r="Q530" i="1"/>
  <c r="N530" i="1"/>
  <c r="K530" i="1"/>
  <c r="H530" i="1"/>
  <c r="AF529" i="1"/>
  <c r="AC529" i="1"/>
  <c r="Z529" i="1"/>
  <c r="W529" i="1"/>
  <c r="T529" i="1"/>
  <c r="Q529" i="1"/>
  <c r="N529" i="1"/>
  <c r="K529" i="1"/>
  <c r="H529" i="1"/>
  <c r="AF528" i="1"/>
  <c r="AC528" i="1"/>
  <c r="Z528" i="1"/>
  <c r="W528" i="1"/>
  <c r="T528" i="1"/>
  <c r="Q528" i="1"/>
  <c r="N528" i="1"/>
  <c r="K528" i="1"/>
  <c r="H528" i="1"/>
  <c r="AF527" i="1"/>
  <c r="AC527" i="1"/>
  <c r="Z527" i="1"/>
  <c r="W527" i="1"/>
  <c r="T527" i="1"/>
  <c r="Q527" i="1"/>
  <c r="N527" i="1"/>
  <c r="K527" i="1"/>
  <c r="H527" i="1"/>
  <c r="AU531" i="1" s="1"/>
  <c r="AF524" i="1"/>
  <c r="AC524" i="1"/>
  <c r="Z524" i="1"/>
  <c r="W524" i="1"/>
  <c r="T524" i="1"/>
  <c r="Q524" i="1"/>
  <c r="N524" i="1"/>
  <c r="K524" i="1"/>
  <c r="H524" i="1"/>
  <c r="H516" i="1"/>
  <c r="H517" i="1"/>
  <c r="H518" i="1"/>
  <c r="H519" i="1"/>
  <c r="H520" i="1"/>
  <c r="H521" i="1"/>
  <c r="H522" i="1"/>
  <c r="H523" i="1"/>
  <c r="K516" i="1"/>
  <c r="K517" i="1"/>
  <c r="K518" i="1"/>
  <c r="K519" i="1"/>
  <c r="K520" i="1"/>
  <c r="K521" i="1"/>
  <c r="K522" i="1"/>
  <c r="K523" i="1"/>
  <c r="N516" i="1"/>
  <c r="N517" i="1"/>
  <c r="N518" i="1"/>
  <c r="N519" i="1"/>
  <c r="N520" i="1"/>
  <c r="N521" i="1"/>
  <c r="N522" i="1"/>
  <c r="N523" i="1"/>
  <c r="Q516" i="1"/>
  <c r="Q517" i="1"/>
  <c r="Q518" i="1"/>
  <c r="Q519" i="1"/>
  <c r="Q520" i="1"/>
  <c r="Q521" i="1"/>
  <c r="Q522" i="1"/>
  <c r="Q523" i="1"/>
  <c r="T516" i="1"/>
  <c r="T517" i="1"/>
  <c r="T518" i="1"/>
  <c r="T519" i="1"/>
  <c r="T520" i="1"/>
  <c r="T521" i="1"/>
  <c r="T522" i="1"/>
  <c r="T523" i="1"/>
  <c r="W516" i="1"/>
  <c r="W517" i="1"/>
  <c r="W518" i="1"/>
  <c r="W519" i="1"/>
  <c r="W520" i="1"/>
  <c r="W521" i="1"/>
  <c r="W522" i="1"/>
  <c r="W523" i="1"/>
  <c r="Z516" i="1"/>
  <c r="Z517" i="1"/>
  <c r="Z519" i="1"/>
  <c r="Z520" i="1"/>
  <c r="Z521" i="1"/>
  <c r="Z522" i="1"/>
  <c r="Z523" i="1"/>
  <c r="AC516" i="1"/>
  <c r="AC517" i="1"/>
  <c r="AC518" i="1"/>
  <c r="AC519" i="1"/>
  <c r="AC520" i="1"/>
  <c r="AC521" i="1"/>
  <c r="AC522" i="1"/>
  <c r="AC523" i="1"/>
  <c r="AF516" i="1"/>
  <c r="AF517" i="1"/>
  <c r="AF518" i="1"/>
  <c r="AF519" i="1"/>
  <c r="AF520" i="1"/>
  <c r="AF521" i="1"/>
  <c r="AF522" i="1"/>
  <c r="AF523" i="1"/>
  <c r="AF974" i="1"/>
  <c r="AC974" i="1"/>
  <c r="Z974" i="1"/>
  <c r="W974" i="1"/>
  <c r="T974" i="1"/>
  <c r="Q974" i="1"/>
  <c r="N974" i="1"/>
  <c r="K974" i="1"/>
  <c r="H974" i="1"/>
  <c r="AF973" i="1"/>
  <c r="AC973" i="1"/>
  <c r="Z973" i="1"/>
  <c r="W973" i="1"/>
  <c r="T973" i="1"/>
  <c r="Q973" i="1"/>
  <c r="N973" i="1"/>
  <c r="K973" i="1"/>
  <c r="H973" i="1"/>
  <c r="AF972" i="1"/>
  <c r="AC972" i="1"/>
  <c r="Z972" i="1"/>
  <c r="W972" i="1"/>
  <c r="T972" i="1"/>
  <c r="Q972" i="1"/>
  <c r="N972" i="1"/>
  <c r="K972" i="1"/>
  <c r="H972" i="1"/>
  <c r="AF971" i="1"/>
  <c r="AC971" i="1"/>
  <c r="Z971" i="1"/>
  <c r="W971" i="1"/>
  <c r="T971" i="1"/>
  <c r="Q971" i="1"/>
  <c r="N971" i="1"/>
  <c r="K971" i="1"/>
  <c r="H971" i="1"/>
  <c r="AF970" i="1"/>
  <c r="AC970" i="1"/>
  <c r="Z970" i="1"/>
  <c r="W970" i="1"/>
  <c r="T970" i="1"/>
  <c r="Q970" i="1"/>
  <c r="N970" i="1"/>
  <c r="K970" i="1"/>
  <c r="H970" i="1"/>
  <c r="AF969" i="1"/>
  <c r="AC969" i="1"/>
  <c r="Z969" i="1"/>
  <c r="W969" i="1"/>
  <c r="T969" i="1"/>
  <c r="Q969" i="1"/>
  <c r="N969" i="1"/>
  <c r="K969" i="1"/>
  <c r="H969" i="1"/>
  <c r="AF968" i="1"/>
  <c r="AC968" i="1"/>
  <c r="Z968" i="1"/>
  <c r="W968" i="1"/>
  <c r="T968" i="1"/>
  <c r="Q968" i="1"/>
  <c r="N968" i="1"/>
  <c r="K968" i="1"/>
  <c r="H968" i="1"/>
  <c r="AF967" i="1"/>
  <c r="AC967" i="1"/>
  <c r="Z967" i="1"/>
  <c r="W967" i="1"/>
  <c r="T967" i="1"/>
  <c r="Q967" i="1"/>
  <c r="N967" i="1"/>
  <c r="K967" i="1"/>
  <c r="H967" i="1"/>
  <c r="AF966" i="1"/>
  <c r="AC966" i="1"/>
  <c r="Z966" i="1"/>
  <c r="W966" i="1"/>
  <c r="T966" i="1"/>
  <c r="Q966" i="1"/>
  <c r="N966" i="1"/>
  <c r="K966" i="1"/>
  <c r="H966" i="1"/>
  <c r="AF965" i="1"/>
  <c r="AC965" i="1"/>
  <c r="Z965" i="1"/>
  <c r="W965" i="1"/>
  <c r="T965" i="1"/>
  <c r="Q965" i="1"/>
  <c r="N965" i="1"/>
  <c r="K965" i="1"/>
  <c r="H965" i="1"/>
  <c r="AF964" i="1"/>
  <c r="AC964" i="1"/>
  <c r="Z964" i="1"/>
  <c r="W964" i="1"/>
  <c r="T964" i="1"/>
  <c r="Q964" i="1"/>
  <c r="N964" i="1"/>
  <c r="K964" i="1"/>
  <c r="H964" i="1"/>
  <c r="AF963" i="1"/>
  <c r="AC963" i="1"/>
  <c r="Z963" i="1"/>
  <c r="W963" i="1"/>
  <c r="T963" i="1"/>
  <c r="Q963" i="1"/>
  <c r="N963" i="1"/>
  <c r="K963" i="1"/>
  <c r="H963" i="1"/>
  <c r="AU967" i="1" s="1"/>
  <c r="AF960" i="1"/>
  <c r="AC960" i="1"/>
  <c r="Z960" i="1"/>
  <c r="W960" i="1"/>
  <c r="T960" i="1"/>
  <c r="Q960" i="1"/>
  <c r="N960" i="1"/>
  <c r="K960" i="1"/>
  <c r="H960" i="1"/>
  <c r="AF959" i="1"/>
  <c r="AC959" i="1"/>
  <c r="Z959" i="1"/>
  <c r="W959" i="1"/>
  <c r="T959" i="1"/>
  <c r="Q959" i="1"/>
  <c r="N959" i="1"/>
  <c r="K959" i="1"/>
  <c r="H959" i="1"/>
  <c r="AF958" i="1"/>
  <c r="AC958" i="1"/>
  <c r="Z958" i="1"/>
  <c r="W958" i="1"/>
  <c r="T958" i="1"/>
  <c r="Q958" i="1"/>
  <c r="N958" i="1"/>
  <c r="K958" i="1"/>
  <c r="H958" i="1"/>
  <c r="AF957" i="1"/>
  <c r="AC957" i="1"/>
  <c r="Z957" i="1"/>
  <c r="W957" i="1"/>
  <c r="T957" i="1"/>
  <c r="Q957" i="1"/>
  <c r="N957" i="1"/>
  <c r="K957" i="1"/>
  <c r="H957" i="1"/>
  <c r="AF956" i="1"/>
  <c r="Z956" i="1"/>
  <c r="W956" i="1"/>
  <c r="T956" i="1"/>
  <c r="Q956" i="1"/>
  <c r="N956" i="1"/>
  <c r="K956" i="1"/>
  <c r="H956" i="1"/>
  <c r="AF954" i="1"/>
  <c r="AC954" i="1"/>
  <c r="W954" i="1"/>
  <c r="T954" i="1"/>
  <c r="Q954" i="1"/>
  <c r="N954" i="1"/>
  <c r="K954" i="1"/>
  <c r="H954" i="1"/>
  <c r="AF953" i="1"/>
  <c r="AC953" i="1"/>
  <c r="Z953" i="1"/>
  <c r="W953" i="1"/>
  <c r="T953" i="1"/>
  <c r="Q953" i="1"/>
  <c r="N953" i="1"/>
  <c r="K953" i="1"/>
  <c r="H953" i="1"/>
  <c r="AF952" i="1"/>
  <c r="AC952" i="1"/>
  <c r="Z952" i="1"/>
  <c r="W952" i="1"/>
  <c r="T952" i="1"/>
  <c r="Q952" i="1"/>
  <c r="N952" i="1"/>
  <c r="K952" i="1"/>
  <c r="H952" i="1"/>
  <c r="AF951" i="1"/>
  <c r="AC951" i="1"/>
  <c r="Z951" i="1"/>
  <c r="W951" i="1"/>
  <c r="T951" i="1"/>
  <c r="Q951" i="1"/>
  <c r="N951" i="1"/>
  <c r="K951" i="1"/>
  <c r="H951" i="1"/>
  <c r="AF915" i="1"/>
  <c r="AC915" i="1"/>
  <c r="Z915" i="1"/>
  <c r="W915" i="1"/>
  <c r="T915" i="1"/>
  <c r="Q915" i="1"/>
  <c r="N915" i="1"/>
  <c r="K915" i="1"/>
  <c r="H915" i="1"/>
  <c r="AF914" i="1"/>
  <c r="AC914" i="1"/>
  <c r="Z914" i="1"/>
  <c r="W914" i="1"/>
  <c r="T914" i="1"/>
  <c r="Q914" i="1"/>
  <c r="N914" i="1"/>
  <c r="K914" i="1"/>
  <c r="H914" i="1"/>
  <c r="AF913" i="1"/>
  <c r="AC913" i="1"/>
  <c r="Z913" i="1"/>
  <c r="W913" i="1"/>
  <c r="T913" i="1"/>
  <c r="Q913" i="1"/>
  <c r="N913" i="1"/>
  <c r="K913" i="1"/>
  <c r="H913" i="1"/>
  <c r="AC912" i="1"/>
  <c r="Z912" i="1"/>
  <c r="W912" i="1"/>
  <c r="T912" i="1"/>
  <c r="Q912" i="1"/>
  <c r="N912" i="1"/>
  <c r="K912" i="1"/>
  <c r="H912" i="1"/>
  <c r="AF911" i="1"/>
  <c r="AC911" i="1"/>
  <c r="Z911" i="1"/>
  <c r="W911" i="1"/>
  <c r="T911" i="1"/>
  <c r="Q911" i="1"/>
  <c r="N911" i="1"/>
  <c r="K911" i="1"/>
  <c r="H911" i="1"/>
  <c r="AF910" i="1"/>
  <c r="Z910" i="1"/>
  <c r="W910" i="1"/>
  <c r="T910" i="1"/>
  <c r="Q910" i="1"/>
  <c r="N910" i="1"/>
  <c r="K910" i="1"/>
  <c r="H910" i="1"/>
  <c r="AF909" i="1"/>
  <c r="AC909" i="1"/>
  <c r="W909" i="1"/>
  <c r="T909" i="1"/>
  <c r="Q909" i="1"/>
  <c r="N909" i="1"/>
  <c r="K909" i="1"/>
  <c r="H909" i="1"/>
  <c r="AF908" i="1"/>
  <c r="AC908" i="1"/>
  <c r="Z908" i="1"/>
  <c r="W908" i="1"/>
  <c r="T908" i="1"/>
  <c r="Q908" i="1"/>
  <c r="N908" i="1"/>
  <c r="K908" i="1"/>
  <c r="H908" i="1"/>
  <c r="AF907" i="1"/>
  <c r="AC907" i="1"/>
  <c r="Z907" i="1"/>
  <c r="W907" i="1"/>
  <c r="T907" i="1"/>
  <c r="Q907" i="1"/>
  <c r="N907" i="1"/>
  <c r="K907" i="1"/>
  <c r="H907" i="1"/>
  <c r="AU910" i="1" s="1"/>
  <c r="AF948" i="1"/>
  <c r="AC948" i="1"/>
  <c r="Z948" i="1"/>
  <c r="W948" i="1"/>
  <c r="T948" i="1"/>
  <c r="Q948" i="1"/>
  <c r="N948" i="1"/>
  <c r="K948" i="1"/>
  <c r="H948" i="1"/>
  <c r="AF947" i="1"/>
  <c r="AC947" i="1"/>
  <c r="Z947" i="1"/>
  <c r="W947" i="1"/>
  <c r="T947" i="1"/>
  <c r="Q947" i="1"/>
  <c r="N947" i="1"/>
  <c r="K947" i="1"/>
  <c r="H947" i="1"/>
  <c r="AF946" i="1"/>
  <c r="AC946" i="1"/>
  <c r="Z946" i="1"/>
  <c r="W946" i="1"/>
  <c r="T946" i="1"/>
  <c r="Q946" i="1"/>
  <c r="N946" i="1"/>
  <c r="K946" i="1"/>
  <c r="H946" i="1"/>
  <c r="AF945" i="1"/>
  <c r="AC945" i="1"/>
  <c r="Z945" i="1"/>
  <c r="W945" i="1"/>
  <c r="T945" i="1"/>
  <c r="P945" i="1"/>
  <c r="AU941" i="1" s="1"/>
  <c r="N945" i="1"/>
  <c r="K945" i="1"/>
  <c r="H945" i="1"/>
  <c r="AF944" i="1"/>
  <c r="AC944" i="1"/>
  <c r="Z944" i="1"/>
  <c r="W944" i="1"/>
  <c r="T944" i="1"/>
  <c r="Q944" i="1"/>
  <c r="N944" i="1"/>
  <c r="K944" i="1"/>
  <c r="H944" i="1"/>
  <c r="AF943" i="1"/>
  <c r="AC943" i="1"/>
  <c r="Z943" i="1"/>
  <c r="W943" i="1"/>
  <c r="T943" i="1"/>
  <c r="Q943" i="1"/>
  <c r="N943" i="1"/>
  <c r="K943" i="1"/>
  <c r="H943" i="1"/>
  <c r="AF942" i="1"/>
  <c r="AC942" i="1"/>
  <c r="Z942" i="1"/>
  <c r="W942" i="1"/>
  <c r="T942" i="1"/>
  <c r="Q942" i="1"/>
  <c r="N942" i="1"/>
  <c r="K942" i="1"/>
  <c r="H942" i="1"/>
  <c r="AF941" i="1"/>
  <c r="AC941" i="1"/>
  <c r="Z941" i="1"/>
  <c r="W941" i="1"/>
  <c r="T941" i="1"/>
  <c r="Q941" i="1"/>
  <c r="N941" i="1"/>
  <c r="K941" i="1"/>
  <c r="H941" i="1"/>
  <c r="AF940" i="1"/>
  <c r="AC940" i="1"/>
  <c r="Z940" i="1"/>
  <c r="W940" i="1"/>
  <c r="T940" i="1"/>
  <c r="Q940" i="1"/>
  <c r="N940" i="1"/>
  <c r="K940" i="1"/>
  <c r="H940" i="1"/>
  <c r="AF480" i="1"/>
  <c r="AC480" i="1"/>
  <c r="Z480" i="1"/>
  <c r="W480" i="1"/>
  <c r="T480" i="1"/>
  <c r="Q480" i="1"/>
  <c r="N480" i="1"/>
  <c r="K480" i="1"/>
  <c r="H480" i="1"/>
  <c r="AF479" i="1"/>
  <c r="AC479" i="1"/>
  <c r="Z479" i="1"/>
  <c r="W479" i="1"/>
  <c r="T479" i="1"/>
  <c r="Q479" i="1"/>
  <c r="N479" i="1"/>
  <c r="K479" i="1"/>
  <c r="H479" i="1"/>
  <c r="AF478" i="1"/>
  <c r="AC478" i="1"/>
  <c r="Z478" i="1"/>
  <c r="W478" i="1"/>
  <c r="T478" i="1"/>
  <c r="Q478" i="1"/>
  <c r="N478" i="1"/>
  <c r="K478" i="1"/>
  <c r="H478" i="1"/>
  <c r="AF477" i="1"/>
  <c r="AC477" i="1"/>
  <c r="Z477" i="1"/>
  <c r="W477" i="1"/>
  <c r="T477" i="1"/>
  <c r="Q477" i="1"/>
  <c r="N477" i="1"/>
  <c r="K477" i="1"/>
  <c r="H477" i="1"/>
  <c r="AF476" i="1"/>
  <c r="AC476" i="1"/>
  <c r="Z476" i="1"/>
  <c r="W476" i="1"/>
  <c r="T476" i="1"/>
  <c r="N476" i="1"/>
  <c r="K476" i="1"/>
  <c r="H476" i="1"/>
  <c r="AF475" i="1"/>
  <c r="AC475" i="1"/>
  <c r="Z475" i="1"/>
  <c r="W475" i="1"/>
  <c r="T475" i="1"/>
  <c r="Q475" i="1"/>
  <c r="N475" i="1"/>
  <c r="K475" i="1"/>
  <c r="H475" i="1"/>
  <c r="AF474" i="1"/>
  <c r="AC474" i="1"/>
  <c r="Z474" i="1"/>
  <c r="W474" i="1"/>
  <c r="T474" i="1"/>
  <c r="Q474" i="1"/>
  <c r="N474" i="1"/>
  <c r="K474" i="1"/>
  <c r="H474" i="1"/>
  <c r="AF473" i="1"/>
  <c r="AC473" i="1"/>
  <c r="Z473" i="1"/>
  <c r="W473" i="1"/>
  <c r="T473" i="1"/>
  <c r="Q473" i="1"/>
  <c r="N473" i="1"/>
  <c r="K473" i="1"/>
  <c r="H473" i="1"/>
  <c r="AF472" i="1"/>
  <c r="AC472" i="1"/>
  <c r="Z472" i="1"/>
  <c r="W472" i="1"/>
  <c r="T472" i="1"/>
  <c r="Q472" i="1"/>
  <c r="N472" i="1"/>
  <c r="K472" i="1"/>
  <c r="H472" i="1"/>
  <c r="AU476" i="1" s="1"/>
  <c r="AF447" i="1"/>
  <c r="AC447" i="1"/>
  <c r="Z447" i="1"/>
  <c r="W447" i="1"/>
  <c r="T447" i="1"/>
  <c r="Q447" i="1"/>
  <c r="N447" i="1"/>
  <c r="K447" i="1"/>
  <c r="H447" i="1"/>
  <c r="AF446" i="1"/>
  <c r="AC446" i="1"/>
  <c r="Z446" i="1"/>
  <c r="W446" i="1"/>
  <c r="T446" i="1"/>
  <c r="Q446" i="1"/>
  <c r="N446" i="1"/>
  <c r="K446" i="1"/>
  <c r="H446" i="1"/>
  <c r="AF445" i="1"/>
  <c r="AC445" i="1"/>
  <c r="Z445" i="1"/>
  <c r="W445" i="1"/>
  <c r="T445" i="1"/>
  <c r="Q445" i="1"/>
  <c r="N445" i="1"/>
  <c r="K445" i="1"/>
  <c r="H445" i="1"/>
  <c r="AF444" i="1"/>
  <c r="AC444" i="1"/>
  <c r="Z444" i="1"/>
  <c r="W444" i="1"/>
  <c r="T444" i="1"/>
  <c r="Q444" i="1"/>
  <c r="N444" i="1"/>
  <c r="K444" i="1"/>
  <c r="H444" i="1"/>
  <c r="AF443" i="1"/>
  <c r="AC443" i="1"/>
  <c r="Z443" i="1"/>
  <c r="W443" i="1"/>
  <c r="T443" i="1"/>
  <c r="Q443" i="1"/>
  <c r="N443" i="1"/>
  <c r="K443" i="1"/>
  <c r="H443" i="1"/>
  <c r="AF442" i="1"/>
  <c r="AC442" i="1"/>
  <c r="Z442" i="1"/>
  <c r="W442" i="1"/>
  <c r="T442" i="1"/>
  <c r="Q442" i="1"/>
  <c r="N442" i="1"/>
  <c r="K442" i="1"/>
  <c r="H442" i="1"/>
  <c r="AF441" i="1"/>
  <c r="AC441" i="1"/>
  <c r="Z441" i="1"/>
  <c r="W441" i="1"/>
  <c r="T441" i="1"/>
  <c r="Q441" i="1"/>
  <c r="N441" i="1"/>
  <c r="K441" i="1"/>
  <c r="H441" i="1"/>
  <c r="AF440" i="1"/>
  <c r="AC440" i="1"/>
  <c r="Z440" i="1"/>
  <c r="W440" i="1"/>
  <c r="T440" i="1"/>
  <c r="Q440" i="1"/>
  <c r="N440" i="1"/>
  <c r="K440" i="1"/>
  <c r="H440" i="1"/>
  <c r="AF439" i="1"/>
  <c r="AC439" i="1"/>
  <c r="Z439" i="1"/>
  <c r="W439" i="1"/>
  <c r="T439" i="1"/>
  <c r="Q439" i="1"/>
  <c r="N439" i="1"/>
  <c r="K439" i="1"/>
  <c r="H439" i="1"/>
  <c r="AU442" i="1" s="1"/>
  <c r="AF436" i="1"/>
  <c r="AC436" i="1"/>
  <c r="Z436" i="1"/>
  <c r="W436" i="1"/>
  <c r="T436" i="1"/>
  <c r="Q436" i="1"/>
  <c r="N436" i="1"/>
  <c r="K436" i="1"/>
  <c r="H436" i="1"/>
  <c r="AF435" i="1"/>
  <c r="AC435" i="1"/>
  <c r="Z435" i="1"/>
  <c r="W435" i="1"/>
  <c r="T435" i="1"/>
  <c r="Q435" i="1"/>
  <c r="N435" i="1"/>
  <c r="K435" i="1"/>
  <c r="H435" i="1"/>
  <c r="AF434" i="1"/>
  <c r="AC434" i="1"/>
  <c r="Z434" i="1"/>
  <c r="W434" i="1"/>
  <c r="T434" i="1"/>
  <c r="Q434" i="1"/>
  <c r="N434" i="1"/>
  <c r="K434" i="1"/>
  <c r="H434" i="1"/>
  <c r="AF433" i="1"/>
  <c r="AC433" i="1"/>
  <c r="Z433" i="1"/>
  <c r="W433" i="1"/>
  <c r="T433" i="1"/>
  <c r="Q433" i="1"/>
  <c r="N433" i="1"/>
  <c r="K433" i="1"/>
  <c r="H433" i="1"/>
  <c r="AF432" i="1"/>
  <c r="AC432" i="1"/>
  <c r="Z432" i="1"/>
  <c r="W432" i="1"/>
  <c r="T432" i="1"/>
  <c r="Q432" i="1"/>
  <c r="N432" i="1"/>
  <c r="K432" i="1"/>
  <c r="H432" i="1"/>
  <c r="AF431" i="1"/>
  <c r="AC431" i="1"/>
  <c r="Z431" i="1"/>
  <c r="W431" i="1"/>
  <c r="T431" i="1"/>
  <c r="Q431" i="1"/>
  <c r="N431" i="1"/>
  <c r="K431" i="1"/>
  <c r="H431" i="1"/>
  <c r="AF430" i="1"/>
  <c r="AC430" i="1"/>
  <c r="Z430" i="1"/>
  <c r="W430" i="1"/>
  <c r="T430" i="1"/>
  <c r="Q430" i="1"/>
  <c r="N430" i="1"/>
  <c r="K430" i="1"/>
  <c r="H430" i="1"/>
  <c r="AF429" i="1"/>
  <c r="AC429" i="1"/>
  <c r="Z429" i="1"/>
  <c r="W429" i="1"/>
  <c r="T429" i="1"/>
  <c r="Q429" i="1"/>
  <c r="N429" i="1"/>
  <c r="K429" i="1"/>
  <c r="H429" i="1"/>
  <c r="AF428" i="1"/>
  <c r="AC428" i="1"/>
  <c r="Z428" i="1"/>
  <c r="W428" i="1"/>
  <c r="T428" i="1"/>
  <c r="Q428" i="1"/>
  <c r="N428" i="1"/>
  <c r="K428" i="1"/>
  <c r="H428" i="1"/>
  <c r="AF427" i="1"/>
  <c r="AC427" i="1"/>
  <c r="Z427" i="1"/>
  <c r="W427" i="1"/>
  <c r="T427" i="1"/>
  <c r="Q427" i="1"/>
  <c r="N427" i="1"/>
  <c r="K427" i="1"/>
  <c r="H427" i="1"/>
  <c r="AF426" i="1"/>
  <c r="AC426" i="1"/>
  <c r="Z426" i="1"/>
  <c r="W426" i="1"/>
  <c r="T426" i="1"/>
  <c r="Q426" i="1"/>
  <c r="N426" i="1"/>
  <c r="K426" i="1"/>
  <c r="H426" i="1"/>
  <c r="AF425" i="1"/>
  <c r="AC425" i="1"/>
  <c r="Z425" i="1"/>
  <c r="W425" i="1"/>
  <c r="T425" i="1"/>
  <c r="Q425" i="1"/>
  <c r="N425" i="1"/>
  <c r="K425" i="1"/>
  <c r="H425" i="1"/>
  <c r="AU429" i="1" s="1"/>
  <c r="AF422" i="1"/>
  <c r="AC422" i="1"/>
  <c r="Z422" i="1"/>
  <c r="W422" i="1"/>
  <c r="T422" i="1"/>
  <c r="Q422" i="1"/>
  <c r="N422" i="1"/>
  <c r="K422" i="1"/>
  <c r="H422" i="1"/>
  <c r="AF421" i="1"/>
  <c r="AC421" i="1"/>
  <c r="Z421" i="1"/>
  <c r="W421" i="1"/>
  <c r="T421" i="1"/>
  <c r="Q421" i="1"/>
  <c r="N421" i="1"/>
  <c r="K421" i="1"/>
  <c r="H421" i="1"/>
  <c r="AF420" i="1"/>
  <c r="AC420" i="1"/>
  <c r="Z420" i="1"/>
  <c r="W420" i="1"/>
  <c r="T420" i="1"/>
  <c r="Q420" i="1"/>
  <c r="N420" i="1"/>
  <c r="K420" i="1"/>
  <c r="H420" i="1"/>
  <c r="AF419" i="1"/>
  <c r="AC419" i="1"/>
  <c r="Z419" i="1"/>
  <c r="W419" i="1"/>
  <c r="T419" i="1"/>
  <c r="Q419" i="1"/>
  <c r="N419" i="1"/>
  <c r="K419" i="1"/>
  <c r="H419" i="1"/>
  <c r="AF418" i="1"/>
  <c r="AC418" i="1"/>
  <c r="Z418" i="1"/>
  <c r="W418" i="1"/>
  <c r="T418" i="1"/>
  <c r="Q418" i="1"/>
  <c r="N418" i="1"/>
  <c r="K418" i="1"/>
  <c r="H418" i="1"/>
  <c r="AF417" i="1"/>
  <c r="AC417" i="1"/>
  <c r="Z417" i="1"/>
  <c r="W417" i="1"/>
  <c r="T417" i="1"/>
  <c r="Q417" i="1"/>
  <c r="N417" i="1"/>
  <c r="K417" i="1"/>
  <c r="H417" i="1"/>
  <c r="AF416" i="1"/>
  <c r="AC416" i="1"/>
  <c r="Z416" i="1"/>
  <c r="W416" i="1"/>
  <c r="T416" i="1"/>
  <c r="Q416" i="1"/>
  <c r="N416" i="1"/>
  <c r="K416" i="1"/>
  <c r="H416" i="1"/>
  <c r="AF415" i="1"/>
  <c r="AC415" i="1"/>
  <c r="Z415" i="1"/>
  <c r="W415" i="1"/>
  <c r="T415" i="1"/>
  <c r="Q415" i="1"/>
  <c r="N415" i="1"/>
  <c r="K415" i="1"/>
  <c r="H415" i="1"/>
  <c r="AF414" i="1"/>
  <c r="AC414" i="1"/>
  <c r="Z414" i="1"/>
  <c r="W414" i="1"/>
  <c r="T414" i="1"/>
  <c r="Q414" i="1"/>
  <c r="N414" i="1"/>
  <c r="K414" i="1"/>
  <c r="H414" i="1"/>
  <c r="AF413" i="1"/>
  <c r="AC413" i="1"/>
  <c r="Z413" i="1"/>
  <c r="W413" i="1"/>
  <c r="T413" i="1"/>
  <c r="Q413" i="1"/>
  <c r="N413" i="1"/>
  <c r="K413" i="1"/>
  <c r="H413" i="1"/>
  <c r="AF412" i="1"/>
  <c r="AC412" i="1"/>
  <c r="Z412" i="1"/>
  <c r="W412" i="1"/>
  <c r="T412" i="1"/>
  <c r="Q412" i="1"/>
  <c r="N412" i="1"/>
  <c r="K412" i="1"/>
  <c r="H412" i="1"/>
  <c r="AF411" i="1"/>
  <c r="AC411" i="1"/>
  <c r="Z411" i="1"/>
  <c r="W411" i="1"/>
  <c r="T411" i="1"/>
  <c r="Q411" i="1"/>
  <c r="N411" i="1"/>
  <c r="K411" i="1"/>
  <c r="H411" i="1"/>
  <c r="AU415" i="1" s="1"/>
  <c r="AF397" i="1"/>
  <c r="AC397" i="1"/>
  <c r="Z397" i="1"/>
  <c r="W397" i="1"/>
  <c r="T397" i="1"/>
  <c r="Q397" i="1"/>
  <c r="N397" i="1"/>
  <c r="K397" i="1"/>
  <c r="H397" i="1"/>
  <c r="AF396" i="1"/>
  <c r="AC396" i="1"/>
  <c r="Z396" i="1"/>
  <c r="W396" i="1"/>
  <c r="T396" i="1"/>
  <c r="Q396" i="1"/>
  <c r="N396" i="1"/>
  <c r="K396" i="1"/>
  <c r="H396" i="1"/>
  <c r="AF395" i="1"/>
  <c r="AC395" i="1"/>
  <c r="Z395" i="1"/>
  <c r="W395" i="1"/>
  <c r="T395" i="1"/>
  <c r="Q395" i="1"/>
  <c r="N395" i="1"/>
  <c r="K395" i="1"/>
  <c r="H395" i="1"/>
  <c r="AF394" i="1"/>
  <c r="Z394" i="1"/>
  <c r="W394" i="1"/>
  <c r="T394" i="1"/>
  <c r="Q394" i="1"/>
  <c r="N394" i="1"/>
  <c r="K394" i="1"/>
  <c r="H394" i="1"/>
  <c r="AF393" i="1"/>
  <c r="AC393" i="1"/>
  <c r="Z393" i="1"/>
  <c r="W393" i="1"/>
  <c r="T393" i="1"/>
  <c r="Q393" i="1"/>
  <c r="N393" i="1"/>
  <c r="K393" i="1"/>
  <c r="H393" i="1"/>
  <c r="AF392" i="1"/>
  <c r="AC392" i="1"/>
  <c r="T392" i="1"/>
  <c r="Q392" i="1"/>
  <c r="N392" i="1"/>
  <c r="K392" i="1"/>
  <c r="H392" i="1"/>
  <c r="AF391" i="1"/>
  <c r="AC391" i="1"/>
  <c r="Z391" i="1"/>
  <c r="W391" i="1"/>
  <c r="T391" i="1"/>
  <c r="Q391" i="1"/>
  <c r="N391" i="1"/>
  <c r="K391" i="1"/>
  <c r="H391" i="1"/>
  <c r="AF390" i="1"/>
  <c r="AC390" i="1"/>
  <c r="Z390" i="1"/>
  <c r="W390" i="1"/>
  <c r="T390" i="1"/>
  <c r="Q390" i="1"/>
  <c r="N390" i="1"/>
  <c r="K390" i="1"/>
  <c r="H390" i="1"/>
  <c r="AF389" i="1"/>
  <c r="AC389" i="1"/>
  <c r="Z389" i="1"/>
  <c r="W389" i="1"/>
  <c r="T389" i="1"/>
  <c r="Q389" i="1"/>
  <c r="N389" i="1"/>
  <c r="K389" i="1"/>
  <c r="H389" i="1"/>
  <c r="AU392" i="1" s="1"/>
  <c r="AF331" i="1"/>
  <c r="AC331" i="1"/>
  <c r="Z331" i="1"/>
  <c r="W331" i="1"/>
  <c r="T331" i="1"/>
  <c r="Q331" i="1"/>
  <c r="N331" i="1"/>
  <c r="K331" i="1"/>
  <c r="H331" i="1"/>
  <c r="AF330" i="1"/>
  <c r="AC330" i="1"/>
  <c r="Z330" i="1"/>
  <c r="W330" i="1"/>
  <c r="T330" i="1"/>
  <c r="Q330" i="1"/>
  <c r="N330" i="1"/>
  <c r="K330" i="1"/>
  <c r="H330" i="1"/>
  <c r="AF329" i="1"/>
  <c r="AC329" i="1"/>
  <c r="Z329" i="1"/>
  <c r="W329" i="1"/>
  <c r="T329" i="1"/>
  <c r="Q329" i="1"/>
  <c r="N329" i="1"/>
  <c r="K329" i="1"/>
  <c r="H329" i="1"/>
  <c r="AF328" i="1"/>
  <c r="AC328" i="1"/>
  <c r="Z328" i="1"/>
  <c r="W328" i="1"/>
  <c r="T328" i="1"/>
  <c r="Q328" i="1"/>
  <c r="N328" i="1"/>
  <c r="K328" i="1"/>
  <c r="H328" i="1"/>
  <c r="AF327" i="1"/>
  <c r="AC327" i="1"/>
  <c r="Z327" i="1"/>
  <c r="W327" i="1"/>
  <c r="T327" i="1"/>
  <c r="Q327" i="1"/>
  <c r="N327" i="1"/>
  <c r="K327" i="1"/>
  <c r="H327" i="1"/>
  <c r="AF326" i="1"/>
  <c r="AC326" i="1"/>
  <c r="Z326" i="1"/>
  <c r="W326" i="1"/>
  <c r="T326" i="1"/>
  <c r="Q326" i="1"/>
  <c r="N326" i="1"/>
  <c r="K326" i="1"/>
  <c r="H326" i="1"/>
  <c r="AF325" i="1"/>
  <c r="AC325" i="1"/>
  <c r="Z325" i="1"/>
  <c r="W325" i="1"/>
  <c r="T325" i="1"/>
  <c r="Q325" i="1"/>
  <c r="H323" i="1"/>
  <c r="H324" i="1"/>
  <c r="H325" i="1"/>
  <c r="K323" i="1"/>
  <c r="K324" i="1"/>
  <c r="K325" i="1"/>
  <c r="N323" i="1"/>
  <c r="N324" i="1"/>
  <c r="N325" i="1"/>
  <c r="Q323" i="1"/>
  <c r="Q324" i="1"/>
  <c r="T323" i="1"/>
  <c r="T324" i="1"/>
  <c r="W323" i="1"/>
  <c r="W324" i="1"/>
  <c r="Z323" i="1"/>
  <c r="Z324" i="1"/>
  <c r="AC323" i="1"/>
  <c r="AC324" i="1"/>
  <c r="AF323" i="1"/>
  <c r="AF324" i="1"/>
  <c r="AF937" i="1"/>
  <c r="AC937" i="1"/>
  <c r="Z937" i="1"/>
  <c r="W937" i="1"/>
  <c r="T937" i="1"/>
  <c r="Q937" i="1"/>
  <c r="N937" i="1"/>
  <c r="K937" i="1"/>
  <c r="H937" i="1"/>
  <c r="AF936" i="1"/>
  <c r="AC936" i="1"/>
  <c r="Z936" i="1"/>
  <c r="W936" i="1"/>
  <c r="T936" i="1"/>
  <c r="Q936" i="1"/>
  <c r="N936" i="1"/>
  <c r="K936" i="1"/>
  <c r="H936" i="1"/>
  <c r="AF935" i="1"/>
  <c r="AC935" i="1"/>
  <c r="Z935" i="1"/>
  <c r="W935" i="1"/>
  <c r="T935" i="1"/>
  <c r="Q935" i="1"/>
  <c r="N935" i="1"/>
  <c r="K935" i="1"/>
  <c r="H935" i="1"/>
  <c r="AF934" i="1"/>
  <c r="AC934" i="1"/>
  <c r="Z934" i="1"/>
  <c r="W934" i="1"/>
  <c r="T934" i="1"/>
  <c r="Q934" i="1"/>
  <c r="N934" i="1"/>
  <c r="K934" i="1"/>
  <c r="H934" i="1"/>
  <c r="AF933" i="1"/>
  <c r="AC933" i="1"/>
  <c r="Z933" i="1"/>
  <c r="W933" i="1"/>
  <c r="T933" i="1"/>
  <c r="Q933" i="1"/>
  <c r="N933" i="1"/>
  <c r="K933" i="1"/>
  <c r="H933" i="1"/>
  <c r="AF932" i="1"/>
  <c r="AC932" i="1"/>
  <c r="Z932" i="1"/>
  <c r="W932" i="1"/>
  <c r="T932" i="1"/>
  <c r="Q932" i="1"/>
  <c r="N932" i="1"/>
  <c r="K932" i="1"/>
  <c r="H932" i="1"/>
  <c r="AF931" i="1"/>
  <c r="AC931" i="1"/>
  <c r="Z931" i="1"/>
  <c r="W931" i="1"/>
  <c r="T931" i="1"/>
  <c r="Q931" i="1"/>
  <c r="N931" i="1"/>
  <c r="K931" i="1"/>
  <c r="H931" i="1"/>
  <c r="AF930" i="1"/>
  <c r="AC930" i="1"/>
  <c r="Z930" i="1"/>
  <c r="W930" i="1"/>
  <c r="T930" i="1"/>
  <c r="Q930" i="1"/>
  <c r="N930" i="1"/>
  <c r="K930" i="1"/>
  <c r="H930" i="1"/>
  <c r="AF929" i="1"/>
  <c r="AC929" i="1"/>
  <c r="Z929" i="1"/>
  <c r="W929" i="1"/>
  <c r="T929" i="1"/>
  <c r="Q929" i="1"/>
  <c r="N929" i="1"/>
  <c r="K929" i="1"/>
  <c r="H929" i="1"/>
  <c r="AU932" i="1" s="1"/>
  <c r="AF926" i="1"/>
  <c r="AC926" i="1"/>
  <c r="Z926" i="1"/>
  <c r="W926" i="1"/>
  <c r="T926" i="1"/>
  <c r="Q926" i="1"/>
  <c r="N926" i="1"/>
  <c r="K926" i="1"/>
  <c r="H926" i="1"/>
  <c r="AF925" i="1"/>
  <c r="AC925" i="1"/>
  <c r="Z925" i="1"/>
  <c r="W925" i="1"/>
  <c r="T925" i="1"/>
  <c r="Q925" i="1"/>
  <c r="N925" i="1"/>
  <c r="K925" i="1"/>
  <c r="H925" i="1"/>
  <c r="AF924" i="1"/>
  <c r="AC924" i="1"/>
  <c r="Z924" i="1"/>
  <c r="W924" i="1"/>
  <c r="T924" i="1"/>
  <c r="Q924" i="1"/>
  <c r="N924" i="1"/>
  <c r="K924" i="1"/>
  <c r="H924" i="1"/>
  <c r="AF923" i="1"/>
  <c r="AC923" i="1"/>
  <c r="Z923" i="1"/>
  <c r="W923" i="1"/>
  <c r="T923" i="1"/>
  <c r="Q923" i="1"/>
  <c r="N923" i="1"/>
  <c r="K923" i="1"/>
  <c r="H923" i="1"/>
  <c r="AF922" i="1"/>
  <c r="AC922" i="1"/>
  <c r="T922" i="1"/>
  <c r="Q922" i="1"/>
  <c r="N922" i="1"/>
  <c r="K922" i="1"/>
  <c r="H922" i="1"/>
  <c r="AF921" i="1"/>
  <c r="AC921" i="1"/>
  <c r="Z921" i="1"/>
  <c r="W921" i="1"/>
  <c r="T921" i="1"/>
  <c r="Q921" i="1"/>
  <c r="N921" i="1"/>
  <c r="K921" i="1"/>
  <c r="H921" i="1"/>
  <c r="AF920" i="1"/>
  <c r="AC920" i="1"/>
  <c r="Z920" i="1"/>
  <c r="W920" i="1"/>
  <c r="T920" i="1"/>
  <c r="Q920" i="1"/>
  <c r="N920" i="1"/>
  <c r="K920" i="1"/>
  <c r="H920" i="1"/>
  <c r="AF919" i="1"/>
  <c r="AC919" i="1"/>
  <c r="Z919" i="1"/>
  <c r="W919" i="1"/>
  <c r="T919" i="1"/>
  <c r="Q919" i="1"/>
  <c r="N919" i="1"/>
  <c r="K919" i="1"/>
  <c r="H919" i="1"/>
  <c r="AF918" i="1"/>
  <c r="AC918" i="1"/>
  <c r="Z918" i="1"/>
  <c r="W918" i="1"/>
  <c r="T918" i="1"/>
  <c r="Q918" i="1"/>
  <c r="N918" i="1"/>
  <c r="K918" i="1"/>
  <c r="H918" i="1"/>
  <c r="AU921" i="1" s="1"/>
  <c r="AF196" i="1"/>
  <c r="AC196" i="1"/>
  <c r="Z196" i="1"/>
  <c r="W196" i="1"/>
  <c r="T196" i="1"/>
  <c r="Q196" i="1"/>
  <c r="N196" i="1"/>
  <c r="K196" i="1"/>
  <c r="H196" i="1"/>
  <c r="AF195" i="1"/>
  <c r="AC195" i="1"/>
  <c r="Z195" i="1"/>
  <c r="W195" i="1"/>
  <c r="T195" i="1"/>
  <c r="Q195" i="1"/>
  <c r="N195" i="1"/>
  <c r="K195" i="1"/>
  <c r="H195" i="1"/>
  <c r="AF194" i="1"/>
  <c r="AC194" i="1"/>
  <c r="Z194" i="1"/>
  <c r="W194" i="1"/>
  <c r="T194" i="1"/>
  <c r="Q194" i="1"/>
  <c r="N194" i="1"/>
  <c r="K194" i="1"/>
  <c r="H194" i="1"/>
  <c r="AF193" i="1"/>
  <c r="AC193" i="1"/>
  <c r="Z193" i="1"/>
  <c r="W193" i="1"/>
  <c r="T193" i="1"/>
  <c r="Q193" i="1"/>
  <c r="N193" i="1"/>
  <c r="K193" i="1"/>
  <c r="H193" i="1"/>
  <c r="AF192" i="1"/>
  <c r="AC192" i="1"/>
  <c r="Z192" i="1"/>
  <c r="W192" i="1"/>
  <c r="T192" i="1"/>
  <c r="Q192" i="1"/>
  <c r="N192" i="1"/>
  <c r="K192" i="1"/>
  <c r="H192" i="1"/>
  <c r="AF191" i="1"/>
  <c r="AC191" i="1"/>
  <c r="Z191" i="1"/>
  <c r="W191" i="1"/>
  <c r="T191" i="1"/>
  <c r="Q191" i="1"/>
  <c r="N191" i="1"/>
  <c r="K191" i="1"/>
  <c r="H191" i="1"/>
  <c r="AF190" i="1"/>
  <c r="AC190" i="1"/>
  <c r="Z190" i="1"/>
  <c r="W190" i="1"/>
  <c r="T190" i="1"/>
  <c r="Q190" i="1"/>
  <c r="N190" i="1"/>
  <c r="K190" i="1"/>
  <c r="H190" i="1"/>
  <c r="AF189" i="1"/>
  <c r="AC189" i="1"/>
  <c r="Z189" i="1"/>
  <c r="W189" i="1"/>
  <c r="T189" i="1"/>
  <c r="Q189" i="1"/>
  <c r="N189" i="1"/>
  <c r="K189" i="1"/>
  <c r="H189" i="1"/>
  <c r="AF188" i="1"/>
  <c r="AC188" i="1"/>
  <c r="Z188" i="1"/>
  <c r="W188" i="1"/>
  <c r="T188" i="1"/>
  <c r="Q188" i="1"/>
  <c r="N188" i="1"/>
  <c r="K188" i="1"/>
  <c r="H188" i="1"/>
  <c r="AF187" i="1"/>
  <c r="AC187" i="1"/>
  <c r="Z187" i="1"/>
  <c r="W187" i="1"/>
  <c r="T187" i="1"/>
  <c r="Q187" i="1"/>
  <c r="N187" i="1"/>
  <c r="K187" i="1"/>
  <c r="H187" i="1"/>
  <c r="AF186" i="1"/>
  <c r="AC186" i="1"/>
  <c r="Z186" i="1"/>
  <c r="W186" i="1"/>
  <c r="T186" i="1"/>
  <c r="Q186" i="1"/>
  <c r="N186" i="1"/>
  <c r="K186" i="1"/>
  <c r="H186" i="1"/>
  <c r="AF185" i="1"/>
  <c r="AC185" i="1"/>
  <c r="Z185" i="1"/>
  <c r="W185" i="1"/>
  <c r="T185" i="1"/>
  <c r="Q185" i="1"/>
  <c r="N185" i="1"/>
  <c r="K185" i="1"/>
  <c r="H185" i="1"/>
  <c r="AU189" i="1" s="1"/>
  <c r="AF182" i="1"/>
  <c r="AC182" i="1"/>
  <c r="Z182" i="1"/>
  <c r="W182" i="1"/>
  <c r="T182" i="1"/>
  <c r="Q182" i="1"/>
  <c r="N182" i="1"/>
  <c r="K182" i="1"/>
  <c r="H182" i="1"/>
  <c r="AF181" i="1"/>
  <c r="AC181" i="1"/>
  <c r="Z181" i="1"/>
  <c r="W181" i="1"/>
  <c r="T181" i="1"/>
  <c r="Q181" i="1"/>
  <c r="N181" i="1"/>
  <c r="K181" i="1"/>
  <c r="H181" i="1"/>
  <c r="AF180" i="1"/>
  <c r="AC180" i="1"/>
  <c r="Z180" i="1"/>
  <c r="W180" i="1"/>
  <c r="T180" i="1"/>
  <c r="Q180" i="1"/>
  <c r="N180" i="1"/>
  <c r="K180" i="1"/>
  <c r="H180" i="1"/>
  <c r="AC179" i="1"/>
  <c r="Z179" i="1"/>
  <c r="W179" i="1"/>
  <c r="T179" i="1"/>
  <c r="Q179" i="1"/>
  <c r="N179" i="1"/>
  <c r="K179" i="1"/>
  <c r="H179" i="1"/>
  <c r="AF178" i="1"/>
  <c r="AC178" i="1"/>
  <c r="Z178" i="1"/>
  <c r="W178" i="1"/>
  <c r="T178" i="1"/>
  <c r="Q178" i="1"/>
  <c r="N178" i="1"/>
  <c r="K178" i="1"/>
  <c r="H178" i="1"/>
  <c r="AF177" i="1"/>
  <c r="AC177" i="1"/>
  <c r="Z177" i="1"/>
  <c r="W177" i="1"/>
  <c r="T177" i="1"/>
  <c r="Q177" i="1"/>
  <c r="N177" i="1"/>
  <c r="K177" i="1"/>
  <c r="H177" i="1"/>
  <c r="AF176" i="1"/>
  <c r="AC176" i="1"/>
  <c r="Z176" i="1"/>
  <c r="W176" i="1"/>
  <c r="T176" i="1"/>
  <c r="Q176" i="1"/>
  <c r="N176" i="1"/>
  <c r="K176" i="1"/>
  <c r="H176" i="1"/>
  <c r="AF175" i="1"/>
  <c r="AC175" i="1"/>
  <c r="Z175" i="1"/>
  <c r="W175" i="1"/>
  <c r="T175" i="1"/>
  <c r="Q175" i="1"/>
  <c r="N175" i="1"/>
  <c r="K175" i="1"/>
  <c r="H175" i="1"/>
  <c r="AF174" i="1"/>
  <c r="AC174" i="1"/>
  <c r="Z174" i="1"/>
  <c r="W174" i="1"/>
  <c r="T174" i="1"/>
  <c r="Q174" i="1"/>
  <c r="N174" i="1"/>
  <c r="K174" i="1"/>
  <c r="H174" i="1"/>
  <c r="AF171" i="1"/>
  <c r="AC171" i="1"/>
  <c r="Z171" i="1"/>
  <c r="W171" i="1"/>
  <c r="T171" i="1"/>
  <c r="Q171" i="1"/>
  <c r="N171" i="1"/>
  <c r="K171" i="1"/>
  <c r="H171" i="1"/>
  <c r="AF170" i="1"/>
  <c r="AC170" i="1"/>
  <c r="Z170" i="1"/>
  <c r="W170" i="1"/>
  <c r="T170" i="1"/>
  <c r="Q170" i="1"/>
  <c r="N170" i="1"/>
  <c r="K170" i="1"/>
  <c r="H170" i="1"/>
  <c r="AF169" i="1"/>
  <c r="AC169" i="1"/>
  <c r="Z169" i="1"/>
  <c r="W169" i="1"/>
  <c r="T169" i="1"/>
  <c r="Q169" i="1"/>
  <c r="N169" i="1"/>
  <c r="K169" i="1"/>
  <c r="H169" i="1"/>
  <c r="AF168" i="1"/>
  <c r="AC168" i="1"/>
  <c r="Z168" i="1"/>
  <c r="W168" i="1"/>
  <c r="T168" i="1"/>
  <c r="Q168" i="1"/>
  <c r="N168" i="1"/>
  <c r="K168" i="1"/>
  <c r="H168" i="1"/>
  <c r="AF167" i="1"/>
  <c r="AC167" i="1"/>
  <c r="Z167" i="1"/>
  <c r="W167" i="1"/>
  <c r="T167" i="1"/>
  <c r="Q167" i="1"/>
  <c r="N167" i="1"/>
  <c r="K167" i="1"/>
  <c r="H167" i="1"/>
  <c r="AF166" i="1"/>
  <c r="AC166" i="1"/>
  <c r="T166" i="1"/>
  <c r="Q166" i="1"/>
  <c r="N166" i="1"/>
  <c r="K166" i="1"/>
  <c r="H166" i="1"/>
  <c r="AF165" i="1"/>
  <c r="AC165" i="1"/>
  <c r="Z165" i="1"/>
  <c r="W165" i="1"/>
  <c r="T165" i="1"/>
  <c r="Q165" i="1"/>
  <c r="N165" i="1"/>
  <c r="K165" i="1"/>
  <c r="H165" i="1"/>
  <c r="AF164" i="1"/>
  <c r="AC164" i="1"/>
  <c r="Z164" i="1"/>
  <c r="W164" i="1"/>
  <c r="T164" i="1"/>
  <c r="Q164" i="1"/>
  <c r="N164" i="1"/>
  <c r="K164" i="1"/>
  <c r="H164" i="1"/>
  <c r="AF163" i="1"/>
  <c r="AC163" i="1"/>
  <c r="Z163" i="1"/>
  <c r="W163" i="1"/>
  <c r="T163" i="1"/>
  <c r="Q163" i="1"/>
  <c r="N163" i="1"/>
  <c r="K163" i="1"/>
  <c r="H163" i="1"/>
  <c r="AU166" i="1" s="1"/>
  <c r="AF160" i="1"/>
  <c r="AC160" i="1"/>
  <c r="Z160" i="1"/>
  <c r="W160" i="1"/>
  <c r="T160" i="1"/>
  <c r="Q160" i="1"/>
  <c r="N160" i="1"/>
  <c r="K160" i="1"/>
  <c r="H160" i="1"/>
  <c r="AF159" i="1"/>
  <c r="AC159" i="1"/>
  <c r="Z159" i="1"/>
  <c r="W159" i="1"/>
  <c r="T159" i="1"/>
  <c r="Q159" i="1"/>
  <c r="N159" i="1"/>
  <c r="K159" i="1"/>
  <c r="H159" i="1"/>
  <c r="AF158" i="1"/>
  <c r="AC158" i="1"/>
  <c r="Z158" i="1"/>
  <c r="W158" i="1"/>
  <c r="T158" i="1"/>
  <c r="Q158" i="1"/>
  <c r="N158" i="1"/>
  <c r="K158" i="1"/>
  <c r="H158" i="1"/>
  <c r="AF157" i="1"/>
  <c r="AC157" i="1"/>
  <c r="Z157" i="1"/>
  <c r="W157" i="1"/>
  <c r="T157" i="1"/>
  <c r="Q157" i="1"/>
  <c r="N157" i="1"/>
  <c r="K157" i="1"/>
  <c r="H157" i="1"/>
  <c r="AF156" i="1"/>
  <c r="AC156" i="1"/>
  <c r="Z156" i="1"/>
  <c r="W156" i="1"/>
  <c r="T156" i="1"/>
  <c r="Q156" i="1"/>
  <c r="N156" i="1"/>
  <c r="K156" i="1"/>
  <c r="H156" i="1"/>
  <c r="AF155" i="1"/>
  <c r="AC155" i="1"/>
  <c r="Z155" i="1"/>
  <c r="W155" i="1"/>
  <c r="T155" i="1"/>
  <c r="Q155" i="1"/>
  <c r="N155" i="1"/>
  <c r="K155" i="1"/>
  <c r="H155" i="1"/>
  <c r="AF154" i="1"/>
  <c r="AC154" i="1"/>
  <c r="Z154" i="1"/>
  <c r="W154" i="1"/>
  <c r="T154" i="1"/>
  <c r="Q154" i="1"/>
  <c r="N154" i="1"/>
  <c r="K154" i="1"/>
  <c r="H154" i="1"/>
  <c r="AF153" i="1"/>
  <c r="AC153" i="1"/>
  <c r="Z153" i="1"/>
  <c r="W153" i="1"/>
  <c r="T153" i="1"/>
  <c r="Q153" i="1"/>
  <c r="N153" i="1"/>
  <c r="K153" i="1"/>
  <c r="H153" i="1"/>
  <c r="AF152" i="1"/>
  <c r="AC152" i="1"/>
  <c r="Z152" i="1"/>
  <c r="W152" i="1"/>
  <c r="T152" i="1"/>
  <c r="Q152" i="1"/>
  <c r="N152" i="1"/>
  <c r="K152" i="1"/>
  <c r="H152" i="1"/>
  <c r="AU155" i="1" s="1"/>
  <c r="AF149" i="1"/>
  <c r="AC149" i="1"/>
  <c r="Z149" i="1"/>
  <c r="W149" i="1"/>
  <c r="T149" i="1"/>
  <c r="Q149" i="1"/>
  <c r="N149" i="1"/>
  <c r="K149" i="1"/>
  <c r="H149" i="1"/>
  <c r="AF148" i="1"/>
  <c r="AC148" i="1"/>
  <c r="Z148" i="1"/>
  <c r="W148" i="1"/>
  <c r="T148" i="1"/>
  <c r="Q148" i="1"/>
  <c r="N148" i="1"/>
  <c r="K148" i="1"/>
  <c r="H148" i="1"/>
  <c r="AF147" i="1"/>
  <c r="AC147" i="1"/>
  <c r="Z147" i="1"/>
  <c r="W147" i="1"/>
  <c r="T147" i="1"/>
  <c r="Q147" i="1"/>
  <c r="N147" i="1"/>
  <c r="K147" i="1"/>
  <c r="H147" i="1"/>
  <c r="AF146" i="1"/>
  <c r="AC146" i="1"/>
  <c r="Z146" i="1"/>
  <c r="W146" i="1"/>
  <c r="T146" i="1"/>
  <c r="Q146" i="1"/>
  <c r="N146" i="1"/>
  <c r="K146" i="1"/>
  <c r="H146" i="1"/>
  <c r="AF145" i="1"/>
  <c r="AC145" i="1"/>
  <c r="Z145" i="1"/>
  <c r="W145" i="1"/>
  <c r="T145" i="1"/>
  <c r="Q145" i="1"/>
  <c r="N145" i="1"/>
  <c r="K145" i="1"/>
  <c r="H145" i="1"/>
  <c r="AF144" i="1"/>
  <c r="AC144" i="1"/>
  <c r="Z144" i="1"/>
  <c r="W144" i="1"/>
  <c r="T144" i="1"/>
  <c r="Q144" i="1"/>
  <c r="N144" i="1"/>
  <c r="K144" i="1"/>
  <c r="H144" i="1"/>
  <c r="AF143" i="1"/>
  <c r="AC143" i="1"/>
  <c r="Z143" i="1"/>
  <c r="W143" i="1"/>
  <c r="T143" i="1"/>
  <c r="Q143" i="1"/>
  <c r="N143" i="1"/>
  <c r="K143" i="1"/>
  <c r="H143" i="1"/>
  <c r="AF142" i="1"/>
  <c r="AC142" i="1"/>
  <c r="Z142" i="1"/>
  <c r="W142" i="1"/>
  <c r="T142" i="1"/>
  <c r="Q142" i="1"/>
  <c r="N142" i="1"/>
  <c r="K142" i="1"/>
  <c r="H142" i="1"/>
  <c r="AF141" i="1"/>
  <c r="AC141" i="1"/>
  <c r="Z141" i="1"/>
  <c r="W141" i="1"/>
  <c r="T141" i="1"/>
  <c r="Q141" i="1"/>
  <c r="N141" i="1"/>
  <c r="K141" i="1"/>
  <c r="H141" i="1"/>
  <c r="AU144" i="1" s="1"/>
  <c r="AF138" i="1"/>
  <c r="AC138" i="1"/>
  <c r="Z138" i="1"/>
  <c r="W138" i="1"/>
  <c r="T138" i="1"/>
  <c r="Q138" i="1"/>
  <c r="N138" i="1"/>
  <c r="K138" i="1"/>
  <c r="H138" i="1"/>
  <c r="AF137" i="1"/>
  <c r="AC137" i="1"/>
  <c r="Z137" i="1"/>
  <c r="W137" i="1"/>
  <c r="T137" i="1"/>
  <c r="Q137" i="1"/>
  <c r="N137" i="1"/>
  <c r="K137" i="1"/>
  <c r="H137" i="1"/>
  <c r="AF136" i="1"/>
  <c r="AC136" i="1"/>
  <c r="Z136" i="1"/>
  <c r="W136" i="1"/>
  <c r="T136" i="1"/>
  <c r="Q136" i="1"/>
  <c r="N136" i="1"/>
  <c r="K136" i="1"/>
  <c r="H136" i="1"/>
  <c r="AF135" i="1"/>
  <c r="AC135" i="1"/>
  <c r="Z135" i="1"/>
  <c r="W135" i="1"/>
  <c r="T135" i="1"/>
  <c r="Q135" i="1"/>
  <c r="N135" i="1"/>
  <c r="K135" i="1"/>
  <c r="H135" i="1"/>
  <c r="AC134" i="1"/>
  <c r="Z134" i="1"/>
  <c r="W134" i="1"/>
  <c r="T134" i="1"/>
  <c r="Q134" i="1"/>
  <c r="N134" i="1"/>
  <c r="K134" i="1"/>
  <c r="H134" i="1"/>
  <c r="AF133" i="1"/>
  <c r="AC133" i="1"/>
  <c r="Z133" i="1"/>
  <c r="W133" i="1"/>
  <c r="T133" i="1"/>
  <c r="Q133" i="1"/>
  <c r="N133" i="1"/>
  <c r="K133" i="1"/>
  <c r="H133" i="1"/>
  <c r="AF132" i="1"/>
  <c r="AC132" i="1"/>
  <c r="Z132" i="1"/>
  <c r="W132" i="1"/>
  <c r="T132" i="1"/>
  <c r="Q132" i="1"/>
  <c r="N132" i="1"/>
  <c r="K132" i="1"/>
  <c r="H132" i="1"/>
  <c r="AF131" i="1"/>
  <c r="AC131" i="1"/>
  <c r="Z131" i="1"/>
  <c r="W131" i="1"/>
  <c r="T131" i="1"/>
  <c r="Q131" i="1"/>
  <c r="N131" i="1"/>
  <c r="K131" i="1"/>
  <c r="H131" i="1"/>
  <c r="AF130" i="1"/>
  <c r="AC130" i="1"/>
  <c r="Z130" i="1"/>
  <c r="W130" i="1"/>
  <c r="T130" i="1"/>
  <c r="Q130" i="1"/>
  <c r="N130" i="1"/>
  <c r="K130" i="1"/>
  <c r="H130" i="1"/>
  <c r="AF904" i="1"/>
  <c r="AC904" i="1"/>
  <c r="Z904" i="1"/>
  <c r="W904" i="1"/>
  <c r="T904" i="1"/>
  <c r="Q904" i="1"/>
  <c r="N904" i="1"/>
  <c r="K904" i="1"/>
  <c r="H904" i="1"/>
  <c r="AF903" i="1"/>
  <c r="AC903" i="1"/>
  <c r="Z903" i="1"/>
  <c r="W903" i="1"/>
  <c r="T903" i="1"/>
  <c r="Q903" i="1"/>
  <c r="N903" i="1"/>
  <c r="K903" i="1"/>
  <c r="H903" i="1"/>
  <c r="AF902" i="1"/>
  <c r="AC902" i="1"/>
  <c r="Z902" i="1"/>
  <c r="W902" i="1"/>
  <c r="T902" i="1"/>
  <c r="Q902" i="1"/>
  <c r="N902" i="1"/>
  <c r="K902" i="1"/>
  <c r="H902" i="1"/>
  <c r="AF901" i="1"/>
  <c r="AC901" i="1"/>
  <c r="W901" i="1"/>
  <c r="T901" i="1"/>
  <c r="Q901" i="1"/>
  <c r="N901" i="1"/>
  <c r="K901" i="1"/>
  <c r="H901" i="1"/>
  <c r="AF900" i="1"/>
  <c r="AC900" i="1"/>
  <c r="Z900" i="1"/>
  <c r="T900" i="1"/>
  <c r="Q900" i="1"/>
  <c r="N900" i="1"/>
  <c r="K900" i="1"/>
  <c r="H900" i="1"/>
  <c r="AF899" i="1"/>
  <c r="AC899" i="1"/>
  <c r="Z899" i="1"/>
  <c r="W899" i="1"/>
  <c r="T899" i="1"/>
  <c r="Q899" i="1"/>
  <c r="N899" i="1"/>
  <c r="K899" i="1"/>
  <c r="H899" i="1"/>
  <c r="AF898" i="1"/>
  <c r="AC898" i="1"/>
  <c r="Z898" i="1"/>
  <c r="W898" i="1"/>
  <c r="T898" i="1"/>
  <c r="Q898" i="1"/>
  <c r="N898" i="1"/>
  <c r="K898" i="1"/>
  <c r="H898" i="1"/>
  <c r="AF897" i="1"/>
  <c r="AC897" i="1"/>
  <c r="Z897" i="1"/>
  <c r="W897" i="1"/>
  <c r="T897" i="1"/>
  <c r="Q897" i="1"/>
  <c r="N897" i="1"/>
  <c r="K897" i="1"/>
  <c r="H897" i="1"/>
  <c r="AF896" i="1"/>
  <c r="AC896" i="1"/>
  <c r="Z896" i="1"/>
  <c r="W896" i="1"/>
  <c r="T896" i="1"/>
  <c r="Q896" i="1"/>
  <c r="N896" i="1"/>
  <c r="K896" i="1"/>
  <c r="H896" i="1"/>
  <c r="AU899" i="1" s="1"/>
  <c r="AF893" i="1"/>
  <c r="AC893" i="1"/>
  <c r="Z893" i="1"/>
  <c r="W893" i="1"/>
  <c r="T893" i="1"/>
  <c r="Q893" i="1"/>
  <c r="N893" i="1"/>
  <c r="K893" i="1"/>
  <c r="H893" i="1"/>
  <c r="AF892" i="1"/>
  <c r="AC892" i="1"/>
  <c r="Z892" i="1"/>
  <c r="W892" i="1"/>
  <c r="T892" i="1"/>
  <c r="Q892" i="1"/>
  <c r="N892" i="1"/>
  <c r="K892" i="1"/>
  <c r="H892" i="1"/>
  <c r="AF891" i="1"/>
  <c r="AC891" i="1"/>
  <c r="Z891" i="1"/>
  <c r="W891" i="1"/>
  <c r="T891" i="1"/>
  <c r="Q891" i="1"/>
  <c r="N891" i="1"/>
  <c r="K891" i="1"/>
  <c r="H891" i="1"/>
  <c r="AF890" i="1"/>
  <c r="AC890" i="1"/>
  <c r="Z890" i="1"/>
  <c r="W890" i="1"/>
  <c r="T890" i="1"/>
  <c r="Q890" i="1"/>
  <c r="N890" i="1"/>
  <c r="K890" i="1"/>
  <c r="AF889" i="1"/>
  <c r="AC889" i="1"/>
  <c r="Z889" i="1"/>
  <c r="W889" i="1"/>
  <c r="T889" i="1"/>
  <c r="Q889" i="1"/>
  <c r="N889" i="1"/>
  <c r="K889" i="1"/>
  <c r="H889" i="1"/>
  <c r="AF888" i="1"/>
  <c r="AC888" i="1"/>
  <c r="Z888" i="1"/>
  <c r="W888" i="1"/>
  <c r="T888" i="1"/>
  <c r="Q888" i="1"/>
  <c r="N888" i="1"/>
  <c r="K888" i="1"/>
  <c r="H888" i="1"/>
  <c r="AF887" i="1"/>
  <c r="AC887" i="1"/>
  <c r="Z887" i="1"/>
  <c r="W887" i="1"/>
  <c r="T887" i="1"/>
  <c r="Q887" i="1"/>
  <c r="N887" i="1"/>
  <c r="K887" i="1"/>
  <c r="H887" i="1"/>
  <c r="AF886" i="1"/>
  <c r="AC886" i="1"/>
  <c r="Z886" i="1"/>
  <c r="W886" i="1"/>
  <c r="T886" i="1"/>
  <c r="Q886" i="1"/>
  <c r="N886" i="1"/>
  <c r="K886" i="1"/>
  <c r="H886" i="1"/>
  <c r="AF885" i="1"/>
  <c r="AC885" i="1"/>
  <c r="Z885" i="1"/>
  <c r="W885" i="1"/>
  <c r="T885" i="1"/>
  <c r="Q885" i="1"/>
  <c r="N885" i="1"/>
  <c r="K885" i="1"/>
  <c r="H885" i="1"/>
  <c r="AU888" i="1" s="1"/>
  <c r="AF127" i="1"/>
  <c r="AC127" i="1"/>
  <c r="Z127" i="1"/>
  <c r="W127" i="1"/>
  <c r="T127" i="1"/>
  <c r="Q127" i="1"/>
  <c r="N127" i="1"/>
  <c r="K127" i="1"/>
  <c r="H127" i="1"/>
  <c r="AF126" i="1"/>
  <c r="AC126" i="1"/>
  <c r="Z126" i="1"/>
  <c r="W126" i="1"/>
  <c r="T126" i="1"/>
  <c r="Q126" i="1"/>
  <c r="N126" i="1"/>
  <c r="K126" i="1"/>
  <c r="H126" i="1"/>
  <c r="AF125" i="1"/>
  <c r="AC125" i="1"/>
  <c r="Z125" i="1"/>
  <c r="W125" i="1"/>
  <c r="T125" i="1"/>
  <c r="Q125" i="1"/>
  <c r="N125" i="1"/>
  <c r="K125" i="1"/>
  <c r="H125" i="1"/>
  <c r="AF124" i="1"/>
  <c r="AC124" i="1"/>
  <c r="Z124" i="1"/>
  <c r="W124" i="1"/>
  <c r="T124" i="1"/>
  <c r="Q124" i="1"/>
  <c r="N124" i="1"/>
  <c r="K124" i="1"/>
  <c r="H124" i="1"/>
  <c r="AF123" i="1"/>
  <c r="AC123" i="1"/>
  <c r="Z123" i="1"/>
  <c r="W123" i="1"/>
  <c r="T123" i="1"/>
  <c r="Q123" i="1"/>
  <c r="N123" i="1"/>
  <c r="K123" i="1"/>
  <c r="H123" i="1"/>
  <c r="AF122" i="1"/>
  <c r="AC122" i="1"/>
  <c r="Z122" i="1"/>
  <c r="W122" i="1"/>
  <c r="T122" i="1"/>
  <c r="Q122" i="1"/>
  <c r="N122" i="1"/>
  <c r="K122" i="1"/>
  <c r="H122" i="1"/>
  <c r="AF121" i="1"/>
  <c r="AC121" i="1"/>
  <c r="Z121" i="1"/>
  <c r="W121" i="1"/>
  <c r="T121" i="1"/>
  <c r="Q121" i="1"/>
  <c r="N121" i="1"/>
  <c r="K121" i="1"/>
  <c r="H121" i="1"/>
  <c r="AF120" i="1"/>
  <c r="AC120" i="1"/>
  <c r="Z120" i="1"/>
  <c r="W120" i="1"/>
  <c r="T120" i="1"/>
  <c r="Q120" i="1"/>
  <c r="N120" i="1"/>
  <c r="K120" i="1"/>
  <c r="H120" i="1"/>
  <c r="AF119" i="1"/>
  <c r="AC119" i="1"/>
  <c r="Z119" i="1"/>
  <c r="W119" i="1"/>
  <c r="T119" i="1"/>
  <c r="Q119" i="1"/>
  <c r="N119" i="1"/>
  <c r="K119" i="1"/>
  <c r="H119" i="1"/>
  <c r="AU122" i="1" s="1"/>
  <c r="AF882" i="1"/>
  <c r="AC882" i="1"/>
  <c r="Z882" i="1"/>
  <c r="W882" i="1"/>
  <c r="T882" i="1"/>
  <c r="Q882" i="1"/>
  <c r="N882" i="1"/>
  <c r="K882" i="1"/>
  <c r="H882" i="1"/>
  <c r="AF881" i="1"/>
  <c r="AC881" i="1"/>
  <c r="Z881" i="1"/>
  <c r="W881" i="1"/>
  <c r="T881" i="1"/>
  <c r="Q881" i="1"/>
  <c r="N881" i="1"/>
  <c r="K881" i="1"/>
  <c r="H881" i="1"/>
  <c r="AF880" i="1"/>
  <c r="AC880" i="1"/>
  <c r="Z880" i="1"/>
  <c r="W880" i="1"/>
  <c r="T880" i="1"/>
  <c r="Q880" i="1"/>
  <c r="N880" i="1"/>
  <c r="K880" i="1"/>
  <c r="H880" i="1"/>
  <c r="AF879" i="1"/>
  <c r="AC879" i="1"/>
  <c r="Z879" i="1"/>
  <c r="W879" i="1"/>
  <c r="T879" i="1"/>
  <c r="Q879" i="1"/>
  <c r="N879" i="1"/>
  <c r="K879" i="1"/>
  <c r="H879" i="1"/>
  <c r="AF878" i="1"/>
  <c r="AC878" i="1"/>
  <c r="Z878" i="1"/>
  <c r="W878" i="1"/>
  <c r="T878" i="1"/>
  <c r="Q878" i="1"/>
  <c r="N878" i="1"/>
  <c r="K878" i="1"/>
  <c r="H878" i="1"/>
  <c r="AF877" i="1"/>
  <c r="AC877" i="1"/>
  <c r="Z877" i="1"/>
  <c r="W877" i="1"/>
  <c r="T877" i="1"/>
  <c r="Q877" i="1"/>
  <c r="N877" i="1"/>
  <c r="K877" i="1"/>
  <c r="H877" i="1"/>
  <c r="AF876" i="1"/>
  <c r="AC876" i="1"/>
  <c r="Z876" i="1"/>
  <c r="W876" i="1"/>
  <c r="T876" i="1"/>
  <c r="Q876" i="1"/>
  <c r="N876" i="1"/>
  <c r="K876" i="1"/>
  <c r="H876" i="1"/>
  <c r="AF875" i="1"/>
  <c r="AC875" i="1"/>
  <c r="Z875" i="1"/>
  <c r="W875" i="1"/>
  <c r="T875" i="1"/>
  <c r="Q875" i="1"/>
  <c r="N875" i="1"/>
  <c r="K875" i="1"/>
  <c r="H875" i="1"/>
  <c r="AF874" i="1"/>
  <c r="AC874" i="1"/>
  <c r="Z874" i="1"/>
  <c r="W874" i="1"/>
  <c r="T874" i="1"/>
  <c r="Q874" i="1"/>
  <c r="N874" i="1"/>
  <c r="K874" i="1"/>
  <c r="H874" i="1"/>
  <c r="AU877" i="1" s="1"/>
  <c r="AF871" i="1"/>
  <c r="AC871" i="1"/>
  <c r="Z871" i="1"/>
  <c r="W871" i="1"/>
  <c r="T871" i="1"/>
  <c r="Q871" i="1"/>
  <c r="N871" i="1"/>
  <c r="K871" i="1"/>
  <c r="H871" i="1"/>
  <c r="AF870" i="1"/>
  <c r="AC870" i="1"/>
  <c r="Z870" i="1"/>
  <c r="W870" i="1"/>
  <c r="T870" i="1"/>
  <c r="Q870" i="1"/>
  <c r="N870" i="1"/>
  <c r="K870" i="1"/>
  <c r="H870" i="1"/>
  <c r="AF869" i="1"/>
  <c r="AC869" i="1"/>
  <c r="Z869" i="1"/>
  <c r="W869" i="1"/>
  <c r="T869" i="1"/>
  <c r="Q869" i="1"/>
  <c r="N869" i="1"/>
  <c r="K869" i="1"/>
  <c r="H869" i="1"/>
  <c r="AF868" i="1"/>
  <c r="AC868" i="1"/>
  <c r="Z868" i="1"/>
  <c r="W868" i="1"/>
  <c r="T868" i="1"/>
  <c r="Q868" i="1"/>
  <c r="N868" i="1"/>
  <c r="K868" i="1"/>
  <c r="H868" i="1"/>
  <c r="AF867" i="1"/>
  <c r="AC867" i="1"/>
  <c r="Z867" i="1"/>
  <c r="W867" i="1"/>
  <c r="T867" i="1"/>
  <c r="Q867" i="1"/>
  <c r="N867" i="1"/>
  <c r="K867" i="1"/>
  <c r="H867" i="1"/>
  <c r="AF866" i="1"/>
  <c r="AC866" i="1"/>
  <c r="Z866" i="1"/>
  <c r="W866" i="1"/>
  <c r="T866" i="1"/>
  <c r="Q866" i="1"/>
  <c r="N866" i="1"/>
  <c r="K866" i="1"/>
  <c r="H866" i="1"/>
  <c r="AF865" i="1"/>
  <c r="AC865" i="1"/>
  <c r="Z865" i="1"/>
  <c r="W865" i="1"/>
  <c r="T865" i="1"/>
  <c r="Q865" i="1"/>
  <c r="N865" i="1"/>
  <c r="K865" i="1"/>
  <c r="H865" i="1"/>
  <c r="AF864" i="1"/>
  <c r="AC864" i="1"/>
  <c r="Z864" i="1"/>
  <c r="W864" i="1"/>
  <c r="T864" i="1"/>
  <c r="Q864" i="1"/>
  <c r="N864" i="1"/>
  <c r="K864" i="1"/>
  <c r="H864" i="1"/>
  <c r="AF863" i="1"/>
  <c r="AC863" i="1"/>
  <c r="Z863" i="1"/>
  <c r="W863" i="1"/>
  <c r="T863" i="1"/>
  <c r="Q863" i="1"/>
  <c r="N863" i="1"/>
  <c r="K863" i="1"/>
  <c r="H863" i="1"/>
  <c r="AF862" i="1"/>
  <c r="AC862" i="1"/>
  <c r="Z862" i="1"/>
  <c r="W862" i="1"/>
  <c r="T862" i="1"/>
  <c r="Q862" i="1"/>
  <c r="N862" i="1"/>
  <c r="K862" i="1"/>
  <c r="H862" i="1"/>
  <c r="AF861" i="1"/>
  <c r="AC861" i="1"/>
  <c r="Z861" i="1"/>
  <c r="W861" i="1"/>
  <c r="T861" i="1"/>
  <c r="Q861" i="1"/>
  <c r="N861" i="1"/>
  <c r="K861" i="1"/>
  <c r="H861" i="1"/>
  <c r="AF860" i="1"/>
  <c r="AC860" i="1"/>
  <c r="Z860" i="1"/>
  <c r="W860" i="1"/>
  <c r="T860" i="1"/>
  <c r="Q860" i="1"/>
  <c r="N860" i="1"/>
  <c r="K860" i="1"/>
  <c r="H860" i="1"/>
  <c r="AU864" i="1" s="1"/>
  <c r="AF116" i="1"/>
  <c r="AC116" i="1"/>
  <c r="Z116" i="1"/>
  <c r="W116" i="1"/>
  <c r="T116" i="1"/>
  <c r="Q116" i="1"/>
  <c r="N116" i="1"/>
  <c r="K116" i="1"/>
  <c r="H116" i="1"/>
  <c r="AF115" i="1"/>
  <c r="AC115" i="1"/>
  <c r="Z115" i="1"/>
  <c r="W115" i="1"/>
  <c r="T115" i="1"/>
  <c r="Q115" i="1"/>
  <c r="N115" i="1"/>
  <c r="K115" i="1"/>
  <c r="H115" i="1"/>
  <c r="AF114" i="1"/>
  <c r="AC114" i="1"/>
  <c r="Z114" i="1"/>
  <c r="W114" i="1"/>
  <c r="T114" i="1"/>
  <c r="Q114" i="1"/>
  <c r="N114" i="1"/>
  <c r="K114" i="1"/>
  <c r="H114" i="1"/>
  <c r="AF113" i="1"/>
  <c r="AC113" i="1"/>
  <c r="Z113" i="1"/>
  <c r="W113" i="1"/>
  <c r="T113" i="1"/>
  <c r="Q113" i="1"/>
  <c r="N113" i="1"/>
  <c r="K113" i="1"/>
  <c r="H113" i="1"/>
  <c r="AF112" i="1"/>
  <c r="AC112" i="1"/>
  <c r="Z112" i="1"/>
  <c r="W112" i="1"/>
  <c r="T112" i="1"/>
  <c r="Q112" i="1"/>
  <c r="N112" i="1"/>
  <c r="K112" i="1"/>
  <c r="H112" i="1"/>
  <c r="AF111" i="1"/>
  <c r="AC111" i="1"/>
  <c r="Z111" i="1"/>
  <c r="W111" i="1"/>
  <c r="T111" i="1"/>
  <c r="Q111" i="1"/>
  <c r="N111" i="1"/>
  <c r="K111" i="1"/>
  <c r="H111" i="1"/>
  <c r="AF110" i="1"/>
  <c r="AC110" i="1"/>
  <c r="Z110" i="1"/>
  <c r="W110" i="1"/>
  <c r="T110" i="1"/>
  <c r="Q110" i="1"/>
  <c r="N110" i="1"/>
  <c r="K110" i="1"/>
  <c r="H110" i="1"/>
  <c r="AF109" i="1"/>
  <c r="AC109" i="1"/>
  <c r="Z109" i="1"/>
  <c r="W109" i="1"/>
  <c r="T109" i="1"/>
  <c r="Q109" i="1"/>
  <c r="N109" i="1"/>
  <c r="K109" i="1"/>
  <c r="H109" i="1"/>
  <c r="AF108" i="1"/>
  <c r="AC108" i="1"/>
  <c r="Z108" i="1"/>
  <c r="W108" i="1"/>
  <c r="T108" i="1"/>
  <c r="Q108" i="1"/>
  <c r="N108" i="1"/>
  <c r="K108" i="1"/>
  <c r="H108" i="1"/>
  <c r="AU111" i="1" s="1"/>
  <c r="AF846" i="1"/>
  <c r="AC846" i="1"/>
  <c r="Z846" i="1"/>
  <c r="W846" i="1"/>
  <c r="T846" i="1"/>
  <c r="Q846" i="1"/>
  <c r="N846" i="1"/>
  <c r="K846" i="1"/>
  <c r="H846" i="1"/>
  <c r="AF845" i="1"/>
  <c r="AC845" i="1"/>
  <c r="Z845" i="1"/>
  <c r="W845" i="1"/>
  <c r="T845" i="1"/>
  <c r="Q845" i="1"/>
  <c r="N845" i="1"/>
  <c r="K845" i="1"/>
  <c r="H845" i="1"/>
  <c r="AF844" i="1"/>
  <c r="AC844" i="1"/>
  <c r="Z844" i="1"/>
  <c r="W844" i="1"/>
  <c r="T844" i="1"/>
  <c r="Q844" i="1"/>
  <c r="N844" i="1"/>
  <c r="K844" i="1"/>
  <c r="H844" i="1"/>
  <c r="AF843" i="1"/>
  <c r="AC843" i="1"/>
  <c r="Z843" i="1"/>
  <c r="W843" i="1"/>
  <c r="T843" i="1"/>
  <c r="Q843" i="1"/>
  <c r="N843" i="1"/>
  <c r="K843" i="1"/>
  <c r="H843" i="1"/>
  <c r="AF842" i="1"/>
  <c r="AC842" i="1"/>
  <c r="Z842" i="1"/>
  <c r="W842" i="1"/>
  <c r="T842" i="1"/>
  <c r="Q842" i="1"/>
  <c r="N842" i="1"/>
  <c r="K842" i="1"/>
  <c r="H842" i="1"/>
  <c r="AF841" i="1"/>
  <c r="AC841" i="1"/>
  <c r="Z841" i="1"/>
  <c r="W841" i="1"/>
  <c r="T841" i="1"/>
  <c r="Q841" i="1"/>
  <c r="N841" i="1"/>
  <c r="K841" i="1"/>
  <c r="H841" i="1"/>
  <c r="AF840" i="1"/>
  <c r="AC840" i="1"/>
  <c r="Z840" i="1"/>
  <c r="W840" i="1"/>
  <c r="T840" i="1"/>
  <c r="Q840" i="1"/>
  <c r="N840" i="1"/>
  <c r="K840" i="1"/>
  <c r="H840" i="1"/>
  <c r="AF839" i="1"/>
  <c r="AC839" i="1"/>
  <c r="Z839" i="1"/>
  <c r="W839" i="1"/>
  <c r="T839" i="1"/>
  <c r="Q839" i="1"/>
  <c r="N839" i="1"/>
  <c r="K839" i="1"/>
  <c r="H839" i="1"/>
  <c r="AF838" i="1"/>
  <c r="AC838" i="1"/>
  <c r="Z838" i="1"/>
  <c r="W838" i="1"/>
  <c r="T838" i="1"/>
  <c r="Q838" i="1"/>
  <c r="N838" i="1"/>
  <c r="K838" i="1"/>
  <c r="H838" i="1"/>
  <c r="AU841" i="1" s="1"/>
  <c r="AF375" i="1"/>
  <c r="AC375" i="1"/>
  <c r="Z375" i="1"/>
  <c r="W375" i="1"/>
  <c r="T375" i="1"/>
  <c r="Q375" i="1"/>
  <c r="N375" i="1"/>
  <c r="K375" i="1"/>
  <c r="H375" i="1"/>
  <c r="AF374" i="1"/>
  <c r="AC374" i="1"/>
  <c r="Z374" i="1"/>
  <c r="W374" i="1"/>
  <c r="T374" i="1"/>
  <c r="Q374" i="1"/>
  <c r="N374" i="1"/>
  <c r="K374" i="1"/>
  <c r="H374" i="1"/>
  <c r="AF373" i="1"/>
  <c r="AC373" i="1"/>
  <c r="Z373" i="1"/>
  <c r="W373" i="1"/>
  <c r="T373" i="1"/>
  <c r="Q373" i="1"/>
  <c r="N373" i="1"/>
  <c r="K373" i="1"/>
  <c r="H373" i="1"/>
  <c r="AF372" i="1"/>
  <c r="AC372" i="1"/>
  <c r="Z372" i="1"/>
  <c r="W372" i="1"/>
  <c r="T372" i="1"/>
  <c r="Q372" i="1"/>
  <c r="N372" i="1"/>
  <c r="K372" i="1"/>
  <c r="H372" i="1"/>
  <c r="AF371" i="1"/>
  <c r="Z371" i="1"/>
  <c r="W371" i="1"/>
  <c r="T371" i="1"/>
  <c r="Q371" i="1"/>
  <c r="N371" i="1"/>
  <c r="K371" i="1"/>
  <c r="H371" i="1"/>
  <c r="AF370" i="1"/>
  <c r="AC370" i="1"/>
  <c r="Z370" i="1"/>
  <c r="W370" i="1"/>
  <c r="T370" i="1"/>
  <c r="Q370" i="1"/>
  <c r="N370" i="1"/>
  <c r="K370" i="1"/>
  <c r="H370" i="1"/>
  <c r="AF369" i="1"/>
  <c r="AC369" i="1"/>
  <c r="Z369" i="1"/>
  <c r="W369" i="1"/>
  <c r="T369" i="1"/>
  <c r="Q369" i="1"/>
  <c r="H367" i="1"/>
  <c r="H368" i="1"/>
  <c r="H369" i="1"/>
  <c r="K367" i="1"/>
  <c r="K368" i="1"/>
  <c r="K369" i="1"/>
  <c r="N367" i="1"/>
  <c r="N368" i="1"/>
  <c r="N369" i="1"/>
  <c r="Q367" i="1"/>
  <c r="Q368" i="1"/>
  <c r="T367" i="1"/>
  <c r="T368" i="1"/>
  <c r="W367" i="1"/>
  <c r="W368" i="1"/>
  <c r="Z367" i="1"/>
  <c r="Z368" i="1"/>
  <c r="AC367" i="1"/>
  <c r="AC368" i="1"/>
  <c r="AF367" i="1"/>
  <c r="AF368" i="1"/>
  <c r="AF364" i="1"/>
  <c r="AC364" i="1"/>
  <c r="Z364" i="1"/>
  <c r="W364" i="1"/>
  <c r="T364" i="1"/>
  <c r="Q364" i="1"/>
  <c r="N364" i="1"/>
  <c r="K364" i="1"/>
  <c r="H364" i="1"/>
  <c r="AF363" i="1"/>
  <c r="AC363" i="1"/>
  <c r="Z363" i="1"/>
  <c r="W363" i="1"/>
  <c r="T363" i="1"/>
  <c r="Q363" i="1"/>
  <c r="N363" i="1"/>
  <c r="K363" i="1"/>
  <c r="H363" i="1"/>
  <c r="AF362" i="1"/>
  <c r="AC362" i="1"/>
  <c r="Z362" i="1"/>
  <c r="W362" i="1"/>
  <c r="T362" i="1"/>
  <c r="Q362" i="1"/>
  <c r="N362" i="1"/>
  <c r="K362" i="1"/>
  <c r="H362" i="1"/>
  <c r="AF361" i="1"/>
  <c r="AC361" i="1"/>
  <c r="Z361" i="1"/>
  <c r="T361" i="1"/>
  <c r="Q361" i="1"/>
  <c r="N361" i="1"/>
  <c r="K361" i="1"/>
  <c r="H361" i="1"/>
  <c r="AF360" i="1"/>
  <c r="AC360" i="1"/>
  <c r="Z360" i="1"/>
  <c r="T360" i="1"/>
  <c r="Q360" i="1"/>
  <c r="N360" i="1"/>
  <c r="K360" i="1"/>
  <c r="H360" i="1"/>
  <c r="AF359" i="1"/>
  <c r="AC359" i="1"/>
  <c r="Z359" i="1"/>
  <c r="W359" i="1"/>
  <c r="T359" i="1"/>
  <c r="Q359" i="1"/>
  <c r="N359" i="1"/>
  <c r="K359" i="1"/>
  <c r="H359" i="1"/>
  <c r="AF358" i="1"/>
  <c r="AC358" i="1"/>
  <c r="Z358" i="1"/>
  <c r="W358" i="1"/>
  <c r="T358" i="1"/>
  <c r="H356" i="1"/>
  <c r="H357" i="1"/>
  <c r="H358" i="1"/>
  <c r="K356" i="1"/>
  <c r="K357" i="1"/>
  <c r="K358" i="1"/>
  <c r="N356" i="1"/>
  <c r="N357" i="1"/>
  <c r="N358" i="1"/>
  <c r="Q356" i="1"/>
  <c r="Q357" i="1"/>
  <c r="Q358" i="1"/>
  <c r="T356" i="1"/>
  <c r="T357" i="1"/>
  <c r="W356" i="1"/>
  <c r="W357" i="1"/>
  <c r="Z356" i="1"/>
  <c r="Z357" i="1"/>
  <c r="AC356" i="1"/>
  <c r="AC357" i="1"/>
  <c r="AF356" i="1"/>
  <c r="AF357" i="1"/>
  <c r="AF824" i="1"/>
  <c r="AC824" i="1"/>
  <c r="Z824" i="1"/>
  <c r="W824" i="1"/>
  <c r="T824" i="1"/>
  <c r="Q824" i="1"/>
  <c r="N824" i="1"/>
  <c r="K824" i="1"/>
  <c r="H824" i="1"/>
  <c r="AF823" i="1"/>
  <c r="AC823" i="1"/>
  <c r="Z823" i="1"/>
  <c r="W823" i="1"/>
  <c r="T823" i="1"/>
  <c r="Q823" i="1"/>
  <c r="N823" i="1"/>
  <c r="K823" i="1"/>
  <c r="H823" i="1"/>
  <c r="AF822" i="1"/>
  <c r="AC822" i="1"/>
  <c r="Z822" i="1"/>
  <c r="W822" i="1"/>
  <c r="T822" i="1"/>
  <c r="Q822" i="1"/>
  <c r="N822" i="1"/>
  <c r="K822" i="1"/>
  <c r="H822" i="1"/>
  <c r="AF821" i="1"/>
  <c r="AC821" i="1"/>
  <c r="Z821" i="1"/>
  <c r="W821" i="1"/>
  <c r="T821" i="1"/>
  <c r="Q821" i="1"/>
  <c r="N821" i="1"/>
  <c r="K821" i="1"/>
  <c r="H821" i="1"/>
  <c r="AF820" i="1"/>
  <c r="AC820" i="1"/>
  <c r="Z820" i="1"/>
  <c r="W820" i="1"/>
  <c r="T820" i="1"/>
  <c r="Q820" i="1"/>
  <c r="N820" i="1"/>
  <c r="K820" i="1"/>
  <c r="H820" i="1"/>
  <c r="AF819" i="1"/>
  <c r="AC819" i="1"/>
  <c r="Z819" i="1"/>
  <c r="W819" i="1"/>
  <c r="T819" i="1"/>
  <c r="Q819" i="1"/>
  <c r="N819" i="1"/>
  <c r="K819" i="1"/>
  <c r="H819" i="1"/>
  <c r="AF818" i="1"/>
  <c r="AC818" i="1"/>
  <c r="Z818" i="1"/>
  <c r="W818" i="1"/>
  <c r="T818" i="1"/>
  <c r="Q818" i="1"/>
  <c r="N818" i="1"/>
  <c r="K818" i="1"/>
  <c r="H818" i="1"/>
  <c r="AF817" i="1"/>
  <c r="AC817" i="1"/>
  <c r="Z817" i="1"/>
  <c r="W817" i="1"/>
  <c r="T817" i="1"/>
  <c r="Q817" i="1"/>
  <c r="N817" i="1"/>
  <c r="K817" i="1"/>
  <c r="H817" i="1"/>
  <c r="AF816" i="1"/>
  <c r="AC816" i="1"/>
  <c r="Z816" i="1"/>
  <c r="W816" i="1"/>
  <c r="T816" i="1"/>
  <c r="Q816" i="1"/>
  <c r="N816" i="1"/>
  <c r="K816" i="1"/>
  <c r="H816" i="1"/>
  <c r="AU819" i="1" s="1"/>
  <c r="AF105" i="1"/>
  <c r="AC105" i="1"/>
  <c r="Z105" i="1"/>
  <c r="W105" i="1"/>
  <c r="T105" i="1"/>
  <c r="Q105" i="1"/>
  <c r="N105" i="1"/>
  <c r="K105" i="1"/>
  <c r="H105" i="1"/>
  <c r="AF104" i="1"/>
  <c r="AC104" i="1"/>
  <c r="Z104" i="1"/>
  <c r="W104" i="1"/>
  <c r="T104" i="1"/>
  <c r="Q104" i="1"/>
  <c r="N104" i="1"/>
  <c r="K104" i="1"/>
  <c r="H104" i="1"/>
  <c r="AF103" i="1"/>
  <c r="AC103" i="1"/>
  <c r="Z103" i="1"/>
  <c r="W103" i="1"/>
  <c r="T103" i="1"/>
  <c r="Q103" i="1"/>
  <c r="N103" i="1"/>
  <c r="K103" i="1"/>
  <c r="H103" i="1"/>
  <c r="AF102" i="1"/>
  <c r="AC102" i="1"/>
  <c r="T102" i="1"/>
  <c r="Q102" i="1"/>
  <c r="N102" i="1"/>
  <c r="K102" i="1"/>
  <c r="H102" i="1"/>
  <c r="AF101" i="1"/>
  <c r="AC101" i="1"/>
  <c r="Z101" i="1"/>
  <c r="W101" i="1"/>
  <c r="T101" i="1"/>
  <c r="Q101" i="1"/>
  <c r="N101" i="1"/>
  <c r="K101" i="1"/>
  <c r="H101" i="1"/>
  <c r="AF100" i="1"/>
  <c r="AC100" i="1"/>
  <c r="Z100" i="1"/>
  <c r="W100" i="1"/>
  <c r="T100" i="1"/>
  <c r="Q100" i="1"/>
  <c r="N100" i="1"/>
  <c r="K100" i="1"/>
  <c r="H100" i="1"/>
  <c r="AF99" i="1"/>
  <c r="AC99" i="1"/>
  <c r="Z99" i="1"/>
  <c r="W99" i="1"/>
  <c r="T99" i="1"/>
  <c r="Q99" i="1"/>
  <c r="N99" i="1"/>
  <c r="K99" i="1"/>
  <c r="H99" i="1"/>
  <c r="AF98" i="1"/>
  <c r="AC98" i="1"/>
  <c r="Z98" i="1"/>
  <c r="W98" i="1"/>
  <c r="T98" i="1"/>
  <c r="Q98" i="1"/>
  <c r="N98" i="1"/>
  <c r="K98" i="1"/>
  <c r="H98" i="1"/>
  <c r="AF97" i="1"/>
  <c r="AC97" i="1"/>
  <c r="Z97" i="1"/>
  <c r="W97" i="1"/>
  <c r="T97" i="1"/>
  <c r="Q97" i="1"/>
  <c r="N97" i="1"/>
  <c r="K97" i="1"/>
  <c r="H97" i="1"/>
  <c r="AF320" i="1"/>
  <c r="AC320" i="1"/>
  <c r="Z320" i="1"/>
  <c r="W320" i="1"/>
  <c r="T320" i="1"/>
  <c r="Q320" i="1"/>
  <c r="N320" i="1"/>
  <c r="K320" i="1"/>
  <c r="H320" i="1"/>
  <c r="AF319" i="1"/>
  <c r="AC319" i="1"/>
  <c r="Z319" i="1"/>
  <c r="W319" i="1"/>
  <c r="T319" i="1"/>
  <c r="Q319" i="1"/>
  <c r="N319" i="1"/>
  <c r="K319" i="1"/>
  <c r="H319" i="1"/>
  <c r="AF318" i="1"/>
  <c r="AC318" i="1"/>
  <c r="Z318" i="1"/>
  <c r="W318" i="1"/>
  <c r="T318" i="1"/>
  <c r="Q318" i="1"/>
  <c r="N318" i="1"/>
  <c r="K318" i="1"/>
  <c r="H318" i="1"/>
  <c r="AF317" i="1"/>
  <c r="AC317" i="1"/>
  <c r="Z317" i="1"/>
  <c r="W317" i="1"/>
  <c r="T317" i="1"/>
  <c r="Q317" i="1"/>
  <c r="N317" i="1"/>
  <c r="K317" i="1"/>
  <c r="AF316" i="1"/>
  <c r="AC316" i="1"/>
  <c r="Z316" i="1"/>
  <c r="W316" i="1"/>
  <c r="T316" i="1"/>
  <c r="Q316" i="1"/>
  <c r="N316" i="1"/>
  <c r="K316" i="1"/>
  <c r="H316" i="1"/>
  <c r="AF315" i="1"/>
  <c r="AC315" i="1"/>
  <c r="Z315" i="1"/>
  <c r="W315" i="1"/>
  <c r="T315" i="1"/>
  <c r="Q315" i="1"/>
  <c r="N315" i="1"/>
  <c r="K315" i="1"/>
  <c r="H315" i="1"/>
  <c r="AF314" i="1"/>
  <c r="AC314" i="1"/>
  <c r="Z314" i="1"/>
  <c r="W314" i="1"/>
  <c r="T314" i="1"/>
  <c r="Q314" i="1"/>
  <c r="N314" i="1"/>
  <c r="K314" i="1"/>
  <c r="H314" i="1"/>
  <c r="AF313" i="1"/>
  <c r="AC313" i="1"/>
  <c r="Z313" i="1"/>
  <c r="W313" i="1"/>
  <c r="T313" i="1"/>
  <c r="Q313" i="1"/>
  <c r="N313" i="1"/>
  <c r="K313" i="1"/>
  <c r="H313" i="1"/>
  <c r="AF312" i="1"/>
  <c r="AC312" i="1"/>
  <c r="Z312" i="1"/>
  <c r="W312" i="1"/>
  <c r="T312" i="1"/>
  <c r="Q312" i="1"/>
  <c r="N312" i="1"/>
  <c r="K312" i="1"/>
  <c r="H312" i="1"/>
  <c r="AU315" i="1" s="1"/>
  <c r="AF287" i="1"/>
  <c r="AC287" i="1"/>
  <c r="Z287" i="1"/>
  <c r="W287" i="1"/>
  <c r="T287" i="1"/>
  <c r="Q287" i="1"/>
  <c r="N287" i="1"/>
  <c r="K287" i="1"/>
  <c r="H287" i="1"/>
  <c r="AF286" i="1"/>
  <c r="AC286" i="1"/>
  <c r="Z286" i="1"/>
  <c r="W286" i="1"/>
  <c r="T286" i="1"/>
  <c r="Q286" i="1"/>
  <c r="N286" i="1"/>
  <c r="K286" i="1"/>
  <c r="H286" i="1"/>
  <c r="AF285" i="1"/>
  <c r="AC285" i="1"/>
  <c r="Z285" i="1"/>
  <c r="W285" i="1"/>
  <c r="T285" i="1"/>
  <c r="Q285" i="1"/>
  <c r="N285" i="1"/>
  <c r="K285" i="1"/>
  <c r="H285" i="1"/>
  <c r="AF284" i="1"/>
  <c r="AC284" i="1"/>
  <c r="Z284" i="1"/>
  <c r="W284" i="1"/>
  <c r="T284" i="1"/>
  <c r="Q284" i="1"/>
  <c r="N284" i="1"/>
  <c r="K284" i="1"/>
  <c r="H284" i="1"/>
  <c r="AF283" i="1"/>
  <c r="AC283" i="1"/>
  <c r="Z283" i="1"/>
  <c r="W283" i="1"/>
  <c r="T283" i="1"/>
  <c r="Q283" i="1"/>
  <c r="N283" i="1"/>
  <c r="K283" i="1"/>
  <c r="H283" i="1"/>
  <c r="AF282" i="1"/>
  <c r="AC282" i="1"/>
  <c r="Z282" i="1"/>
  <c r="W282" i="1"/>
  <c r="T282" i="1"/>
  <c r="Q282" i="1"/>
  <c r="N282" i="1"/>
  <c r="K282" i="1"/>
  <c r="H282" i="1"/>
  <c r="AF281" i="1"/>
  <c r="AC281" i="1"/>
  <c r="Z281" i="1"/>
  <c r="W281" i="1"/>
  <c r="T281" i="1"/>
  <c r="Q281" i="1"/>
  <c r="N281" i="1"/>
  <c r="K281" i="1"/>
  <c r="H281" i="1"/>
  <c r="AF280" i="1"/>
  <c r="AC280" i="1"/>
  <c r="Z280" i="1"/>
  <c r="W280" i="1"/>
  <c r="T280" i="1"/>
  <c r="Q280" i="1"/>
  <c r="N280" i="1"/>
  <c r="K280" i="1"/>
  <c r="H280" i="1"/>
  <c r="AF279" i="1"/>
  <c r="AC279" i="1"/>
  <c r="Z279" i="1"/>
  <c r="W279" i="1"/>
  <c r="T279" i="1"/>
  <c r="Q279" i="1"/>
  <c r="N279" i="1"/>
  <c r="K279" i="1"/>
  <c r="H279" i="1"/>
  <c r="AU282" i="1" s="1"/>
  <c r="AF276" i="1"/>
  <c r="AC276" i="1"/>
  <c r="Z276" i="1"/>
  <c r="W276" i="1"/>
  <c r="T276" i="1"/>
  <c r="Q276" i="1"/>
  <c r="N276" i="1"/>
  <c r="K276" i="1"/>
  <c r="H276" i="1"/>
  <c r="AF275" i="1"/>
  <c r="AC275" i="1"/>
  <c r="Z275" i="1"/>
  <c r="W275" i="1"/>
  <c r="T275" i="1"/>
  <c r="Q275" i="1"/>
  <c r="N275" i="1"/>
  <c r="K275" i="1"/>
  <c r="H275" i="1"/>
  <c r="AF274" i="1"/>
  <c r="AC274" i="1"/>
  <c r="Z274" i="1"/>
  <c r="W274" i="1"/>
  <c r="T274" i="1"/>
  <c r="Q274" i="1"/>
  <c r="N274" i="1"/>
  <c r="K274" i="1"/>
  <c r="H274" i="1"/>
  <c r="AF273" i="1"/>
  <c r="AC273" i="1"/>
  <c r="T273" i="1"/>
  <c r="Q273" i="1"/>
  <c r="N273" i="1"/>
  <c r="K273" i="1"/>
  <c r="H273" i="1"/>
  <c r="AF272" i="1"/>
  <c r="AC272" i="1"/>
  <c r="Z272" i="1"/>
  <c r="T272" i="1"/>
  <c r="Q272" i="1"/>
  <c r="N272" i="1"/>
  <c r="K272" i="1"/>
  <c r="H272" i="1"/>
  <c r="AF271" i="1"/>
  <c r="AC271" i="1"/>
  <c r="Z271" i="1"/>
  <c r="W271" i="1"/>
  <c r="T271" i="1"/>
  <c r="Q271" i="1"/>
  <c r="K271" i="1"/>
  <c r="H271" i="1"/>
  <c r="AF270" i="1"/>
  <c r="AC270" i="1"/>
  <c r="Z270" i="1"/>
  <c r="W270" i="1"/>
  <c r="T270" i="1"/>
  <c r="H268" i="1"/>
  <c r="H269" i="1"/>
  <c r="H270" i="1"/>
  <c r="K268" i="1"/>
  <c r="K269" i="1"/>
  <c r="K270" i="1"/>
  <c r="N268" i="1"/>
  <c r="N269" i="1"/>
  <c r="N270" i="1"/>
  <c r="Q268" i="1"/>
  <c r="Q269" i="1"/>
  <c r="Q270" i="1"/>
  <c r="T268" i="1"/>
  <c r="T269" i="1"/>
  <c r="W268" i="1"/>
  <c r="W269" i="1"/>
  <c r="Z268" i="1"/>
  <c r="Z269" i="1"/>
  <c r="AC268" i="1"/>
  <c r="AC269" i="1"/>
  <c r="AF268" i="1"/>
  <c r="AF269" i="1"/>
  <c r="AF1054" i="1"/>
  <c r="AC1054" i="1"/>
  <c r="Z1054" i="1"/>
  <c r="W1054" i="1"/>
  <c r="T1054" i="1"/>
  <c r="Q1054" i="1"/>
  <c r="N1054" i="1"/>
  <c r="K1054" i="1"/>
  <c r="H1054" i="1"/>
  <c r="AF1053" i="1"/>
  <c r="AC1053" i="1"/>
  <c r="Z1053" i="1"/>
  <c r="W1053" i="1"/>
  <c r="T1053" i="1"/>
  <c r="Q1053" i="1"/>
  <c r="N1053" i="1"/>
  <c r="K1053" i="1"/>
  <c r="H1053" i="1"/>
  <c r="AF1052" i="1"/>
  <c r="AC1052" i="1"/>
  <c r="Z1052" i="1"/>
  <c r="W1052" i="1"/>
  <c r="T1052" i="1"/>
  <c r="Q1052" i="1"/>
  <c r="N1052" i="1"/>
  <c r="K1052" i="1"/>
  <c r="H1052" i="1"/>
  <c r="AF1051" i="1"/>
  <c r="AC1051" i="1"/>
  <c r="W1051" i="1"/>
  <c r="T1051" i="1"/>
  <c r="Q1051" i="1"/>
  <c r="N1051" i="1"/>
  <c r="K1051" i="1"/>
  <c r="H1051" i="1"/>
  <c r="AF1050" i="1"/>
  <c r="AC1050" i="1"/>
  <c r="Z1050" i="1"/>
  <c r="W1050" i="1"/>
  <c r="T1050" i="1"/>
  <c r="Q1050" i="1"/>
  <c r="N1050" i="1"/>
  <c r="K1050" i="1"/>
  <c r="H1050" i="1"/>
  <c r="AF1049" i="1"/>
  <c r="AC1049" i="1"/>
  <c r="Z1049" i="1"/>
  <c r="W1049" i="1"/>
  <c r="T1049" i="1"/>
  <c r="Q1049" i="1"/>
  <c r="N1049" i="1"/>
  <c r="K1049" i="1"/>
  <c r="H1049" i="1"/>
  <c r="AF1048" i="1"/>
  <c r="AC1048" i="1"/>
  <c r="Z1048" i="1"/>
  <c r="W1048" i="1"/>
  <c r="T1048" i="1"/>
  <c r="Q1048" i="1"/>
  <c r="N1048" i="1"/>
  <c r="K1048" i="1"/>
  <c r="H1048" i="1"/>
  <c r="AF1047" i="1"/>
  <c r="AC1047" i="1"/>
  <c r="Z1047" i="1"/>
  <c r="W1047" i="1"/>
  <c r="T1047" i="1"/>
  <c r="Q1047" i="1"/>
  <c r="N1047" i="1"/>
  <c r="K1047" i="1"/>
  <c r="H1047" i="1"/>
  <c r="AF1046" i="1"/>
  <c r="AC1046" i="1"/>
  <c r="Z1046" i="1"/>
  <c r="W1046" i="1"/>
  <c r="T1046" i="1"/>
  <c r="Q1046" i="1"/>
  <c r="N1046" i="1"/>
  <c r="K1046" i="1"/>
  <c r="H1046" i="1"/>
  <c r="AU1049" i="1" s="1"/>
  <c r="AF813" i="1"/>
  <c r="AC813" i="1"/>
  <c r="Z813" i="1"/>
  <c r="W813" i="1"/>
  <c r="T813" i="1"/>
  <c r="Q813" i="1"/>
  <c r="N813" i="1"/>
  <c r="K813" i="1"/>
  <c r="H813" i="1"/>
  <c r="AF812" i="1"/>
  <c r="AC812" i="1"/>
  <c r="Z812" i="1"/>
  <c r="W812" i="1"/>
  <c r="T812" i="1"/>
  <c r="Q812" i="1"/>
  <c r="N812" i="1"/>
  <c r="K812" i="1"/>
  <c r="H812" i="1"/>
  <c r="AF811" i="1"/>
  <c r="AC811" i="1"/>
  <c r="Z811" i="1"/>
  <c r="W811" i="1"/>
  <c r="T811" i="1"/>
  <c r="Q811" i="1"/>
  <c r="N811" i="1"/>
  <c r="K811" i="1"/>
  <c r="H811" i="1"/>
  <c r="AF809" i="1"/>
  <c r="AC809" i="1"/>
  <c r="Z809" i="1"/>
  <c r="T809" i="1"/>
  <c r="Q809" i="1"/>
  <c r="K809" i="1"/>
  <c r="H809" i="1"/>
  <c r="AF808" i="1"/>
  <c r="AC808" i="1"/>
  <c r="Z808" i="1"/>
  <c r="T808" i="1"/>
  <c r="Q808" i="1"/>
  <c r="K808" i="1"/>
  <c r="H808" i="1"/>
  <c r="AF807" i="1"/>
  <c r="AC807" i="1"/>
  <c r="Z807" i="1"/>
  <c r="W807" i="1"/>
  <c r="T807" i="1"/>
  <c r="Q807" i="1"/>
  <c r="K807" i="1"/>
  <c r="H807" i="1"/>
  <c r="AF806" i="1"/>
  <c r="AC806" i="1"/>
  <c r="Z806" i="1"/>
  <c r="W806" i="1"/>
  <c r="T806" i="1"/>
  <c r="Q806" i="1"/>
  <c r="K806" i="1"/>
  <c r="H806" i="1"/>
  <c r="AF805" i="1"/>
  <c r="AC805" i="1"/>
  <c r="Z805" i="1"/>
  <c r="W805" i="1"/>
  <c r="T805" i="1"/>
  <c r="Q805" i="1"/>
  <c r="N805" i="1"/>
  <c r="K805" i="1"/>
  <c r="H805" i="1"/>
  <c r="AF804" i="1"/>
  <c r="AC804" i="1"/>
  <c r="Z804" i="1"/>
  <c r="W804" i="1"/>
  <c r="T804" i="1"/>
  <c r="Q804" i="1"/>
  <c r="N804" i="1"/>
  <c r="K804" i="1"/>
  <c r="H804" i="1"/>
  <c r="AU807" i="1" s="1"/>
  <c r="AF265" i="1"/>
  <c r="AC265" i="1"/>
  <c r="Z265" i="1"/>
  <c r="W265" i="1"/>
  <c r="T265" i="1"/>
  <c r="Q265" i="1"/>
  <c r="N265" i="1"/>
  <c r="K265" i="1"/>
  <c r="H265" i="1"/>
  <c r="AF264" i="1"/>
  <c r="AC264" i="1"/>
  <c r="Z264" i="1"/>
  <c r="W264" i="1"/>
  <c r="T264" i="1"/>
  <c r="Q264" i="1"/>
  <c r="N264" i="1"/>
  <c r="K264" i="1"/>
  <c r="H264" i="1"/>
  <c r="AF263" i="1"/>
  <c r="AC263" i="1"/>
  <c r="Z263" i="1"/>
  <c r="W263" i="1"/>
  <c r="T263" i="1"/>
  <c r="Q263" i="1"/>
  <c r="N263" i="1"/>
  <c r="K263" i="1"/>
  <c r="H263" i="1"/>
  <c r="AF262" i="1"/>
  <c r="AC262" i="1"/>
  <c r="Z262" i="1"/>
  <c r="W262" i="1"/>
  <c r="T262" i="1"/>
  <c r="Q262" i="1"/>
  <c r="N262" i="1"/>
  <c r="K262" i="1"/>
  <c r="H262" i="1"/>
  <c r="AF261" i="1"/>
  <c r="AC261" i="1"/>
  <c r="Z261" i="1"/>
  <c r="W261" i="1"/>
  <c r="T261" i="1"/>
  <c r="Q261" i="1"/>
  <c r="N261" i="1"/>
  <c r="K261" i="1"/>
  <c r="H261" i="1"/>
  <c r="AF260" i="1"/>
  <c r="AC260" i="1"/>
  <c r="Z260" i="1"/>
  <c r="W260" i="1"/>
  <c r="T260" i="1"/>
  <c r="Q260" i="1"/>
  <c r="N260" i="1"/>
  <c r="K260" i="1"/>
  <c r="H260" i="1"/>
  <c r="AF259" i="1"/>
  <c r="AC259" i="1"/>
  <c r="Z259" i="1"/>
  <c r="W259" i="1"/>
  <c r="T259" i="1"/>
  <c r="Q259" i="1"/>
  <c r="N259" i="1"/>
  <c r="K259" i="1"/>
  <c r="H259" i="1"/>
  <c r="AF258" i="1"/>
  <c r="AC258" i="1"/>
  <c r="Z258" i="1"/>
  <c r="W258" i="1"/>
  <c r="T258" i="1"/>
  <c r="Q258" i="1"/>
  <c r="N258" i="1"/>
  <c r="K258" i="1"/>
  <c r="H258" i="1"/>
  <c r="AF257" i="1"/>
  <c r="AC257" i="1"/>
  <c r="Z257" i="1"/>
  <c r="W257" i="1"/>
  <c r="T257" i="1"/>
  <c r="Q257" i="1"/>
  <c r="N257" i="1"/>
  <c r="K257" i="1"/>
  <c r="H257" i="1"/>
  <c r="AU260" i="1" s="1"/>
  <c r="AF254" i="1"/>
  <c r="AC254" i="1"/>
  <c r="Z254" i="1"/>
  <c r="W254" i="1"/>
  <c r="T254" i="1"/>
  <c r="Q254" i="1"/>
  <c r="N254" i="1"/>
  <c r="K254" i="1"/>
  <c r="H254" i="1"/>
  <c r="AF253" i="1"/>
  <c r="AC253" i="1"/>
  <c r="Z253" i="1"/>
  <c r="W253" i="1"/>
  <c r="T253" i="1"/>
  <c r="Q253" i="1"/>
  <c r="N253" i="1"/>
  <c r="K253" i="1"/>
  <c r="H253" i="1"/>
  <c r="AF252" i="1"/>
  <c r="AC252" i="1"/>
  <c r="Z252" i="1"/>
  <c r="W252" i="1"/>
  <c r="T252" i="1"/>
  <c r="Q252" i="1"/>
  <c r="N252" i="1"/>
  <c r="K252" i="1"/>
  <c r="H252" i="1"/>
  <c r="AF251" i="1"/>
  <c r="AC251" i="1"/>
  <c r="Z251" i="1"/>
  <c r="W251" i="1"/>
  <c r="T251" i="1"/>
  <c r="Q251" i="1"/>
  <c r="N251" i="1"/>
  <c r="K251" i="1"/>
  <c r="H251" i="1"/>
  <c r="AF250" i="1"/>
  <c r="AC250" i="1"/>
  <c r="Z250" i="1"/>
  <c r="W250" i="1"/>
  <c r="T250" i="1"/>
  <c r="Q250" i="1"/>
  <c r="N250" i="1"/>
  <c r="K250" i="1"/>
  <c r="H250" i="1"/>
  <c r="AF249" i="1"/>
  <c r="AC249" i="1"/>
  <c r="Z249" i="1"/>
  <c r="W249" i="1"/>
  <c r="T249" i="1"/>
  <c r="Q249" i="1"/>
  <c r="N249" i="1"/>
  <c r="K249" i="1"/>
  <c r="H249" i="1"/>
  <c r="AF248" i="1"/>
  <c r="AC248" i="1"/>
  <c r="Z248" i="1"/>
  <c r="W248" i="1"/>
  <c r="T248" i="1"/>
  <c r="Q248" i="1"/>
  <c r="N248" i="1"/>
  <c r="K248" i="1"/>
  <c r="H248" i="1"/>
  <c r="AF247" i="1"/>
  <c r="AC247" i="1"/>
  <c r="Z247" i="1"/>
  <c r="W247" i="1"/>
  <c r="T247" i="1"/>
  <c r="Q247" i="1"/>
  <c r="N247" i="1"/>
  <c r="K247" i="1"/>
  <c r="H247" i="1"/>
  <c r="AF246" i="1"/>
  <c r="AC246" i="1"/>
  <c r="Z246" i="1"/>
  <c r="W246" i="1"/>
  <c r="T246" i="1"/>
  <c r="Q246" i="1"/>
  <c r="N246" i="1"/>
  <c r="K246" i="1"/>
  <c r="H246" i="1"/>
  <c r="AF245" i="1"/>
  <c r="AC245" i="1"/>
  <c r="Z245" i="1"/>
  <c r="W245" i="1"/>
  <c r="T245" i="1"/>
  <c r="Q245" i="1"/>
  <c r="N245" i="1"/>
  <c r="K245" i="1"/>
  <c r="H245" i="1"/>
  <c r="AF244" i="1"/>
  <c r="AC244" i="1"/>
  <c r="Z244" i="1"/>
  <c r="W244" i="1"/>
  <c r="T244" i="1"/>
  <c r="Q244" i="1"/>
  <c r="N244" i="1"/>
  <c r="K244" i="1"/>
  <c r="H244" i="1"/>
  <c r="AF243" i="1"/>
  <c r="AC243" i="1"/>
  <c r="Z243" i="1"/>
  <c r="W243" i="1"/>
  <c r="T243" i="1"/>
  <c r="Q243" i="1"/>
  <c r="N243" i="1"/>
  <c r="K243" i="1"/>
  <c r="H243" i="1"/>
  <c r="AU247" i="1" s="1"/>
  <c r="AU1255" i="1"/>
  <c r="O1265" i="1"/>
  <c r="O1268" i="1" s="1"/>
  <c r="AF1257" i="1" l="1"/>
  <c r="AG1270" i="1" s="1"/>
  <c r="AG1272" i="1" s="1"/>
  <c r="BC386" i="3"/>
  <c r="BH383" i="3" s="1"/>
  <c r="AY386" i="3"/>
  <c r="BC384" i="3"/>
  <c r="AY384" i="3"/>
  <c r="AU76" i="2"/>
  <c r="AF303" i="2"/>
  <c r="AU164" i="2"/>
  <c r="AU271" i="1"/>
  <c r="AU100" i="1"/>
  <c r="AU359" i="1"/>
  <c r="AU370" i="1"/>
  <c r="AU133" i="1"/>
  <c r="AU177" i="1"/>
  <c r="AU326" i="1"/>
  <c r="AU519" i="1"/>
  <c r="AU596" i="1"/>
  <c r="AU202" i="1"/>
  <c r="AU1249" i="1"/>
  <c r="AU795" i="1"/>
  <c r="AU11" i="1"/>
  <c r="AU381" i="1"/>
  <c r="AU1038" i="1"/>
  <c r="AA1271" i="1"/>
  <c r="Z1334" i="1" s="1"/>
  <c r="AU22" i="1"/>
  <c r="AU33" i="1"/>
  <c r="AU44" i="1"/>
  <c r="AU55" i="1"/>
  <c r="AU213" i="1"/>
  <c r="AU224" i="1"/>
  <c r="AU304" i="1"/>
  <c r="AU348" i="1"/>
  <c r="AU607" i="1"/>
  <c r="AU403" i="1"/>
  <c r="AU464" i="1"/>
  <c r="AU497" i="1"/>
  <c r="AU508" i="1"/>
  <c r="AU552" i="1"/>
  <c r="AU563" i="1"/>
  <c r="AU574" i="1"/>
  <c r="AU773" i="1"/>
  <c r="AU784" i="1"/>
  <c r="AU1120" i="1"/>
  <c r="AU1162" i="1"/>
  <c r="W1309" i="1"/>
  <c r="AU76" i="1"/>
  <c r="AU235" i="1"/>
  <c r="AU486" i="1"/>
  <c r="AU954" i="1"/>
  <c r="AU585" i="1"/>
  <c r="AU453" i="1"/>
  <c r="AU293" i="1"/>
  <c r="AV1324" i="1"/>
  <c r="L5" i="4"/>
  <c r="AU54" i="2"/>
  <c r="AU65" i="2"/>
  <c r="AV274" i="2"/>
  <c r="B34" i="4"/>
  <c r="B16" i="4"/>
  <c r="AL1257" i="1"/>
  <c r="AM1270" i="1" s="1"/>
  <c r="AC153" i="5"/>
  <c r="P346" i="3"/>
  <c r="Q404" i="3"/>
  <c r="Q382" i="3"/>
  <c r="AX121" i="3"/>
  <c r="L382" i="3"/>
  <c r="K393" i="3" s="1"/>
  <c r="K404" i="3"/>
  <c r="AY404" i="3" s="1"/>
  <c r="K382" i="3"/>
  <c r="T405" i="3"/>
  <c r="T381" i="3"/>
  <c r="W310" i="3"/>
  <c r="W405" i="3"/>
  <c r="W381" i="3"/>
  <c r="AX202" i="3"/>
  <c r="T403" i="3"/>
  <c r="AY403" i="3" s="1"/>
  <c r="T382" i="3"/>
  <c r="T215" i="3"/>
  <c r="T419" i="3"/>
  <c r="AY419" i="3" s="1"/>
  <c r="AX189" i="3"/>
  <c r="T406" i="3"/>
  <c r="AY406" i="3" s="1"/>
  <c r="AJ1324" i="1"/>
  <c r="AW264" i="2"/>
  <c r="AG292" i="2"/>
  <c r="AD290" i="2"/>
  <c r="AD291" i="2"/>
  <c r="AD287" i="2"/>
  <c r="AD289" i="2"/>
  <c r="AD288" i="2"/>
  <c r="Q1290" i="1"/>
  <c r="Q1308" i="1"/>
  <c r="AV1308" i="1" s="1"/>
  <c r="BA1308" i="1" s="1"/>
  <c r="W1313" i="1"/>
  <c r="K1290" i="1"/>
  <c r="K1309" i="1"/>
  <c r="AV1309" i="1" s="1"/>
  <c r="AD1324" i="1"/>
  <c r="AD1311" i="1"/>
  <c r="AD1312" i="1"/>
  <c r="AD1309" i="1"/>
  <c r="AD1310" i="1"/>
  <c r="AD1308" i="1"/>
  <c r="AD1313" i="1" s="1"/>
  <c r="AJ1311" i="1"/>
  <c r="AJ1312" i="1"/>
  <c r="AJ1309" i="1"/>
  <c r="AJ1308" i="1"/>
  <c r="AJ1313" i="1" s="1"/>
  <c r="AU82" i="1"/>
  <c r="W1288" i="1"/>
  <c r="AV1288" i="1" s="1"/>
  <c r="P1257" i="1"/>
  <c r="AU337" i="1"/>
  <c r="J1257" i="1"/>
  <c r="Z347" i="3"/>
  <c r="AB348" i="3"/>
  <c r="AD359" i="3" s="1"/>
  <c r="AD361" i="3" s="1"/>
  <c r="AB346" i="3"/>
  <c r="E29" i="4" s="1"/>
  <c r="Z342" i="3"/>
  <c r="AG239" i="2"/>
  <c r="T1257" i="1"/>
  <c r="W78" i="1"/>
  <c r="AU78" i="1" s="1"/>
  <c r="AU1227" i="1"/>
  <c r="U239" i="2"/>
  <c r="O239" i="2"/>
  <c r="AA239" i="2"/>
  <c r="S127" i="5"/>
  <c r="AA102" i="5"/>
  <c r="O126" i="5"/>
  <c r="O127" i="5" s="1"/>
  <c r="R126" i="5"/>
  <c r="S134" i="5" s="1"/>
  <c r="AX79" i="3"/>
  <c r="AX86" i="3" s="1"/>
  <c r="D29" i="4"/>
  <c r="B28" i="4"/>
  <c r="B4" i="4"/>
  <c r="I1258" i="1"/>
  <c r="I1269" i="1"/>
  <c r="X1268" i="1"/>
  <c r="AU812" i="1"/>
  <c r="AU777" i="1"/>
  <c r="AU457" i="1"/>
  <c r="AQ349" i="3"/>
  <c r="AU148" i="1"/>
  <c r="AU973" i="1"/>
  <c r="AU589" i="1"/>
  <c r="AU523" i="1"/>
  <c r="AU914" i="1"/>
  <c r="AU319" i="1"/>
  <c r="AU1031" i="1"/>
  <c r="AU396" i="1"/>
  <c r="AL1258" i="1"/>
  <c r="AR344" i="3"/>
  <c r="AR342" i="3"/>
  <c r="AR346" i="3"/>
  <c r="AS349" i="3"/>
  <c r="AS365" i="3" s="1"/>
  <c r="AO342" i="3"/>
  <c r="AO346" i="3"/>
  <c r="P127" i="5"/>
  <c r="Z71" i="3"/>
  <c r="Z344" i="3" s="1"/>
  <c r="AO344" i="3"/>
  <c r="AP349" i="3"/>
  <c r="AN349" i="3"/>
  <c r="AU102" i="2"/>
  <c r="AU14" i="2"/>
  <c r="AU214" i="2"/>
  <c r="AU36" i="2"/>
  <c r="AU203" i="2"/>
  <c r="AD239" i="2"/>
  <c r="AU21" i="2"/>
  <c r="I239" i="2"/>
  <c r="AU157" i="2"/>
  <c r="AU113" i="2"/>
  <c r="AU25" i="2"/>
  <c r="AU135" i="2"/>
  <c r="AU236" i="2"/>
  <c r="AU168" i="2"/>
  <c r="AU80" i="2"/>
  <c r="AU69" i="2"/>
  <c r="AU91" i="2"/>
  <c r="R246" i="2"/>
  <c r="R239" i="2"/>
  <c r="K238" i="2"/>
  <c r="L247" i="2" s="1"/>
  <c r="H238" i="2"/>
  <c r="H239" i="2" s="1"/>
  <c r="AS239" i="2"/>
  <c r="AU124" i="2"/>
  <c r="AR238" i="2"/>
  <c r="AS247" i="2" s="1"/>
  <c r="L239" i="2"/>
  <c r="AS248" i="2"/>
  <c r="AU181" i="2"/>
  <c r="AM1258" i="1"/>
  <c r="Q238" i="2"/>
  <c r="Q239" i="2" s="1"/>
  <c r="AC238" i="2"/>
  <c r="AD247" i="2" s="1"/>
  <c r="N238" i="2"/>
  <c r="N239" i="2" s="1"/>
  <c r="Z238" i="2"/>
  <c r="Z239" i="2" s="1"/>
  <c r="W238" i="2"/>
  <c r="X247" i="2" s="1"/>
  <c r="AU10" i="2"/>
  <c r="AF238" i="2"/>
  <c r="AF239" i="2" s="1"/>
  <c r="AI238" i="2"/>
  <c r="AJ247" i="2" s="1"/>
  <c r="AJ239" i="2"/>
  <c r="AU903" i="1"/>
  <c r="AU126" i="1"/>
  <c r="AU856" i="1"/>
  <c r="AU834" i="1"/>
  <c r="AG1258" i="1"/>
  <c r="AI1257" i="1"/>
  <c r="AJ1270" i="1" s="1"/>
  <c r="AJ1258" i="1"/>
  <c r="AU468" i="1"/>
  <c r="AU936" i="1"/>
  <c r="AU159" i="1"/>
  <c r="AU195" i="1"/>
  <c r="Q945" i="1"/>
  <c r="AU943" i="1" s="1"/>
  <c r="AU788" i="1"/>
  <c r="AU1009" i="1"/>
  <c r="AU59" i="1"/>
  <c r="AU567" i="1"/>
  <c r="AU823" i="1"/>
  <c r="AU1053" i="1"/>
  <c r="C15" i="4"/>
  <c r="C27" i="4"/>
  <c r="P135" i="5"/>
  <c r="S135" i="5"/>
  <c r="AA113" i="5"/>
  <c r="M127" i="5"/>
  <c r="L127" i="5"/>
  <c r="I126" i="5"/>
  <c r="I127" i="5" s="1"/>
  <c r="AA25" i="5"/>
  <c r="AA124" i="5"/>
  <c r="AA91" i="5"/>
  <c r="J127" i="5"/>
  <c r="M135" i="5"/>
  <c r="AF347" i="3"/>
  <c r="AC347" i="3"/>
  <c r="AI347" i="3"/>
  <c r="AF344" i="3"/>
  <c r="AX215" i="3"/>
  <c r="AX223" i="3" s="1"/>
  <c r="AL344" i="3"/>
  <c r="AI344" i="3"/>
  <c r="W342" i="3"/>
  <c r="AI342" i="3"/>
  <c r="AA349" i="3"/>
  <c r="AA365" i="3" s="1"/>
  <c r="R344" i="3"/>
  <c r="R349" i="3" s="1"/>
  <c r="R365" i="3" s="1"/>
  <c r="AC342" i="3"/>
  <c r="AF342" i="3"/>
  <c r="AL342" i="3"/>
  <c r="AH349" i="3"/>
  <c r="AJ349" i="3"/>
  <c r="AK349" i="3"/>
  <c r="AM349" i="3"/>
  <c r="AM365" i="3" s="1"/>
  <c r="AD349" i="3"/>
  <c r="AG365" i="3"/>
  <c r="AI346" i="3"/>
  <c r="AL346" i="3"/>
  <c r="X349" i="3"/>
  <c r="X365" i="3" s="1"/>
  <c r="W347" i="3"/>
  <c r="AE349" i="3"/>
  <c r="W344" i="3"/>
  <c r="D17" i="4"/>
  <c r="V347" i="3"/>
  <c r="V349" i="3" s="1"/>
  <c r="AU501" i="1"/>
  <c r="R1258" i="1"/>
  <c r="AX197" i="3"/>
  <c r="AX210" i="3"/>
  <c r="AX164" i="3"/>
  <c r="AX172" i="3" s="1"/>
  <c r="T202" i="3"/>
  <c r="AX204" i="3" s="1"/>
  <c r="AX217" i="3"/>
  <c r="T189" i="3"/>
  <c r="AX191" i="3" s="1"/>
  <c r="AC346" i="3"/>
  <c r="AX280" i="3"/>
  <c r="AX288" i="3" s="1"/>
  <c r="AX184" i="3"/>
  <c r="T280" i="3"/>
  <c r="AX282" i="3" s="1"/>
  <c r="AX68" i="3"/>
  <c r="AX74" i="3" s="1"/>
  <c r="E17" i="4"/>
  <c r="G349" i="3"/>
  <c r="I350" i="3" s="1"/>
  <c r="P347" i="3"/>
  <c r="AC73" i="3"/>
  <c r="AC344" i="3" s="1"/>
  <c r="N344" i="3"/>
  <c r="M344" i="3"/>
  <c r="M349" i="3" s="1"/>
  <c r="AF346" i="3"/>
  <c r="X239" i="2"/>
  <c r="O1258" i="1"/>
  <c r="AU987" i="1"/>
  <c r="AU206" i="1"/>
  <c r="AU1020" i="1"/>
  <c r="AU998" i="1"/>
  <c r="AU600" i="1"/>
  <c r="AU578" i="1"/>
  <c r="AU512" i="1"/>
  <c r="AU959" i="1"/>
  <c r="AU800" i="1"/>
  <c r="AU308" i="1"/>
  <c r="AT1272" i="1"/>
  <c r="AU104" i="1"/>
  <c r="AU275" i="1"/>
  <c r="AU264" i="1"/>
  <c r="AU239" i="1"/>
  <c r="AU217" i="1"/>
  <c r="AU1042" i="1"/>
  <c r="AU330" i="1"/>
  <c r="AU181" i="1"/>
  <c r="AU137" i="1"/>
  <c r="AU892" i="1"/>
  <c r="AU881" i="1"/>
  <c r="AU115" i="1"/>
  <c r="AU845" i="1"/>
  <c r="AU385" i="1"/>
  <c r="AU947" i="1"/>
  <c r="AU93" i="1"/>
  <c r="AU363" i="1"/>
  <c r="K1257" i="1"/>
  <c r="K1258" i="1" s="1"/>
  <c r="L1258" i="1"/>
  <c r="AU446" i="1"/>
  <c r="AU407" i="1"/>
  <c r="AU925" i="1"/>
  <c r="AU374" i="1"/>
  <c r="AU352" i="1"/>
  <c r="AU341" i="1"/>
  <c r="AU286" i="1"/>
  <c r="AU228" i="1"/>
  <c r="AU766" i="1"/>
  <c r="H1257" i="1"/>
  <c r="I1270" i="1" s="1"/>
  <c r="I1272" i="1" s="1"/>
  <c r="AC1257" i="1"/>
  <c r="AD1270" i="1" s="1"/>
  <c r="AU170" i="1"/>
  <c r="V1257" i="1"/>
  <c r="X1258" i="1" s="1"/>
  <c r="N1257" i="1"/>
  <c r="N1258" i="1" s="1"/>
  <c r="AU1166" i="1"/>
  <c r="AU556" i="1"/>
  <c r="I361" i="3"/>
  <c r="I363" i="3" s="1"/>
  <c r="K121" i="3"/>
  <c r="AX15" i="3"/>
  <c r="T306" i="3"/>
  <c r="AX306" i="3"/>
  <c r="AX314" i="3" s="1"/>
  <c r="Z169" i="3"/>
  <c r="AX103" i="3"/>
  <c r="AX111" i="3" s="1"/>
  <c r="Z119" i="3"/>
  <c r="AX116" i="3"/>
  <c r="AX123" i="3" s="1"/>
  <c r="N342" i="3"/>
  <c r="T342" i="3"/>
  <c r="Q121" i="3"/>
  <c r="L349" i="3"/>
  <c r="L365" i="3" s="1"/>
  <c r="J349" i="3"/>
  <c r="P344" i="3"/>
  <c r="O349" i="3"/>
  <c r="O365" i="3" s="1"/>
  <c r="L361" i="3"/>
  <c r="L363" i="3" s="1"/>
  <c r="N347" i="3"/>
  <c r="Q347" i="3"/>
  <c r="AX179" i="3"/>
  <c r="T344" i="3"/>
  <c r="Q342" i="3"/>
  <c r="AX10" i="3"/>
  <c r="N346" i="3"/>
  <c r="AX93" i="3"/>
  <c r="T346" i="3"/>
  <c r="AX81" i="3"/>
  <c r="AX98" i="3"/>
  <c r="U349" i="3"/>
  <c r="U365" i="3" s="1"/>
  <c r="C29" i="4"/>
  <c r="S347" i="3"/>
  <c r="W108" i="3"/>
  <c r="X359" i="3"/>
  <c r="AU1124" i="1"/>
  <c r="W1257" i="1"/>
  <c r="X1270" i="1" s="1"/>
  <c r="U1258" i="1"/>
  <c r="AU297" i="1"/>
  <c r="AD1258" i="1"/>
  <c r="T238" i="2"/>
  <c r="BC382" i="3" l="1"/>
  <c r="BE382" i="3" s="1"/>
  <c r="BC381" i="3"/>
  <c r="AY381" i="3"/>
  <c r="AY405" i="3"/>
  <c r="AY382" i="3"/>
  <c r="AV303" i="2"/>
  <c r="BA1324" i="1" s="1"/>
  <c r="AG303" i="2"/>
  <c r="AV1290" i="1"/>
  <c r="AV292" i="2"/>
  <c r="L17" i="4"/>
  <c r="BE384" i="3"/>
  <c r="T408" i="3"/>
  <c r="W408" i="3"/>
  <c r="U405" i="3"/>
  <c r="K408" i="3"/>
  <c r="Q408" i="3"/>
  <c r="AX1286" i="1"/>
  <c r="BA1288" i="1"/>
  <c r="AX1288" i="1"/>
  <c r="AD292" i="2"/>
  <c r="AW271" i="2"/>
  <c r="AW269" i="2"/>
  <c r="AW268" i="2"/>
  <c r="AW265" i="2"/>
  <c r="AW273" i="2"/>
  <c r="AW272" i="2"/>
  <c r="AW270" i="2"/>
  <c r="AW266" i="2"/>
  <c r="AW267" i="2"/>
  <c r="K1313" i="1"/>
  <c r="BA1309" i="1"/>
  <c r="X1324" i="1"/>
  <c r="X1311" i="1"/>
  <c r="X1312" i="1"/>
  <c r="X1308" i="1"/>
  <c r="X1310" i="1"/>
  <c r="X1309" i="1"/>
  <c r="Q1313" i="1"/>
  <c r="AB349" i="3"/>
  <c r="Z346" i="3"/>
  <c r="Y349" i="3"/>
  <c r="AA350" i="3" s="1"/>
  <c r="I247" i="2"/>
  <c r="I249" i="2" s="1"/>
  <c r="L244" i="2" s="1"/>
  <c r="L246" i="2" s="1"/>
  <c r="L249" i="2" s="1"/>
  <c r="O244" i="2" s="1"/>
  <c r="O246" i="2" s="1"/>
  <c r="O247" i="2"/>
  <c r="K239" i="2"/>
  <c r="AR239" i="2"/>
  <c r="Q1257" i="1"/>
  <c r="R1270" i="1" s="1"/>
  <c r="R1272" i="1" s="1"/>
  <c r="U1267" i="1" s="1"/>
  <c r="U1269" i="1" s="1"/>
  <c r="R127" i="5"/>
  <c r="P134" i="5"/>
  <c r="J134" i="5"/>
  <c r="C28" i="4"/>
  <c r="C16" i="4"/>
  <c r="AC239" i="2"/>
  <c r="AS350" i="3"/>
  <c r="AO349" i="3"/>
  <c r="AP350" i="3"/>
  <c r="AR349" i="3"/>
  <c r="M134" i="5"/>
  <c r="AP365" i="3"/>
  <c r="C35" i="4"/>
  <c r="AG247" i="2"/>
  <c r="AA247" i="2"/>
  <c r="R247" i="2"/>
  <c r="R249" i="2" s="1"/>
  <c r="U244" i="2" s="1"/>
  <c r="U246" i="2" s="1"/>
  <c r="W239" i="2"/>
  <c r="AI239" i="2"/>
  <c r="AI1258" i="1"/>
  <c r="K349" i="3"/>
  <c r="AF349" i="3"/>
  <c r="AG364" i="3" s="1"/>
  <c r="AG366" i="3" s="1"/>
  <c r="AI349" i="3"/>
  <c r="AJ364" i="3" s="1"/>
  <c r="AX70" i="3"/>
  <c r="AL349" i="3"/>
  <c r="O350" i="3"/>
  <c r="AX166" i="3"/>
  <c r="AJ350" i="3"/>
  <c r="AJ365" i="3"/>
  <c r="AM350" i="3"/>
  <c r="F29" i="4"/>
  <c r="L29" i="4" s="1"/>
  <c r="AC348" i="3"/>
  <c r="AX105" i="3"/>
  <c r="W346" i="3"/>
  <c r="W349" i="3" s="1"/>
  <c r="T347" i="3"/>
  <c r="T349" i="3" s="1"/>
  <c r="U364" i="3" s="1"/>
  <c r="U366" i="3" s="1"/>
  <c r="P349" i="3"/>
  <c r="R350" i="3" s="1"/>
  <c r="AX118" i="3"/>
  <c r="L350" i="3"/>
  <c r="H349" i="3"/>
  <c r="AX308" i="3"/>
  <c r="Q344" i="3"/>
  <c r="L1270" i="1"/>
  <c r="L1272" i="1" s="1"/>
  <c r="O1267" i="1" s="1"/>
  <c r="O1269" i="1" s="1"/>
  <c r="H1258" i="1"/>
  <c r="X350" i="3"/>
  <c r="AC1258" i="1"/>
  <c r="AF1258" i="1"/>
  <c r="O1270" i="1"/>
  <c r="Q346" i="3"/>
  <c r="N349" i="3"/>
  <c r="AG350" i="3"/>
  <c r="S349" i="3"/>
  <c r="B35" i="4"/>
  <c r="L35" i="4" s="1"/>
  <c r="W1258" i="1"/>
  <c r="U247" i="2"/>
  <c r="T239" i="2"/>
  <c r="AD350" i="3"/>
  <c r="AD365" i="3"/>
  <c r="U1270" i="1"/>
  <c r="T1258" i="1"/>
  <c r="BC1288" i="1" l="1"/>
  <c r="BF1294" i="1"/>
  <c r="BH381" i="3"/>
  <c r="BE381" i="3"/>
  <c r="BC389" i="3"/>
  <c r="BD381" i="3" s="1"/>
  <c r="AO350" i="3"/>
  <c r="AP364" i="3"/>
  <c r="AV1298" i="1"/>
  <c r="AV1297" i="1"/>
  <c r="AW1288" i="1" s="1"/>
  <c r="AW290" i="2"/>
  <c r="AW291" i="2"/>
  <c r="AW287" i="2"/>
  <c r="AW289" i="2"/>
  <c r="AW303" i="2"/>
  <c r="AW288" i="2"/>
  <c r="AC349" i="3"/>
  <c r="AD364" i="3" s="1"/>
  <c r="AY389" i="3"/>
  <c r="AZ381" i="3" s="1"/>
  <c r="BH382" i="3"/>
  <c r="BH392" i="3" s="1"/>
  <c r="R406" i="3"/>
  <c r="R405" i="3"/>
  <c r="R403" i="3"/>
  <c r="R407" i="3"/>
  <c r="R419" i="3"/>
  <c r="R404" i="3"/>
  <c r="L405" i="3"/>
  <c r="L406" i="3"/>
  <c r="L403" i="3"/>
  <c r="L407" i="3"/>
  <c r="L419" i="3"/>
  <c r="L404" i="3"/>
  <c r="X403" i="3"/>
  <c r="X404" i="3"/>
  <c r="X407" i="3"/>
  <c r="X406" i="3"/>
  <c r="X419" i="3"/>
  <c r="X405" i="3"/>
  <c r="AY408" i="3"/>
  <c r="AZ419" i="3" s="1"/>
  <c r="U404" i="3"/>
  <c r="U407" i="3"/>
  <c r="U406" i="3"/>
  <c r="U419" i="3"/>
  <c r="U403" i="3"/>
  <c r="AZ406" i="3"/>
  <c r="AZ384" i="3"/>
  <c r="BA1290" i="1"/>
  <c r="AX1290" i="1"/>
  <c r="BC1286" i="1"/>
  <c r="BA1313" i="1"/>
  <c r="BB1324" i="1" s="1"/>
  <c r="BB1309" i="1"/>
  <c r="AW274" i="2"/>
  <c r="AV1313" i="1"/>
  <c r="AW1324" i="1" s="1"/>
  <c r="R1324" i="1"/>
  <c r="R1312" i="1"/>
  <c r="R1309" i="1"/>
  <c r="R1310" i="1"/>
  <c r="R1311" i="1"/>
  <c r="R1308" i="1"/>
  <c r="R1313" i="1" s="1"/>
  <c r="X1313" i="1"/>
  <c r="AW1309" i="1"/>
  <c r="L1324" i="1"/>
  <c r="L1312" i="1"/>
  <c r="L1308" i="1"/>
  <c r="L1310" i="1"/>
  <c r="L1311" i="1"/>
  <c r="L1309" i="1"/>
  <c r="AW1295" i="1"/>
  <c r="AW1296" i="1"/>
  <c r="AW1294" i="1"/>
  <c r="AW1293" i="1"/>
  <c r="AW1292" i="1"/>
  <c r="AW1291" i="1"/>
  <c r="AW1289" i="1"/>
  <c r="AW1287" i="1"/>
  <c r="AW1290" i="1"/>
  <c r="AW1286" i="1"/>
  <c r="AW1297" i="1" s="1"/>
  <c r="O364" i="3"/>
  <c r="O366" i="3" s="1"/>
  <c r="H350" i="3"/>
  <c r="I364" i="3"/>
  <c r="L364" i="3"/>
  <c r="L366" i="3" s="1"/>
  <c r="Q1258" i="1"/>
  <c r="AL350" i="3"/>
  <c r="AM364" i="3"/>
  <c r="AS364" i="3"/>
  <c r="AR350" i="3"/>
  <c r="K350" i="3"/>
  <c r="U249" i="2"/>
  <c r="X244" i="2" s="1"/>
  <c r="X246" i="2" s="1"/>
  <c r="X249" i="2" s="1"/>
  <c r="AA244" i="2" s="1"/>
  <c r="AA246" i="2" s="1"/>
  <c r="AA249" i="2" s="1"/>
  <c r="J133" i="5"/>
  <c r="J136" i="5" s="1"/>
  <c r="M131" i="5" s="1"/>
  <c r="M133" i="5" s="1"/>
  <c r="M136" i="5" s="1"/>
  <c r="P131" i="5" s="1"/>
  <c r="P133" i="5" s="1"/>
  <c r="AI350" i="3"/>
  <c r="Z349" i="3"/>
  <c r="I366" i="3"/>
  <c r="Q349" i="3"/>
  <c r="R364" i="3" s="1"/>
  <c r="R366" i="3" s="1"/>
  <c r="AC350" i="3"/>
  <c r="X364" i="3"/>
  <c r="N350" i="3"/>
  <c r="AF350" i="3"/>
  <c r="T350" i="3"/>
  <c r="U350" i="3"/>
  <c r="U1272" i="1"/>
  <c r="X1267" i="1" s="1"/>
  <c r="X1269" i="1" s="1"/>
  <c r="BH386" i="3" l="1"/>
  <c r="BH391" i="3"/>
  <c r="P136" i="5"/>
  <c r="S131" i="5" s="1"/>
  <c r="S133" i="5"/>
  <c r="S136" i="5" s="1"/>
  <c r="AW292" i="2"/>
  <c r="V131" i="5"/>
  <c r="V133" i="5" s="1"/>
  <c r="V136" i="5" s="1"/>
  <c r="Y131" i="5" s="1"/>
  <c r="Y133" i="5" s="1"/>
  <c r="Y136" i="5" s="1"/>
  <c r="Z131" i="5" s="1"/>
  <c r="Z133" i="5" s="1"/>
  <c r="Z136" i="5" s="1"/>
  <c r="X1272" i="1"/>
  <c r="AA1267" i="1" s="1"/>
  <c r="AA1269" i="1" s="1"/>
  <c r="BC390" i="3"/>
  <c r="BD382" i="3"/>
  <c r="BD383" i="3"/>
  <c r="BD384" i="3"/>
  <c r="BD385" i="3"/>
  <c r="BD386" i="3"/>
  <c r="BD387" i="3"/>
  <c r="BD388" i="3"/>
  <c r="BD389" i="3"/>
  <c r="BH393" i="3"/>
  <c r="AZ385" i="3"/>
  <c r="AZ407" i="3"/>
  <c r="AZ404" i="3"/>
  <c r="AZ405" i="3"/>
  <c r="AZ403" i="3"/>
  <c r="AZ408" i="3" s="1"/>
  <c r="AY390" i="3"/>
  <c r="AZ388" i="3"/>
  <c r="AZ383" i="3"/>
  <c r="AZ387" i="3"/>
  <c r="AZ386" i="3"/>
  <c r="AZ382" i="3"/>
  <c r="AZ389" i="3"/>
  <c r="BA1298" i="1"/>
  <c r="BC1290" i="1"/>
  <c r="BF1295" i="1"/>
  <c r="BB1311" i="1"/>
  <c r="BB1312" i="1"/>
  <c r="BB1310" i="1"/>
  <c r="BB1308" i="1"/>
  <c r="BB1313" i="1" s="1"/>
  <c r="L1313" i="1"/>
  <c r="AW1311" i="1"/>
  <c r="AW1312" i="1"/>
  <c r="AW1310" i="1"/>
  <c r="AW1308" i="1"/>
  <c r="AW1313" i="1" s="1"/>
  <c r="AD246" i="2"/>
  <c r="AD249" i="2" s="1"/>
  <c r="AG244" i="2" s="1"/>
  <c r="Z350" i="3"/>
  <c r="AA364" i="3"/>
  <c r="Q350" i="3"/>
  <c r="W350" i="3"/>
  <c r="C33" i="4"/>
  <c r="AG246" i="2" l="1"/>
  <c r="AG249" i="2" s="1"/>
  <c r="AJ244" i="2" s="1"/>
  <c r="AJ246" i="2" s="1"/>
  <c r="BI391" i="3"/>
  <c r="BI392" i="3"/>
  <c r="BI384" i="3"/>
  <c r="BI385" i="3"/>
  <c r="BI383" i="3"/>
  <c r="BH387" i="3"/>
  <c r="BI382" i="3"/>
  <c r="BI381" i="3"/>
  <c r="BI386" i="3" s="1"/>
  <c r="BH1295" i="1"/>
  <c r="BB1287" i="1"/>
  <c r="BB1288" i="1"/>
  <c r="BB1289" i="1"/>
  <c r="BB1290" i="1"/>
  <c r="BB1291" i="1"/>
  <c r="BB1292" i="1"/>
  <c r="BB1293" i="1"/>
  <c r="BB1294" i="1"/>
  <c r="BB1295" i="1"/>
  <c r="BB1296" i="1"/>
  <c r="BB1297" i="1"/>
  <c r="BA1299" i="1"/>
  <c r="BB1286" i="1"/>
  <c r="BB1298" i="1" s="1"/>
  <c r="AJ249" i="2"/>
  <c r="AM244" i="2" s="1"/>
  <c r="AM246" i="2" s="1"/>
  <c r="AM249" i="2" s="1"/>
  <c r="AP244" i="2" s="1"/>
  <c r="C34" i="4"/>
  <c r="D33" i="4"/>
  <c r="D15" i="4"/>
  <c r="E28" i="4"/>
  <c r="E15" i="4"/>
  <c r="E16" i="4" s="1"/>
  <c r="D27" i="4"/>
  <c r="E3" i="4"/>
  <c r="E4" i="4" s="1"/>
  <c r="F3" i="4"/>
  <c r="F4" i="4" s="1"/>
  <c r="D3" i="4"/>
  <c r="AP246" i="2" l="1"/>
  <c r="AP249" i="2" s="1"/>
  <c r="AS244" i="2" s="1"/>
  <c r="AS246" i="2" s="1"/>
  <c r="AS249" i="2" s="1"/>
  <c r="AT244" i="2" s="1"/>
  <c r="AT246" i="2" s="1"/>
  <c r="AT249" i="2" s="1"/>
  <c r="BI393" i="3"/>
  <c r="D28" i="4"/>
  <c r="D34" i="4"/>
  <c r="D16" i="4"/>
  <c r="AA361" i="3"/>
  <c r="AA363" i="3" s="1"/>
  <c r="AA366" i="3" s="1"/>
  <c r="D4" i="4"/>
  <c r="F27" i="4" l="1"/>
  <c r="L27" i="4" s="1"/>
  <c r="F15" i="4"/>
  <c r="L15" i="4" s="1"/>
  <c r="C3" i="4"/>
  <c r="L3" i="4" s="1"/>
  <c r="X361" i="3"/>
  <c r="F28" i="4" l="1"/>
  <c r="L28" i="4" s="1"/>
  <c r="F16" i="4"/>
  <c r="L16" i="4" s="1"/>
  <c r="X363" i="3"/>
  <c r="X366" i="3" s="1"/>
  <c r="C4" i="4"/>
  <c r="L4" i="4" s="1"/>
  <c r="AP366" i="3"/>
  <c r="AM366" i="3"/>
  <c r="E33" i="4"/>
  <c r="AD363" i="3"/>
  <c r="AD366" i="3" s="1"/>
  <c r="AJ366" i="3"/>
  <c r="L33" i="4" l="1"/>
  <c r="E34" i="4"/>
  <c r="AS366" i="3"/>
  <c r="F34" i="4"/>
  <c r="AW358" i="3"/>
  <c r="AW363" i="3" s="1"/>
  <c r="AW366" i="3" s="1"/>
  <c r="L34" i="4" l="1"/>
  <c r="Z637" i="1"/>
  <c r="AU640" i="1" s="1"/>
  <c r="Z1257" i="1"/>
  <c r="AA1270" i="1"/>
  <c r="AA1272" i="1" s="1"/>
  <c r="AD1267" i="1"/>
  <c r="AD1269" i="1" s="1"/>
  <c r="AD1272" i="1" s="1"/>
  <c r="AJ1267" i="1"/>
  <c r="AJ1269" i="1" s="1"/>
  <c r="AJ1272" i="1"/>
  <c r="AM1267" i="1" s="1"/>
  <c r="AM1269" i="1" s="1"/>
  <c r="AM1272" i="1"/>
  <c r="Y1257" i="1"/>
  <c r="AA1258" i="1" s="1"/>
  <c r="AP1267" i="1" l="1"/>
  <c r="AU644" i="1"/>
  <c r="Z1258" i="1"/>
  <c r="AP1269" i="1" l="1"/>
  <c r="AP1272" i="1" s="1"/>
  <c r="AS1267" i="1"/>
  <c r="BH1289" i="1"/>
  <c r="BI1288" i="1" s="1"/>
  <c r="AS1269" i="1" l="1"/>
  <c r="AS1272" i="1" s="1"/>
  <c r="BH1294" i="1"/>
  <c r="BF1297" i="1"/>
  <c r="BI1287" i="1"/>
  <c r="BI1286" i="1"/>
  <c r="BI1289" i="1" s="1"/>
  <c r="BH1297" i="1" l="1"/>
  <c r="BG1296" i="1"/>
  <c r="BG1295" i="1"/>
  <c r="BG1294" i="1"/>
  <c r="BG129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Deatherage, Amanda C  (KIPDA)</author>
    <author>tc={61B4E3C2-9D20-41B0-BFDD-9322166D7EA5}</author>
    <author>tc={145D59AE-695E-4718-9DF9-FA28B62B8C21}</author>
    <author>Brady Hill</author>
    <author>tc={F0D534A0-38D6-44D0-9956-E267543F86CB}</author>
    <author>Vail, Nick  (KIPDA)</author>
    <author>tc={1E1B9F61-A392-4744-98B0-2E9BA4B05ECE}</author>
  </authors>
  <commentList>
    <comment ref="J14" authorId="0" shapeId="0" xr:uid="{00000000-0006-0000-0100-000001000000}">
      <text>
        <r>
          <rPr>
            <b/>
            <sz val="9"/>
            <color indexed="81"/>
            <rFont val="Tahoma"/>
            <family val="2"/>
          </rPr>
          <t>Deatherage, Amanda C  (KIPDA):</t>
        </r>
        <r>
          <rPr>
            <sz val="9"/>
            <color indexed="81"/>
            <rFont val="Tahoma"/>
            <family val="2"/>
          </rPr>
          <t xml:space="preserve">
Project sponsor would like to push FY 2018 R funds back 1 year. Difficult to do in CMAQ program – INDOT requires another project to swap with them. Only TARC and APCD have $ in 2019, don’t want to swap. Discussions between APCD and INDOT on whether they can get more money in 2018 and less money in 2019 to accommodate changes. INDOT says to talk to Emmanuel. APCD will talk to Lou Metro about rules about getting money now, holding for next year. Tentatively shift this project to FY 2019 and APCD gets $450,000 in FY 2018 and $50,000 for FY 2019.
This shift was not suggested at TTCC on 10/11/17. What is the status of this shift?</t>
        </r>
      </text>
    </comment>
    <comment ref="AG169" authorId="1" shapeId="0" xr:uid="{61B4E3C2-9D20-41B0-BFDD-9322166D7EA5}">
      <text>
        <t>[Threaded comment]
Your version of Excel allows you to read this threaded comment; however, any edits to it will get removed if the file is opened in a newer version of Excel. Learn more: https://go.microsoft.com/fwlink/?linkid=870924
Comment:
    Never authorized</t>
      </text>
    </comment>
    <comment ref="AA201" authorId="2" shapeId="0" xr:uid="{145D59AE-695E-4718-9DF9-FA28B62B8C21}">
      <text>
        <t>[Threaded comment]
Your version of Excel allows you to read this threaded comment; however, any edits to it will get removed if the file is opened in a newer version of Excel. Learn more: https://go.microsoft.com/fwlink/?linkid=870924
Comment:
    These were FY22 STBG funds that were flexed to FY23 PL funds</t>
      </text>
    </comment>
    <comment ref="Y312" authorId="3" shapeId="0" xr:uid="{AED05341-7648-47EE-AEA6-DBB62117A42B}">
      <text>
        <r>
          <rPr>
            <sz val="11"/>
            <color theme="1"/>
            <rFont val="Calibri"/>
            <family val="2"/>
            <scheme val="minor"/>
          </rPr>
          <t>Brady Hill:
Only $390,755 is TA and $1,262,685 is CRRSAA</t>
        </r>
      </text>
    </comment>
    <comment ref="AW335" authorId="4" shapeId="0" xr:uid="{F0D534A0-38D6-44D0-9956-E267543F86CB}">
      <text>
        <t>[Threaded comment]
Your version of Excel allows you to read this threaded comment; however, any edits to it will get removed if the file is opened in a newer version of Excel. Learn more: https://go.microsoft.com/fwlink/?linkid=870924
Comment:
    INDOT awarded U, CE, and CN funds on 5.12.25</t>
      </text>
    </comment>
    <comment ref="L353" authorId="5" shapeId="0" xr:uid="{00000000-0006-0000-0100-00000E000000}">
      <text>
        <r>
          <rPr>
            <b/>
            <sz val="9"/>
            <color indexed="81"/>
            <rFont val="Tahoma"/>
            <family val="2"/>
          </rPr>
          <t>Vail, Nick  (KIPDA):</t>
        </r>
        <r>
          <rPr>
            <sz val="9"/>
            <color indexed="81"/>
            <rFont val="Tahoma"/>
            <family val="2"/>
          </rPr>
          <t xml:space="preserve">
Transferred $37,680 to CMAQ for Ohio River Greenway; 
Moved $60,474 to HSIP for Blackiston Mill Phase 1</t>
        </r>
      </text>
    </comment>
    <comment ref="L354" authorId="5" shapeId="0" xr:uid="{AC1E2F42-32BF-45E0-A1E7-CA8BE06BC0BD}">
      <text>
        <r>
          <rPr>
            <b/>
            <sz val="9"/>
            <color indexed="81"/>
            <rFont val="Tahoma"/>
            <family val="2"/>
          </rPr>
          <t>Vail, Nick  (KIPDA):</t>
        </r>
        <r>
          <rPr>
            <sz val="9"/>
            <color indexed="81"/>
            <rFont val="Tahoma"/>
            <family val="2"/>
          </rPr>
          <t xml:space="preserve">
Transferred $37,680 to CMAQ for Ohio River Greenway; 
Moved $60,474 to HSIP for Blackiston Mill Phase 1</t>
        </r>
      </text>
    </comment>
    <comment ref="AA357" authorId="6" shapeId="0" xr:uid="{1E1B9F61-A392-4744-98B0-2E9BA4B05ECE}">
      <text>
        <t>[Threaded comment]
Your version of Excel allows you to read this threaded comment; however, any edits to it will get removed if the file is opened in a newer version of Excel. Learn more: https://go.microsoft.com/fwlink/?linkid=870924
Comment:
    Includes $876,427 in FY22 additional IIJA funds
Reply:
    Also includes $134,029 in additional FY23 funds</t>
      </text>
    </comment>
    <comment ref="AG365" authorId="3" shapeId="0" xr:uid="{C7745B58-5D47-4F3F-865B-45849D498B77}">
      <text>
        <r>
          <rPr>
            <sz val="11"/>
            <color theme="1"/>
            <rFont val="Calibri"/>
            <family val="2"/>
            <scheme val="minor"/>
          </rPr>
          <t>Brady Hill:
An additional $2,136,481 was programmed as Group III funds via an agreement from INDOT in FY25 &amp; FY26. These Group III funds were swapped for KIPDA MPO-dedicated funds.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Brady Hill</author>
    <author>tc={BF35D221-EDFC-4705-8AB8-5174C2AC7EB9}</author>
  </authors>
  <commentList>
    <comment ref="L23" authorId="0" shapeId="0" xr:uid="{0B6671E0-DBA2-42C3-9D72-3AD56DC4A3B1}">
      <text>
        <r>
          <rPr>
            <sz val="11"/>
            <color theme="1"/>
            <rFont val="Calibri"/>
            <family val="2"/>
            <scheme val="minor"/>
          </rPr>
          <t xml:space="preserve">Brady Hill:
Keeping this project funding here until next CFP in case it is needed </t>
        </r>
      </text>
    </comment>
    <comment ref="M23" authorId="1" shapeId="0" xr:uid="{BF35D221-EDFC-4705-8AB8-5174C2AC7EB9}">
      <text>
        <t>[Threaded comment]
Your version of Excel allows you to read this threaded comment; however, any edits to it will get removed if the file is opened in a newer version of Excel. Learn more: https://go.microsoft.com/fwlink/?linkid=870924
Comment:
    Not 100% if $480K or $580K was authorized based on KYTC authorization document - BH</t>
      </text>
    </comment>
    <comment ref="V129" authorId="0" shapeId="0" xr:uid="{198D37E0-D5D8-4C6B-8B41-90ACAD49BBA9}">
      <text>
        <r>
          <rPr>
            <sz val="11"/>
            <color theme="1"/>
            <rFont val="Calibri"/>
            <family val="2"/>
            <scheme val="minor"/>
          </rPr>
          <t>Brady Hill:
zeroed out in anticipation of 2026 federal re-authorization bill cut of CRP funds 8.5.26</t>
        </r>
      </text>
    </comment>
    <comment ref="Y129" authorId="0" shapeId="0" xr:uid="{252CE197-0D26-463E-9848-FEE0BCFBF5A7}">
      <text>
        <r>
          <rPr>
            <sz val="11"/>
            <color theme="1"/>
            <rFont val="Calibri"/>
            <family val="2"/>
            <scheme val="minor"/>
          </rPr>
          <t>Brady Hill:
zeroed out in anticipation of 2026 federal re-authorization bill cut of CRP funds 8.5.26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Nick Vail</author>
    <author>tc={51D79959-EF54-4284-9345-4760E7062A8B}</author>
    <author>tc={7E8AC3B7-3D32-4B92-AD17-43741A100508}</author>
    <author>tc={6F2AC5CC-8D80-4DD1-A69C-DD3EDB8A5105}</author>
    <author>tc={3E8F217B-FB23-40A5-8FA0-8C0988AF2058}</author>
    <author>Brady Hill</author>
    <author>tc={8B90D10C-C1FE-4A43-9007-DEF27B810EB7}</author>
    <author>tc={84D189B3-F0DA-46B7-853F-A654BDB0385E}</author>
    <author>tc={E42624AC-0B24-4FA0-ACE3-2AD7D92CF6AB}</author>
    <author>tc={F8DDA29A-CE4D-4867-BF71-81C49CDA3120}</author>
    <author>Vail, Nick  (KIPDA)</author>
    <author>tc={0EEAE78E-8AF9-4E0B-AC51-6DD5725012AE}</author>
    <author>tc={3D08825D-CC1D-4E20-A572-209C797E38D0}</author>
    <author>Deatherage, Amanda C  (KIPDA)</author>
    <author>tc={93936128-962E-47BD-AC6E-33F28615236D}</author>
    <author>tc={F6365C39-358D-4655-9342-8960E6E57F77}</author>
    <author>tc={71C8933E-A7D1-4538-9D81-38A7B629903B}</author>
    <author>tc={8D932E83-76C3-402F-A145-AE49C4D827B5}</author>
    <author>tc={1C2EE0D0-A58B-480D-807A-7D7FA427FA6A}</author>
  </authors>
  <commentList>
    <comment ref="P92" authorId="0" shapeId="0" xr:uid="{00000000-0006-0000-0000-000006000000}">
      <text>
        <r>
          <rPr>
            <b/>
            <sz val="9"/>
            <color indexed="81"/>
            <rFont val="Tahoma"/>
            <family val="2"/>
          </rPr>
          <t>Nick Vail:</t>
        </r>
        <r>
          <rPr>
            <sz val="9"/>
            <color indexed="81"/>
            <rFont val="Tahoma"/>
            <family val="2"/>
          </rPr>
          <t xml:space="preserve">
increase for KYTC rounding isssues
</t>
        </r>
      </text>
    </comment>
    <comment ref="S92" authorId="0" shapeId="0" xr:uid="{00000000-0006-0000-0000-000007000000}">
      <text>
        <r>
          <rPr>
            <b/>
            <sz val="9"/>
            <color indexed="81"/>
            <rFont val="Tahoma"/>
            <family val="2"/>
          </rPr>
          <t>Nick Vail:</t>
        </r>
        <r>
          <rPr>
            <sz val="9"/>
            <color indexed="81"/>
            <rFont val="Tahoma"/>
            <family val="2"/>
          </rPr>
          <t xml:space="preserve">
increase due to kytc rounding issue</t>
        </r>
      </text>
    </comment>
    <comment ref="AG92" authorId="1" shapeId="0" xr:uid="{51D79959-EF54-4284-9345-4760E7062A8B}">
      <text>
        <t>[Threaded comment]
Your version of Excel allows you to read this threaded comment; however, any edits to it will get removed if the file is opened in a newer version of Excel. Learn more: https://go.microsoft.com/fwlink/?linkid=870924
Comment:
    Only actually spent about $550K--I don't think the extra unspent funds come back to KIPDA though. I think they go back to the general KYTC pot.</t>
      </text>
    </comment>
    <comment ref="AJ92" authorId="2" shapeId="0" xr:uid="{7E8AC3B7-3D32-4B92-AD17-43741A100508}">
      <text>
        <t>[Threaded comment]
Your version of Excel allows you to read this threaded comment; however, any edits to it will get removed if the file is opened in a newer version of Excel. Learn more: https://go.microsoft.com/fwlink/?linkid=870924
Comment:
    Need to double check on this amount</t>
      </text>
    </comment>
    <comment ref="AH102" authorId="3" shapeId="0" xr:uid="{6F2AC5CC-8D80-4DD1-A69C-DD3EDB8A5105}">
      <text>
        <t>[Threaded comment]
Your version of Excel allows you to read this threaded comment; however, any edits to it will get removed if the file is opened in a newer version of Excel. Learn more: https://go.microsoft.com/fwlink/?linkid=870924
Comment:
    Most recent anticipated letting date is spring 2028..., which is FY28, so need to update timeline. (as of 4.21.26)</t>
      </text>
    </comment>
    <comment ref="AK102" authorId="4" shapeId="0" xr:uid="{3E8F217B-FB23-40A5-8FA0-8C0988AF2058}">
      <text>
        <t>[Threaded comment]
Your version of Excel allows you to read this threaded comment; however, any edits to it will get removed if the file is opened in a newer version of Excel. Learn more: https://go.microsoft.com/fwlink/?linkid=870924
Comment:
    Letting now scheduled for November 2027. Authorization could still occur in FY27. Monitor for phase shift to FY28. 8.6.26</t>
      </text>
    </comment>
    <comment ref="AG134" authorId="5" shapeId="0" xr:uid="{74C4E7FC-17E8-4B77-B75C-E5D9574F9395}">
      <text>
        <r>
          <rPr>
            <sz val="11"/>
            <color theme="1"/>
            <rFont val="Calibri"/>
            <family val="2"/>
            <scheme val="minor"/>
          </rPr>
          <t xml:space="preserve">Brady Hill:
KYTC authorized unprogrammed funding for this phase.  KYTC has since swapped the authorized KIPDA funding with state funds. See Ron Rigney email on 12.17.25
</t>
        </r>
      </text>
    </comment>
    <comment ref="AH135" authorId="6" shapeId="0" xr:uid="{8B90D10C-C1FE-4A43-9007-DEF27B810EB7}">
      <text>
        <t>[Threaded comment]
Your version of Excel allows you to read this threaded comment; however, any edits to it will get removed if the file is opened in a newer version of Excel. Learn more: https://go.microsoft.com/fwlink/?linkid=870924
Comment:
    Anticipating an August letting as of 6.16.26</t>
      </text>
    </comment>
    <comment ref="AG179" authorId="5" shapeId="0" xr:uid="{A6A45813-29F7-4F3E-985E-8DD6727626B3}">
      <text>
        <r>
          <rPr>
            <sz val="11"/>
            <color theme="1"/>
            <rFont val="Calibri"/>
            <family val="2"/>
            <scheme val="minor"/>
          </rPr>
          <t>Brady Hill:
KYTC authorized unprogrammed funding for this phase. KYTC has since swapped over-authorized KIPDA funds with state funds. See Ron Rigney email on 12.17.25</t>
        </r>
      </text>
    </comment>
    <comment ref="AG238" authorId="7" shapeId="0" xr:uid="{84D189B3-F0DA-46B7-853F-A654BDB0385E}">
      <text>
        <t>[Threaded comment]
Your version of Excel allows you to read this threaded comment; however, any edits to it will get removed if the file is opened in a newer version of Excel. Learn more: https://go.microsoft.com/fwlink/?linkid=870924
Comment:
    Double check on this obligation status</t>
      </text>
    </comment>
    <comment ref="AJ384" authorId="8" shapeId="0" xr:uid="{E42624AC-0B24-4FA0-ACE3-2AD7D92CF6AB}">
      <text>
        <t>[Threaded comment]
Your version of Excel allows you to read this threaded comment; however, any edits to it will get removed if the file is opened in a newer version of Excel. Learn more: https://go.microsoft.com/fwlink/?linkid=870924
Comment:
    Status?</t>
      </text>
    </comment>
    <comment ref="AH455" authorId="9" shapeId="0" xr:uid="{F8DDA29A-CE4D-4867-BF71-81C49CDA3120}">
      <text>
        <t>[Threaded comment]
Your version of Excel allows you to read this threaded comment; however, any edits to it will get removed if the file is opened in a newer version of Excel. Learn more: https://go.microsoft.com/fwlink/?linkid=870924
Comment:
    Anticipated to let in summer 2026 as of 4.21.26</t>
      </text>
    </comment>
    <comment ref="G505" authorId="10" shapeId="0" xr:uid="{00000000-0006-0000-0000-000004000000}">
      <text>
        <r>
          <rPr>
            <b/>
            <sz val="9"/>
            <color indexed="81"/>
            <rFont val="Tahoma"/>
            <family val="2"/>
          </rPr>
          <t>Vail, Nick  (KIPDA):</t>
        </r>
        <r>
          <rPr>
            <sz val="9"/>
            <color indexed="81"/>
            <rFont val="Tahoma"/>
            <family val="2"/>
          </rPr>
          <t xml:space="preserve">
This phase was funded with $510,000 in state TAP funds. 
NV - 12/15/16</t>
        </r>
      </text>
    </comment>
    <comment ref="AJ508" authorId="11" shapeId="0" xr:uid="{0EEAE78E-8AF9-4E0B-AC51-6DD5725012AE}">
      <text>
        <t>[Threaded comment]
Your version of Excel allows you to read this threaded comment; however, any edits to it will get removed if the file is opened in a newer version of Excel. Learn more: https://go.microsoft.com/fwlink/?linkid=870924
Comment:
    Double check FMIS if this is correct amount
Reply:
    confirmed on 8.28.26</t>
      </text>
    </comment>
    <comment ref="AE552" authorId="5" shapeId="0" xr:uid="{DE239BB6-5DEA-44A8-AD3A-949DD8E93882}">
      <text>
        <r>
          <rPr>
            <sz val="11"/>
            <color theme="1"/>
            <rFont val="Calibri"/>
            <family val="2"/>
            <scheme val="minor"/>
          </rPr>
          <t>Brady Hill:
Revised after shifted leftover funds to U phase in FY27 as part of 2025 CFP.</t>
        </r>
      </text>
    </comment>
    <comment ref="AG552" authorId="5" shapeId="0" xr:uid="{D046FBF8-6978-4118-8203-DCF22B05FDDC}">
      <text>
        <r>
          <rPr>
            <sz val="11"/>
            <color theme="1"/>
            <rFont val="Calibri"/>
            <family val="2"/>
            <scheme val="minor"/>
          </rPr>
          <t xml:space="preserve">Brady Hill:
Per Brian Eaton Email on 8.28.25
</t>
        </r>
      </text>
    </comment>
    <comment ref="AE563" authorId="5" shapeId="0" xr:uid="{4D2EB6A4-38C9-4880-90AE-FE04EA45A97E}">
      <text>
        <r>
          <rPr>
            <sz val="11"/>
            <color theme="1"/>
            <rFont val="Calibri"/>
            <family val="2"/>
            <scheme val="minor"/>
          </rPr>
          <t>Brady Hill:
Revised after shifted leftover funds to U phase in FY27 as part of 2025 CFP.</t>
        </r>
      </text>
    </comment>
    <comment ref="AG563" authorId="5" shapeId="0" xr:uid="{3E280614-C96D-4ED9-95AF-C3A87D5CD594}">
      <text>
        <r>
          <rPr>
            <sz val="11"/>
            <color theme="1"/>
            <rFont val="Calibri"/>
            <family val="2"/>
            <scheme val="minor"/>
          </rPr>
          <t>Brady Hill:
Per Brian Eaton Email on 8.28.25</t>
        </r>
      </text>
    </comment>
    <comment ref="AH598" authorId="12" shapeId="0" xr:uid="{3D08825D-CC1D-4E20-A572-209C797E38D0}">
      <text>
        <t>[Threaded comment]
Your version of Excel allows you to read this threaded comment; however, any edits to it will get removed if the file is opened in a newer version of Excel. Learn more: https://go.microsoft.com/fwlink/?linkid=870924
Comment:
    Planning to partially authorize in FY27 and authorize the rest in FY27</t>
      </text>
    </comment>
    <comment ref="J608" authorId="13" shapeId="0" xr:uid="{00000000-0006-0000-0000-000002000000}">
      <text>
        <r>
          <rPr>
            <b/>
            <sz val="9"/>
            <color indexed="81"/>
            <rFont val="Tahoma"/>
            <family val="2"/>
          </rPr>
          <t>Deatherage, Amanda C  (KIPDA):</t>
        </r>
        <r>
          <rPr>
            <sz val="9"/>
            <color indexed="81"/>
            <rFont val="Tahoma"/>
            <family val="2"/>
          </rPr>
          <t xml:space="preserve">
Previously Lou Metro had programmed this:
FY 2018 Right of Way $100,000
FY 2018 Utilities $55,000
FY 2019 Construction $2,000,000
But due to a delay in Design phase, all phases need to be pushed back 1 year.
New programming is this:
FY 2019 Right of Way $100,000
FY 2019 Utilities $55,000
FY 2020 Construction $2,000,000
Made these changes to the spreadsheet on 1/18/2018.
Per Progress Report received from John Callihan on 1/17/2018 and per discussion at Kentucky Quarterly Review Meeting on 1/18/2018. John Callihan sent Phase Shift Application with the Progress Reports on 1/17/2018. This is the first phase shift for this phase.
Most recent PIF still needs to be modified.</t>
        </r>
      </text>
    </comment>
    <comment ref="AH675" authorId="14" shapeId="0" xr:uid="{93936128-962E-47BD-AC6E-33F28615236D}">
      <text>
        <t>[Threaded comment]
Your version of Excel allows you to read this threaded comment; however, any edits to it will get removed if the file is opened in a newer version of Excel. Learn more: https://go.microsoft.com/fwlink/?linkid=870924
Comment:
    Need an update</t>
      </text>
    </comment>
    <comment ref="AH763" authorId="15" shapeId="0" xr:uid="{F6365C39-358D-4655-9342-8960E6E57F77}">
      <text>
        <t>[Threaded comment]
Your version of Excel allows you to read this threaded comment; however, any edits to it will get removed if the file is opened in a newer version of Excel. Learn more: https://go.microsoft.com/fwlink/?linkid=870924
Comment:
    C Funding should be approved summer of 2026 if all goes well as of 4.21.26</t>
      </text>
    </comment>
    <comment ref="AH775" authorId="16" shapeId="0" xr:uid="{71C8933E-A7D1-4538-9D81-38A7B629903B}">
      <text>
        <t>[Threaded comment]
Your version of Excel allows you to read this threaded comment; however, any edits to it will get removed if the file is opened in a newer version of Excel. Learn more: https://go.microsoft.com/fwlink/?linkid=870924
Comment:
    Could let by the end of the calendar year 2026 if all goes well as of 4.21.26
Reply:
    Probably will need to shift to FY27 as if 6.16.26</t>
      </text>
    </comment>
    <comment ref="AH786" authorId="17" shapeId="0" xr:uid="{8D932E83-76C3-402F-A145-AE49C4D827B5}">
      <text>
        <t>[Threaded comment]
Your version of Excel allows you to read this threaded comment; however, any edits to it will get removed if the file is opened in a newer version of Excel. Learn more: https://go.microsoft.com/fwlink/?linkid=870924
Comment:
    Projected to let in summer 2026 hopefully as of 4.21.26</t>
      </text>
    </comment>
    <comment ref="G821" authorId="10" shapeId="0" xr:uid="{00000000-0006-0000-0000-000001000000}">
      <text>
        <r>
          <rPr>
            <b/>
            <sz val="9"/>
            <color indexed="81"/>
            <rFont val="Tahoma"/>
            <family val="2"/>
          </rPr>
          <t>Vail, Nick  (KIPDA):</t>
        </r>
        <r>
          <rPr>
            <sz val="9"/>
            <color indexed="81"/>
            <rFont val="Tahoma"/>
            <family val="2"/>
          </rPr>
          <t xml:space="preserve">
Part of Construction funds obligated with $297,122 in TAP-Louisville funds</t>
        </r>
      </text>
    </comment>
    <comment ref="G965" authorId="10" shapeId="0" xr:uid="{00000000-0006-0000-0000-000003000000}">
      <text>
        <r>
          <rPr>
            <b/>
            <sz val="9"/>
            <color indexed="81"/>
            <rFont val="Tahoma"/>
            <family val="2"/>
          </rPr>
          <t>Vail, Nick  (KIPDA):</t>
        </r>
        <r>
          <rPr>
            <sz val="9"/>
            <color indexed="81"/>
            <rFont val="Tahoma"/>
            <family val="2"/>
          </rPr>
          <t xml:space="preserve">
LMG agreed to release $1,290,844 in Design funds for this project at 9.8.17 meeting</t>
        </r>
      </text>
    </comment>
    <comment ref="G993" authorId="10" shapeId="0" xr:uid="{00000000-0006-0000-0000-000005000000}">
      <text>
        <r>
          <rPr>
            <b/>
            <sz val="9"/>
            <color indexed="81"/>
            <rFont val="Tahoma"/>
            <family val="2"/>
          </rPr>
          <t>Vail, Nick  (KIPDA):</t>
        </r>
        <r>
          <rPr>
            <sz val="9"/>
            <color indexed="81"/>
            <rFont val="Tahoma"/>
            <family val="2"/>
          </rPr>
          <t xml:space="preserve">
KYTC stated no need for $10,000 in D funds at 9.8.17 meeting</t>
        </r>
      </text>
    </comment>
    <comment ref="J1236" authorId="13" shapeId="0" xr:uid="{00000000-0006-0000-0000-000008000000}">
      <text>
        <r>
          <rPr>
            <b/>
            <sz val="9"/>
            <color indexed="81"/>
            <rFont val="Tahoma"/>
            <family val="2"/>
          </rPr>
          <t>Deatherage, Amanda C  (KIPDA):</t>
        </r>
        <r>
          <rPr>
            <sz val="9"/>
            <color indexed="81"/>
            <rFont val="Tahoma"/>
            <family val="2"/>
          </rPr>
          <t xml:space="preserve">
This project was at one time programmed $100,000 for Construction in FY 2018, 2019, and 2020. But KYTC created a new breakout project (KIPDA ID TBD) in FY 18-21 TIP Admin Mod 7</t>
        </r>
      </text>
    </comment>
    <comment ref="M1236" authorId="13" shapeId="0" xr:uid="{00000000-0006-0000-0000-000009000000}">
      <text>
        <r>
          <rPr>
            <b/>
            <sz val="9"/>
            <color indexed="81"/>
            <rFont val="Tahoma"/>
            <family val="2"/>
          </rPr>
          <t>Deatherage, Amanda C  (KIPDA):</t>
        </r>
        <r>
          <rPr>
            <sz val="9"/>
            <color indexed="81"/>
            <rFont val="Tahoma"/>
            <family val="2"/>
          </rPr>
          <t xml:space="preserve">
This project was at one time programmed $100,000 for Construction in FY 2018, 2019, and 2020. But KYTC created a new breakout project (KIPDA ID TBD) in FY 18-21 TIP Admin Mod 7</t>
        </r>
      </text>
    </comment>
    <comment ref="P1236" authorId="13" shapeId="0" xr:uid="{00000000-0006-0000-0000-00000A000000}">
      <text>
        <r>
          <rPr>
            <b/>
            <sz val="9"/>
            <color indexed="81"/>
            <rFont val="Tahoma"/>
            <family val="2"/>
          </rPr>
          <t>Deatherage, Amanda C  (KIPDA):</t>
        </r>
        <r>
          <rPr>
            <sz val="9"/>
            <color indexed="81"/>
            <rFont val="Tahoma"/>
            <family val="2"/>
          </rPr>
          <t xml:space="preserve">
This project was at one time programmed $100,000 for Construction in FY 2018, 2019, and 2020. But KYTC created a new breakout project (KIPDA ID TBD) in FY 18-21 TIP Admin Mod 7</t>
        </r>
      </text>
    </comment>
    <comment ref="AJ1262" authorId="18" shapeId="0" xr:uid="{1C2EE0D0-A58B-480D-807A-7D7FA427FA6A}">
      <text>
        <t>[Threaded comment]
Your version of Excel allows you to read this threaded comment; however, any edits to it will get removed if the file is opened in a newer version of Excel. Learn more: https://go.microsoft.com/fwlink/?linkid=870924
Comment:
    TIFIA funds</t>
      </text>
    </comment>
    <comment ref="X1263" authorId="0" shapeId="0" xr:uid="{7F71BE01-AEBA-4C79-AB56-51D5D075451D}">
      <text>
        <r>
          <rPr>
            <sz val="11"/>
            <color theme="1"/>
            <rFont val="Calibri"/>
            <family val="2"/>
            <scheme val="minor"/>
          </rPr>
          <t xml:space="preserve">Nick Vail:
$2,592,470 leftover from FY21 cost increase reserve. Added to FY22 reserve. </t>
        </r>
      </text>
    </comment>
    <comment ref="AD1263" authorId="5" shapeId="0" xr:uid="{2648549F-0BC5-4116-AB7C-E2262C5A9477}">
      <text>
        <r>
          <rPr>
            <sz val="11"/>
            <color theme="1"/>
            <rFont val="Calibri"/>
            <family val="2"/>
            <scheme val="minor"/>
          </rPr>
          <t>Brady Hill:
$724,093 additional dollars carried over to FY24 Cost Increase Reserve base total from FY23 Cost Increase Reserve</t>
        </r>
      </text>
    </comment>
    <comment ref="AG1267" authorId="5" shapeId="0" xr:uid="{BEA89E11-605F-4A7B-BBC4-0B4D0F4660AC}">
      <text>
        <r>
          <rPr>
            <sz val="11"/>
            <color theme="1"/>
            <rFont val="Calibri"/>
            <family val="2"/>
            <scheme val="minor"/>
          </rPr>
          <t>Brady Hill:
Carryover Balanced confirmed with KYTC Central Office 01/2025. 
Combined Total of KYTC IOU Balance of SLO Funds as of 1/15/25:
$119,078180.13
Combined Total of STBG Funding in FMISW10A Status of Funds Report 12.04.24:
$39,935,044.59 (includes $23,112,971 of FY25 sub-allocated funds)
$119,078180.13 + $39,935,044.59 - $23,112,971 = $135,900,253.72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tc={9F2D70E7-D88C-4D3C-8AC0-1479EC521A3D}</author>
    <author>Brady Hill</author>
  </authors>
  <commentList>
    <comment ref="X108" authorId="0" shapeId="0" xr:uid="{9F2D70E7-D88C-4D3C-8AC0-1479EC521A3D}">
      <text>
        <t>[Threaded comment]
Your version of Excel allows you to read this threaded comment; however, any edits to it will get removed if the file is opened in a newer version of Excel. Learn more: https://go.microsoft.com/fwlink/?linkid=870924
Comment:
    KYTC over obligated TAP funds for this project again... 9.26.25</t>
      </text>
    </comment>
    <comment ref="AD244" authorId="1" shapeId="0" xr:uid="{DCFE049D-DAC9-4AB3-B643-F57262573155}">
      <text>
        <r>
          <rPr>
            <sz val="11"/>
            <color theme="1"/>
            <rFont val="Calibri"/>
            <family val="2"/>
            <scheme val="minor"/>
          </rPr>
          <t>Brady Hill:
This is the carryover amount via FMISW10A 9.30.24 report--where slightly more funds were made available to KIPDA than displayed by the tracking sheet in FY23</t>
        </r>
      </text>
    </comment>
    <comment ref="AG246" authorId="1" shapeId="0" xr:uid="{B637ADD0-2A58-40D6-89D8-C92D6E6B10B6}">
      <text>
        <r>
          <rPr>
            <sz val="11"/>
            <color theme="1"/>
            <rFont val="Calibri"/>
            <family val="2"/>
            <scheme val="minor"/>
          </rPr>
          <t>Brady Hill:
The amount of funding available in FY25 can be confirmed by FMISW10A 5.15.25 report. Note that One time TIFIA TA funds are allocated to FY26 in this tracking sheet.</t>
        </r>
      </text>
    </comment>
    <comment ref="AD248" authorId="1" shapeId="0" xr:uid="{00E83B34-8653-4DB6-A3BE-ADCF8D87D966}">
      <text>
        <r>
          <rPr>
            <sz val="11"/>
            <color theme="1"/>
            <rFont val="Calibri"/>
            <family val="2"/>
            <scheme val="minor"/>
          </rPr>
          <t xml:space="preserve">Brady Hill:
This obligation amount matches FMISW10A report from 9.30.24. KYTC erroneously approved additional TAP funding for KIPDA projects in this FY, which is why their is more obligated than what is on the KIPDA tracking sheet. </t>
        </r>
      </text>
    </comment>
  </commentList>
</comments>
</file>

<file path=xl/sharedStrings.xml><?xml version="1.0" encoding="utf-8"?>
<sst xmlns="http://schemas.openxmlformats.org/spreadsheetml/2006/main" count="13692" uniqueCount="662">
  <si>
    <t>Indiana MPO-Dedicated Funding Programs</t>
  </si>
  <si>
    <t>Updated as of 8.31.26</t>
  </si>
  <si>
    <t>PROJECT INFORMATION</t>
  </si>
  <si>
    <t>FY 2017</t>
  </si>
  <si>
    <t>FY 2018</t>
  </si>
  <si>
    <t>FY 2019</t>
  </si>
  <si>
    <t>FY 2020</t>
  </si>
  <si>
    <t>FY 2021</t>
  </si>
  <si>
    <t>FY 2022</t>
  </si>
  <si>
    <t>FY 2023</t>
  </si>
  <si>
    <t>FY 2024</t>
  </si>
  <si>
    <t>FY 2025</t>
  </si>
  <si>
    <t>FY 2026</t>
  </si>
  <si>
    <t>FY 2027</t>
  </si>
  <si>
    <t>FY 2028</t>
  </si>
  <si>
    <t>FY 2029</t>
  </si>
  <si>
    <t>FY 2030</t>
  </si>
  <si>
    <t>FUTURE</t>
  </si>
  <si>
    <t>PROJECT</t>
  </si>
  <si>
    <t>KIPDA ID</t>
  </si>
  <si>
    <t>DES Number</t>
  </si>
  <si>
    <t>DESCRIPTION</t>
  </si>
  <si>
    <t>SPONSOR</t>
  </si>
  <si>
    <t xml:space="preserve">PHASE </t>
  </si>
  <si>
    <t>FEDERAL COST</t>
  </si>
  <si>
    <t>FEDERAL PGM</t>
  </si>
  <si>
    <t>FEDERAL OBL.</t>
  </si>
  <si>
    <t>TOTALS</t>
  </si>
  <si>
    <t>Kentuckiana Air Education</t>
  </si>
  <si>
    <t>KAIRE Ozone Prevention and Awareness Program</t>
  </si>
  <si>
    <t>APCD</t>
  </si>
  <si>
    <t>Planning</t>
  </si>
  <si>
    <t>FED COST</t>
  </si>
  <si>
    <t>Preliminary Eng.</t>
  </si>
  <si>
    <t>Design</t>
  </si>
  <si>
    <t>FED PGM</t>
  </si>
  <si>
    <t>Right of Way</t>
  </si>
  <si>
    <t>Utility Relocation</t>
  </si>
  <si>
    <t>FED OBL</t>
  </si>
  <si>
    <t>Construction Engineering</t>
  </si>
  <si>
    <t>Construction</t>
  </si>
  <si>
    <t>Program</t>
  </si>
  <si>
    <t>% OBL</t>
  </si>
  <si>
    <t>Capital</t>
  </si>
  <si>
    <t>Operating</t>
  </si>
  <si>
    <t>CR-311 and Sellersburg Improvements</t>
  </si>
  <si>
    <t>Corridor improvements will extend along CR-311 from SR-60 to US-31 in Sellersburg. Project will add sidewalks, a bike path and a center turn lane to provide safe traffic/transportation alternatives and improve overall safety in the area</t>
  </si>
  <si>
    <t>Clark County</t>
  </si>
  <si>
    <t>Charlestown Road Corridor Complete Street - Multi Use Trail</t>
  </si>
  <si>
    <t>Construction of a multi-use path on Charlestown Rd. from Sunset Drive to Chapel Lane and include pedestrian bridge</t>
  </si>
  <si>
    <t>Floyd County</t>
  </si>
  <si>
    <t>CR 403 and Stacy Road Intersection Improvements</t>
  </si>
  <si>
    <t>Intersection improvement including construction of a roundabout to improve safety at CR 403 and Stacy Road. Roundabout construction would include HMA pavement, curb and gutter and storm sewer for drainage, and intersection lighting. The footprint for the proposed roundabout would require approximately &lt;1.0 acre of additional right of way, as well as relocating an existing Vectren utility pole and regulated gas line that runs along CR 403.</t>
  </si>
  <si>
    <t>Baylor Wissman Hilltop</t>
  </si>
  <si>
    <t>Project will replace existing roadway to widen lanes to 11 feet in each direction, add 2 foot shoulders with 1 foot aggregate. Additional safety measures including edge striping and curve notices will be included.</t>
  </si>
  <si>
    <t>Railroad</t>
  </si>
  <si>
    <t>Intersection of E. Spring St. &amp; Beharrell Ave.</t>
  </si>
  <si>
    <t>New Albany</t>
  </si>
  <si>
    <t>Blackiston Mill Road Phase II</t>
  </si>
  <si>
    <t xml:space="preserve">The Blackiston Mill Road Improvement Project is a series of improvements to the existing roadway from Lewis and Clark to just south of Gutford Road. Phase II is from the Kroger entrance to Blackiston View Drive. </t>
  </si>
  <si>
    <t>Clarksville</t>
  </si>
  <si>
    <t>Bridge 51 (Blackiston Mill Rd) Replacement Project</t>
  </si>
  <si>
    <t>The proposed replacement bridge will be approximately 250 feet long,
with 700 foot approaches. Bridge 51 carries Blackiston Mill Road over Silver Creek and currently serves as a critical link between the City of New Albany and the Town of Clarksville. The bridge structure itself is the responsibility of Floyd County, with the northern approach being in the City of New Albany and the southern approach in the
Town of Clarksville and Clark County. In our 2016 Bridge Inspection Report, Bridge 51 scored a 39.2 Sufficiency Rating.</t>
  </si>
  <si>
    <t>E. Main Street from State Street Intersection to E. 5th Street Intersection</t>
  </si>
  <si>
    <t xml:space="preserve">This road reconstruction project on E. Main Street will extend from State Street to E. 5th Street for approximately 1,600 feet or 0.3 miles and is located in the heart of Downtown New Albany. The proposed road reconstruction project will provide for a continuation of the improvements of the E. Main Street corridor extending from the recently completed project on E. Main from Vincennes Street to E. 5th Street in 2014 and connect to the improvements completed by INDOT on W. Main Street from State Street to Corydon Pike in 2015. </t>
  </si>
  <si>
    <t>Construction (CRRSAA)</t>
  </si>
  <si>
    <t>Mt. Tabor</t>
  </si>
  <si>
    <t>309</t>
  </si>
  <si>
    <t>Reconstruct 2 lane road from Klerner Lane to Charlestown Rd.</t>
  </si>
  <si>
    <t>Progress Way Improvements</t>
  </si>
  <si>
    <t>The project will install new curb and gutter, sidewalks, and drainage along Progress Way from I-65 to Broadway. The width of the lanes will not change, instead they will be shifted south slightly to allow for drainage improvements. There will also be a reworking of the intersection with Addmore and Progress Way.</t>
  </si>
  <si>
    <t>Stansifer Avenue Streetscape Improvements</t>
  </si>
  <si>
    <t>The project is a complete overhaul of Stansifer Avenue from Akers Avenue to South Clark Boulevard. The roadway will have new landscaped medians, curb and gutter, the addition of on-street parking, narrowing of the lane widths and drainage improvements. The project will also include pedestrian sidewalk upgrades and widening to at least 5' and designated bike lanes.</t>
  </si>
  <si>
    <t>Graybrook Lane Extension</t>
  </si>
  <si>
    <t>Extension of collector class roadway (Graybrook Ln.) from the intersection with Bono Rd./Pearl St. to the intersection of State St. This roadway extension would further establish connections from economically depressed areas to the vital State Street corridor. The estimated cost is $3,598,631.</t>
  </si>
  <si>
    <t>Riverside Drive Reconstruction</t>
  </si>
  <si>
    <t>The Town of Clarksville is proposing the reconstruction of Riverside Drive from the Town line to Ashland Park. The new roadway will include new 11’‐5’ travel lanes, one north and one south bound lane, an 8’ parking strip on both sides, 5’ planting zone and 6’ walk on both sides. An elevated cycle track will be added on the south side of the roadway.</t>
  </si>
  <si>
    <t>Every Commute Counts (formerly Ticket to Ride)</t>
  </si>
  <si>
    <t>56 (parent ID)</t>
  </si>
  <si>
    <t>Regional Rideshare Program</t>
  </si>
  <si>
    <t>KIPDA</t>
  </si>
  <si>
    <t>Floyd County Transit and Multi-Modal Planning Study</t>
  </si>
  <si>
    <t xml:space="preserve">Conduct a planning study to improve transit and multi-modal transportation opportunities in Floyd County and the municipalities. The study will identify demographics for those areas that currently lack services, current and future service needs as well as potential service providers in both urbanized and rural areas of the community. Additionally, the study will research transit regulations, propose alternative solutions for transit and other multi-modal services, develop cost estimates and implementation plans for services.				</t>
  </si>
  <si>
    <t>State Street Congestion Mitigation Planning Study</t>
  </si>
  <si>
    <t xml:space="preserve">A corridor study to determine the best methods for mitigating congestion along the State Street corridor (from the interstate ramps to the Green Valley Road intersection; approximately 0.8 miles). To do this, the City of New Albany would like to install Miovision cameras at key intersections along the corridor to have real-time data for multiple signal performance measures that could be analyzed and studied to determine a more efficient means of conveying traffic.				</t>
  </si>
  <si>
    <t>New Albany Bus Stop ADA Improvements</t>
  </si>
  <si>
    <t>TBD</t>
  </si>
  <si>
    <t xml:space="preserve">TARC will improve bus stops throughout the City of New Albany. 26 bus stops were identified as not being ADA compliant, many of which do not have concrete pads for the bus riders. 				</t>
  </si>
  <si>
    <t>TARC</t>
  </si>
  <si>
    <t>Bridge 38 (Baylor Wissman) Replacement</t>
  </si>
  <si>
    <t>Project will replace existing bridge due to poor geometry and the superstructure and substructure deterioration. It will expand bridge from one to two travel lanes with 2 foot shoulders. Approach will be re-aligned to improve site distance.</t>
  </si>
  <si>
    <t>Downtown Transit Center Planning Study</t>
  </si>
  <si>
    <t>New</t>
  </si>
  <si>
    <t>Study of a potential Louisville Downtown Transit Center. The study intends to Establish operational specifications for a downtown transit center, identify potential locations, design line-level routing through downtown, facilitate stakeholder engagement and community input around the project, provide high level cost assumptions for land acquisition, design, and construction</t>
  </si>
  <si>
    <t>Highway 150 Break - Highlander Point</t>
  </si>
  <si>
    <t>Establishment of lighted intersection between Old Vincennes Road and West Luther Road on Highway 150 providing additional access to Highlander Point Gateway district.</t>
  </si>
  <si>
    <t>Memphis Blue Lick Roadway Improvements</t>
  </si>
  <si>
    <t>This project will enhance the overall capacity of the Memphis Blue Lick Road and the surrounding area, from Crone Road near the I-65 Interchange to the existing Champions Point S/D, 2+ miles to the west. There are potentially four intersections that must be enhanced (one is an INDOT interchange at I-65); potentially two bridge improvement structures and several small structure crossings that will need to be improved along with the roadway widening for the area. The roadway widening shall include pavement drive lane expansion and improved paved shoulders. Bike paths will also be considered for this project.</t>
  </si>
  <si>
    <t>Purchase Vehicles for Mobility on Demand Service</t>
  </si>
  <si>
    <t xml:space="preserve">TARC will purchase five (5) modified Ford Transit Vans (or equal) for Mobility on Demand service to exurban locations.				</t>
  </si>
  <si>
    <t>Slate Run Road Phase II</t>
  </si>
  <si>
    <t>The project consists of the widening of Slate Run Road from Lockwood Drive to Ekin Avenue in New Albany, Indiana. The road is being widened to create new separate bicycle lanes. Curb and gutter will be added to both sides of the roadway, and new sidewalks will be constructed outside of the curb lines.</t>
  </si>
  <si>
    <t>Clarksville Montgomery Avenue / Jeffersonville 9th Street Multimodal Connection</t>
  </si>
  <si>
    <t xml:space="preserve">Design of multimodal connection between Jeffersonville and Clarksville's Arts Districts, underneath I-65 along Montgomery Avenue and 9th Street.  The design will include new sidewalks, bicycle paths, lighting, and other aesthetic amenities.  </t>
  </si>
  <si>
    <t>Jeff Charlestown Pike Improvements</t>
  </si>
  <si>
    <t>The Jeff-Charlestown Pike project begins at the intersection of Jeff-Chas Pike and Salem Noble Road and extend0.8 miles to the intersection with Hwy-62. The project will extend the Jeffersonville Project that begins at Utica Sellersburg Road and extends to Salem Noble Road. the improvements planned include an increased shoulder for bike traffic and a area for sidewalks to be added by developers or property owners fronting the project. improved traffic flow and alternative means of travel will be offered and will help improve emissions. The multiuse path is being added to protect and help provide alternatives for local residents.</t>
  </si>
  <si>
    <t>Henryville Sidewalks</t>
  </si>
  <si>
    <t>The existing sidewalks in the Henryville area are crumbling and do not currently meet ADA requirements. Ramps will be added at intersections and slopes will be adjusted to help meet current ADA requirements. Extending sidewalks from the Henryville High School to the local library should also help the community.</t>
  </si>
  <si>
    <t>Consruction Engineering</t>
  </si>
  <si>
    <t>CMAQ Total</t>
  </si>
  <si>
    <t>CRP Total</t>
  </si>
  <si>
    <t>HSIP Total</t>
  </si>
  <si>
    <t>PROTECT Total</t>
  </si>
  <si>
    <t>STBG Total</t>
  </si>
  <si>
    <t>TA Total</t>
  </si>
  <si>
    <t>CRRSAA Total</t>
  </si>
  <si>
    <t>Grand Total</t>
  </si>
  <si>
    <t>PROGRAM SUB-ALLOCATIONS</t>
  </si>
  <si>
    <t>STP TIP PROGRAM DEVELOPMENT</t>
  </si>
  <si>
    <t>PROGRAM DEVELOPMENT</t>
  </si>
  <si>
    <t>FUTURE SUB-ALLOCATIONS</t>
  </si>
  <si>
    <t>CMAQ-MPO Sub-allocation</t>
  </si>
  <si>
    <t>CMAQ-MPO</t>
  </si>
  <si>
    <t>CRP-MPO Sub-allocation</t>
  </si>
  <si>
    <t>HSIP-MPO Sub-allocation</t>
  </si>
  <si>
    <t>HSIP-MPO</t>
  </si>
  <si>
    <t>PROTECT-MPO Sub-allocation</t>
  </si>
  <si>
    <t>PROTECT-MPO</t>
  </si>
  <si>
    <t>STBG-MPO Sub-allocation</t>
  </si>
  <si>
    <t>STBG-MPO</t>
  </si>
  <si>
    <t>TA-MPO Sub-allocation</t>
  </si>
  <si>
    <t>TA-MPO</t>
  </si>
  <si>
    <t>CRRSAA-MPO or MPO Funding Swap Agreement Sub-allocation</t>
  </si>
  <si>
    <t>Section 164 Penalty (HSIP) Sub-allocation</t>
  </si>
  <si>
    <t>Combined Amount</t>
  </si>
  <si>
    <t>Future Bal.</t>
  </si>
  <si>
    <t>GENERAL FUND</t>
  </si>
  <si>
    <t>FUTURE CATEGORY</t>
  </si>
  <si>
    <t>Combined Sub-allocation</t>
  </si>
  <si>
    <t>Future Avail.</t>
  </si>
  <si>
    <t>Programmed</t>
  </si>
  <si>
    <t>Future Sched.</t>
  </si>
  <si>
    <t>Obligated</t>
  </si>
  <si>
    <t>UNPROGRAMMED FUNDS</t>
  </si>
  <si>
    <t>Future Balance</t>
  </si>
  <si>
    <t>Received an additional $61,615 in authorization authority 3.26 - this was programmed to CR-311 and Bridge 51</t>
  </si>
  <si>
    <t>LPA</t>
  </si>
  <si>
    <t>Programmed as of December 18, 2023</t>
  </si>
  <si>
    <t>Programmed as of June 19, 2024</t>
  </si>
  <si>
    <t>Programmed as of May 23, 2025</t>
  </si>
  <si>
    <t>Population of Clark County (2024)</t>
  </si>
  <si>
    <t>Population (2024 Census Est.)</t>
  </si>
  <si>
    <t xml:space="preserve">Clarksville </t>
  </si>
  <si>
    <t>Population of Floyd County (2024)</t>
  </si>
  <si>
    <t>EJ Population in These 2 Counties</t>
  </si>
  <si>
    <t>Total of 2 Counties (2024)</t>
  </si>
  <si>
    <t xml:space="preserve">Floyd County </t>
  </si>
  <si>
    <t>Jeffersonville</t>
  </si>
  <si>
    <t xml:space="preserve">Programmed </t>
  </si>
  <si>
    <t xml:space="preserve">Obligated </t>
  </si>
  <si>
    <t>Total Programmed to IN Projects FY2017-FY2030</t>
  </si>
  <si>
    <t>Percetage of Dollars Programmed</t>
  </si>
  <si>
    <t>Total Programmed to IN Projects FY2021-FY2030</t>
  </si>
  <si>
    <t>Percentage of Dollars Programmed</t>
  </si>
  <si>
    <t>Total Programmed for IN Projects FY2021-FY2030 Per Capita</t>
  </si>
  <si>
    <t>County</t>
  </si>
  <si>
    <t>Clark</t>
  </si>
  <si>
    <t>Floyd</t>
  </si>
  <si>
    <t>Total to the Region</t>
  </si>
  <si>
    <t>Total Minus KIPDA</t>
  </si>
  <si>
    <t>Total minus KIPDA</t>
  </si>
  <si>
    <t>Obligation Percentage</t>
  </si>
  <si>
    <t xml:space="preserve">Floyd County* </t>
  </si>
  <si>
    <t>*$3,643,736 HSIP-state used to fund KIPDA ID 2128</t>
  </si>
  <si>
    <t>Project Type</t>
  </si>
  <si>
    <t>Total Dollars Programmed</t>
  </si>
  <si>
    <t>% of Dollars Programmed</t>
  </si>
  <si>
    <t>Total Programmed From FY2017-FY2029</t>
  </si>
  <si>
    <t>Roadway Only</t>
  </si>
  <si>
    <t>Roadway w/ Bike/Ped</t>
  </si>
  <si>
    <t>Bike/Pedestrian Only</t>
  </si>
  <si>
    <t>Transit</t>
  </si>
  <si>
    <t xml:space="preserve">Total  </t>
  </si>
  <si>
    <t>Total Number of Project Phases</t>
  </si>
  <si>
    <t>% of Project Phases Programmed</t>
  </si>
  <si>
    <t>Total Project Phases Programmed From FY2017-FY2029</t>
  </si>
  <si>
    <t>Total Number of Projects w/ Phases Programmed in EJ areas</t>
  </si>
  <si>
    <t>Total Dollars Programmed in EJ areas</t>
  </si>
  <si>
    <t>% of Dollars Programmed in EJ areas</t>
  </si>
  <si>
    <t>Total Dollars Programmed in EJ areas from FY2017-FY2029</t>
  </si>
  <si>
    <t>Percentage of IN Urbanized Area Population in EJ Areas</t>
  </si>
  <si>
    <t>Riverside Drive funded by INDOT 's Group III funds $4,864,371 in FY24</t>
  </si>
  <si>
    <t>Total funding obligated (or soon to be obligated to mpo-dedicated (or formerly mpo-dedicated) projects in FY24</t>
  </si>
  <si>
    <t>CMAQ</t>
  </si>
  <si>
    <t>TOTAL</t>
  </si>
  <si>
    <t>Annual Allocation</t>
  </si>
  <si>
    <t>50% of Allocation</t>
  </si>
  <si>
    <t>Programmed Amount</t>
  </si>
  <si>
    <t>CRP</t>
  </si>
  <si>
    <t>HSIP</t>
  </si>
  <si>
    <t>PROTECT</t>
  </si>
  <si>
    <t>STBG</t>
  </si>
  <si>
    <t>TA</t>
  </si>
  <si>
    <t>Kentucky Carbon Reduction Program (CRP-MPO)</t>
  </si>
  <si>
    <t>STATE ID</t>
  </si>
  <si>
    <t>Louisville Metro</t>
  </si>
  <si>
    <t xml:space="preserve">Dodge Gap Jefferson Memorial Forest - Louisville Loop Shared Use Path </t>
  </si>
  <si>
    <t>05-00523.00</t>
  </si>
  <si>
    <t xml:space="preserve">Design and construct shared use path and Louisville Loop trailhead facilities through Jefferson Memorial Forest from Blevins Gap  Road to north end of sand quarry tunnel at Gene Snyder FWY (the tunnel will be part of this segment) approximately 2.5 miles  </t>
  </si>
  <si>
    <t>Northeast Louisville Loop Section II (Eastwood Cut-off)</t>
  </si>
  <si>
    <t>05-00525.00</t>
  </si>
  <si>
    <t>Construct a shared use path along US 60 from Eastwood Cutoff to Eastwood Recreation Center.</t>
  </si>
  <si>
    <t xml:space="preserve">Ohio River Levee Trail Phase III </t>
  </si>
  <si>
    <t>05-00505.00</t>
  </si>
  <si>
    <t>Construct bicycle/pedestrian facilities along Campground Road from the end of the shared use path at the railroad crossing on Campground Road near I-264 to Lees Lane and the connection to Riverside Gardens Park at 2899 Lees Lane.</t>
  </si>
  <si>
    <t>Ohio River Valley NE Bike/Ped Improvements Phase
I (Louisville Loop)</t>
  </si>
  <si>
    <t>05-3036.00</t>
  </si>
  <si>
    <t>Design and construct an accessible shared-use path system, including amenities, that connects the Lewis &amp; Clark Bridge to US 42 in Prospect. Design and construct an accessible shared-use path system connecting This corridor is approximately 2.5 miles of the 100+ mile Louisville Loop.</t>
  </si>
  <si>
    <t>Ohio River Valley NE Bike/Ped Improvements Phase
II (Louisville Loop)</t>
  </si>
  <si>
    <t>5-584.00</t>
  </si>
  <si>
    <t>Design and construct an accessible shared-use path system, including amenities; and make improvements to portions of an existing shared-use path that connects the Big Four Bridge to Caperton Swamp. This corridor is approximately 3.5 miles of the 100+ mile Louisville Loop.</t>
  </si>
  <si>
    <t xml:space="preserve">Pond Creek Jefferson Memorial Forest - Louisville Loop Shared Use Path </t>
  </si>
  <si>
    <t>05-00522.00</t>
  </si>
  <si>
    <t xml:space="preserve">Design and construct shared use path and Louisville Loop trailhead facilities through Jefferson Memorial Forest from north end of sand quarry tunnel at Gene Snyder FWY to west terminus of the existing MSD trail approximately 2.7 miles which will include a bridge over Pond Creek. </t>
  </si>
  <si>
    <t>Bus Stop and Access Improvements -  M. Ali and Chestnut Street Corridor</t>
  </si>
  <si>
    <t>Westport Road Sidewalk through I-265 Interchange</t>
  </si>
  <si>
    <t>5-598.00</t>
  </si>
  <si>
    <t>Dixie Highway Streetscape - Maple to Garland</t>
  </si>
  <si>
    <t>5-478.81</t>
  </si>
  <si>
    <t>Bus Stop Improvements at Transit Node Eastern Parkway and Preston/Shelby Street</t>
  </si>
  <si>
    <t>Jeffersontown</t>
  </si>
  <si>
    <t>Taylorsville Road Shared Use Path</t>
  </si>
  <si>
    <t>Totals</t>
  </si>
  <si>
    <t>PROGRAM SUB-ALLOCATION</t>
  </si>
  <si>
    <t>CRP-MPO Annual Allocation</t>
  </si>
  <si>
    <t>Annual Alloc</t>
  </si>
  <si>
    <t>Carryover from Previous Fiscal Year</t>
  </si>
  <si>
    <t>Annual Sub-Allocation</t>
  </si>
  <si>
    <t>Available</t>
  </si>
  <si>
    <t>CARRYOVER FUNDS FOR NEXT FISCAL YEAR</t>
  </si>
  <si>
    <t>Programmed as of May 19, 2025</t>
  </si>
  <si>
    <t>Total Programmed to CRP Projects FY2024-FY2029</t>
  </si>
  <si>
    <t>% of CRP Dollars Programmed FY2017-FY2029</t>
  </si>
  <si>
    <t>Total TA Programmed for KY Projects FY2017-FY2029 Per Capita</t>
  </si>
  <si>
    <t>KYTC</t>
  </si>
  <si>
    <t>Middletown</t>
  </si>
  <si>
    <t>Oldham County</t>
  </si>
  <si>
    <t>Bullitt County</t>
  </si>
  <si>
    <t>University of Louisville</t>
  </si>
  <si>
    <t xml:space="preserve">Total </t>
  </si>
  <si>
    <t>Total Dollars Programmed to CRP From FY2017-FY2029</t>
  </si>
  <si>
    <t>% of CRP Dollars Programmed</t>
  </si>
  <si>
    <t>% of CRP Project Phases Programmed</t>
  </si>
  <si>
    <t>Total CRP Project Phases Programmed From FY2017-FY2029</t>
  </si>
  <si>
    <t>Total CRP Dollars Programmed in EJ areas from FY2017-FY2029</t>
  </si>
  <si>
    <t>% of CRP Dollars Programmed in EJ areas</t>
  </si>
  <si>
    <t>Percentage of KY Urbanized Area Population in EJ Areas</t>
  </si>
  <si>
    <t>Kentucky Surface Transportation Block Grant (STBG-MPO) Program</t>
  </si>
  <si>
    <t>Bullittt County</t>
  </si>
  <si>
    <t>KY 44</t>
  </si>
  <si>
    <t>05-00347.10</t>
  </si>
  <si>
    <t>Widen KY 44 from 2 to 4 lanes from US 31 E to Kings Church Road and a 3 lane section from Kings Church Road to Spencer County line.</t>
  </si>
  <si>
    <t>Design (CRRSAA)</t>
  </si>
  <si>
    <t>Bluegrass Commerce Park Bicycle/Pedestrian Trail Phase II</t>
  </si>
  <si>
    <t>05-00543.00</t>
  </si>
  <si>
    <t xml:space="preserve">Construct a multi-use bicycle and pedestrian trail along Bluegrass Parkway from Watterson Trail to Tucker Station Road and along Tucker Station Road from Bluegrass Parkway to Plantside Drive. </t>
  </si>
  <si>
    <t>Galene Drive/Sprowl Road Collector Extension</t>
  </si>
  <si>
    <t xml:space="preserve">Realign Galene Drive and Sprowl Road to eliminate the right turn/left turn movement as it approaches Taylorsville Road.   Extend Sprowl Road across Taylorsville Road and connect up with Shelby Street and widen Shelby Street to Watterson Trail intersection.  The project includes widening the collector roadway, curb and gutters, sidewalks and bicycle facilities.  Project will include turning movements and signalization as warranted.  </t>
  </si>
  <si>
    <t>Good Samaritan Bicycle &amp; Pedestrian Trail Connector</t>
  </si>
  <si>
    <t>05-00486.00</t>
  </si>
  <si>
    <t xml:space="preserve">Construct a multi-use bicycle and pedestrian trail along Old Taylorsville Road and Jefferson Street in downtown Jeffersontown connecting the downtown street network to the Good Samaritan Center and the existing  bicycle/pedestrian trail at Grand Avenue and Watterson Trail.   </t>
  </si>
  <si>
    <t>Ruckriegel Parkway Sidewalk Improvement</t>
  </si>
  <si>
    <t>05-198.00</t>
  </si>
  <si>
    <t>Construct the missing gaps of sidewalk and ADA ramps along Ruckriegel Parkway between Taylorsville Road and Billtown Road.</t>
  </si>
  <si>
    <t>Watterson Trail Phase I</t>
  </si>
  <si>
    <t>05-03031.00</t>
  </si>
  <si>
    <t>Improve streetscape, reconstruct sidewalks and enhance landscaping from Maple Road to Old Taylorsville Road.</t>
  </si>
  <si>
    <t>Watterson Trail Phase II</t>
  </si>
  <si>
    <t>05-00518.00</t>
  </si>
  <si>
    <t>Widen Watterson Trail from 2 to 3 lanes from Ruckriegel Parkway to Maple Road, and widen Watterson Trail from 2 to 3 lanes from Old Taylorsville Road to  Ruckriegel Parkway.  Project to include streetscape enhancements to improve the corridor.</t>
  </si>
  <si>
    <t>Every Commute Counts</t>
  </si>
  <si>
    <t>05-00384.00</t>
  </si>
  <si>
    <t>Ticket to Ride regional Transportation Demand Management (TDM) Program.</t>
  </si>
  <si>
    <t>English Station Rd.</t>
  </si>
  <si>
    <t>05-00353.00</t>
  </si>
  <si>
    <t>Widen English Station Road from 2 to 3 lanes (3rd lane will be a center turn lane) from Aiken Road to Avoca Road.</t>
  </si>
  <si>
    <t>KY 22/KY329</t>
  </si>
  <si>
    <t>05-00449.00</t>
  </si>
  <si>
    <t>Intersection improvement at KY 22 and KY 329 in Crestwood</t>
  </si>
  <si>
    <t>KY 146 Sidewalks Eastern Jefferson County</t>
  </si>
  <si>
    <t>05-00759.00</t>
  </si>
  <si>
    <t>Improve pedestrian connectivity along KY 146 from Saddlecreek Drive to the existing sidewalk near the Oldham County line.</t>
  </si>
  <si>
    <t>KY 864</t>
  </si>
  <si>
    <t>05-00481.00</t>
  </si>
  <si>
    <t>Widen Beulah Church Rd. from 2 to 3 lanes from I-265 to Cedar Creek Rd.</t>
  </si>
  <si>
    <t>KY 1494</t>
  </si>
  <si>
    <t>05-00293.01</t>
  </si>
  <si>
    <t>Widen travel lanes (no additional travel lanes) on KY 1494 in Bullittt County, and relocate road from 2000 feet west of KY 61 to KY 61.</t>
  </si>
  <si>
    <t>KY 1793 &amp; Various Sidewalks</t>
  </si>
  <si>
    <t>05-00440.10</t>
  </si>
  <si>
    <t>Construct sidewalks on KY 1793 from Ridgeview Drive to Settlers Point Trail.</t>
  </si>
  <si>
    <t>KY 1931</t>
  </si>
  <si>
    <t>05-00536.00</t>
  </si>
  <si>
    <t>Widen KY 1931 (Manslick Rd.) from 2 to 3 lanes from Dixie Highway (US 31W) to Doss High School, 1.7 miles.</t>
  </si>
  <si>
    <t>KY 1932  Chenoweth Lane</t>
  </si>
  <si>
    <t>05-00531.00</t>
  </si>
  <si>
    <t>Improve the safety and congestion of KY 1932 (Chenoweth Lane) from US 60 (Shelbyville Rd.) to US 42 (Brownsboro Rd.), approx. 1.07 miles.</t>
  </si>
  <si>
    <t>KY 2055</t>
  </si>
  <si>
    <t>05-08501.00</t>
  </si>
  <si>
    <t>Reconstruction and rehab pavement at West Manslick Rd., Mount Holly Rd., Fairdale Rd., and Mitchell Hill Rd. intersection.</t>
  </si>
  <si>
    <t>Other 1</t>
  </si>
  <si>
    <t>Other 2</t>
  </si>
  <si>
    <t>Other 3</t>
  </si>
  <si>
    <t>US 42</t>
  </si>
  <si>
    <t>05-441.01</t>
  </si>
  <si>
    <t>Reconstruct US 42 and widen from 2 lanes to 3 lanes (3rd lane will be a center turn lane) from Jefferson/Oldham County line to Ridgemoor Drive. Project will include the consideration of improvements to the Hayfield Way intersection.</t>
  </si>
  <si>
    <t>AB Sawyer Greenway Shared Use Path</t>
  </si>
  <si>
    <t>05-00529.00</t>
  </si>
  <si>
    <t>Construct a multiuse path through A.B. Sawyer Park and connecting to surrounding neighborhoods includes an underpass, bridge, and site amenities and construction of pedestrian facilities along Hurstbourne Pkwy from Middle Fork of Beargrass Creek bridge to Ormsby Station and connect to A.B. Sawyer Park Greenway.</t>
  </si>
  <si>
    <t>Baxter/Bardstown Premium Transportation Corridor - Section 1 (Connection 22 - Signal System Upgrade)</t>
  </si>
  <si>
    <t>The Baxter/Bardstown Premium Transportation Corridor Project is a design-build project that will: 1) streamline transit service on a key corridor by adding traffic signal bus prioritization, new bus stops, and increasing bus service frequency; 2) bring intelligent signal upgrades,  which will include upgraded traffic signals and communication equipment to support premium transit and overall mobility; 3) incorporate complete streets roadway improvements by including bicycle and pedestrian facilities, intersection safety improvements, access management strategies for surrounding land uses, and new streetscape design elements.</t>
  </si>
  <si>
    <t>Bicycle &amp; Pedestrian Education, Encouragement, Enforcement &amp; Evaluation</t>
  </si>
  <si>
    <t>05-00965.15</t>
  </si>
  <si>
    <t>Development of educational and awareness programs concerning bicycle and pedestrian issues. Provide education and training for cyclists, motorists, and city officials about laws governing cyclists' rights and responsibilities</t>
  </si>
  <si>
    <t>Bluegrass Commerce Park Infrastructure Improvements Phase 2</t>
  </si>
  <si>
    <t>Repair, rehabilitate including resurfacing of Bluegrass Parkway from KY 1747 to KY 1819, and Plantside Drive  from Bunsen Parkway to Bluegrass Parkway, and to make key safety improvements at various intersections to increase pedestrian movement including sidewalks, curbs as well as enhancements to signage, wayfinding, streetscape and landscaping.</t>
  </si>
  <si>
    <t>Lou. Metro PW</t>
  </si>
  <si>
    <t>Broadway &amp; 18th Street</t>
  </si>
  <si>
    <t>05-00413.00</t>
  </si>
  <si>
    <t>Align intersection of Broadway and 18th Street by moving the south leg of 18th Street to the east.</t>
  </si>
  <si>
    <t>Cannons Lane</t>
  </si>
  <si>
    <t>05-03212.00</t>
  </si>
  <si>
    <t>Construct a sidewalk along Cannon Lane between Willis Ave. and Bowman Field (Seneca Loop), 1.0 miles.</t>
  </si>
  <si>
    <t>Transit Authority of River City</t>
  </si>
  <si>
    <t>Comprehensive Operational Analysis (COA)</t>
  </si>
  <si>
    <t>05-00562.00</t>
  </si>
  <si>
    <t xml:space="preserve">The COA will analyze and evaluate existing TARC service in comparison withcommunity growth, economic and land use development, and current and future needs of public transit users. </t>
  </si>
  <si>
    <t>Cooper Chapel Rd. Phase 3</t>
  </si>
  <si>
    <t>05-00404.01</t>
  </si>
  <si>
    <t>Phase 3:  Extend and construct 2 lane roadway with a continuous center-turn lane from KY 864 (Beulah Church Road) to US 31E (Bardstown Road) at Bardstown Falls Road.  Project will incorporate sidewalks and 10' paved shoulders.</t>
  </si>
  <si>
    <t>Dixie Highway Additional Design Funds</t>
  </si>
  <si>
    <t>05-00478.00</t>
  </si>
  <si>
    <t>Intelligent Transportation System (ITS)/Signal System and Technology Upgrades to connect Dixie Highway to the city's existing traffic operations center for active traffic management operations. Complete Streets and Safety/Access Management Improvements to include construction of pedestrian pathways and improved multi-modal (especially pedestrian and transit) connectivity.  Project will include raised medians, consolidation of access points, modification from TWLTL to dedicated turn lanes, signage and striping upgrades. Bus Rapid Transit to include upgraded transit facilities along corridor with approximately 36 new, highly visible and easily accessible BRT stations, newly branded vehicles unique to the Dixie Corridor, appropriately located queue-jump lanes and bus turnouts.</t>
  </si>
  <si>
    <t>Louisville Metro Public Works</t>
  </si>
  <si>
    <t>Dixie Highway Bus Rapid Transit Study</t>
  </si>
  <si>
    <t>05-00563.00</t>
  </si>
  <si>
    <t>Planning study to examine the need for bicycle, pedestrian, and vehicular access improvements to the proposed Dixie BRT in the following corridors: KY 907 from US 31W to Stonestreet Rd., KY 2051 Rockford Lane from KY 2934 Cane Run Rd. to US 31W, Gagel Ave. from US 31W to Manslick Rd., and KY 2049 Crums Lane from I-264 to KY 1931 Manslick Rd.</t>
  </si>
  <si>
    <t xml:space="preserve">East Market Street (US-31E) Streetscape </t>
  </si>
  <si>
    <t>05-8703.00</t>
  </si>
  <si>
    <t xml:space="preserve">Streetscape enhancements to improve pedestrian/bicycle amenities along East Market Street from Brook Street to Johnson Street and along the following intersecting streets from Nanny Goat Alley to Billy Goat Strut Alley: Brook Street, Floyd Street, Preston Street, Jackson Street, Hancock Street, Clay Street, Shelby Street, Campbell Street, Wenzel Street, Baxter Avenue, and Johnson Street.  Enhancements include the addition of landscape medians in two separate blocks to serve as a gateway to the neighborhood and repurposing one of the existing east-bound drive lanes to provide a dedicated separate bike facility. Project length 2.1 miles. </t>
  </si>
  <si>
    <t>Hikes Lane Rehabilitation</t>
  </si>
  <si>
    <t>05-583.00</t>
  </si>
  <si>
    <t>Restoration and rehabilitation of Hikes Lane from Newburg Road to Taylorsville Road.</t>
  </si>
  <si>
    <t>Hubbards Ln.</t>
  </si>
  <si>
    <t>05-00479.00</t>
  </si>
  <si>
    <t>Widen Hubbards Lane from 2 to 3 lanes (3rd lane will be a center turn lane) from US 60 (Shelbyville Road) to KY 1447 (Westport Road). Add bike lanes to Hubbards Lane from Kresge Way to KY 1447.    Project length is 0.6 mi.</t>
  </si>
  <si>
    <t xml:space="preserve">I-65 </t>
  </si>
  <si>
    <t>05-00378.10</t>
  </si>
  <si>
    <t xml:space="preserve">Extend and reconstruct I-65 southbound ramp to Brook Street and Floyd Street. </t>
  </si>
  <si>
    <t>Information/outreach campaign to educate public about air quality issues and encourage the public to make air-friendly choices.</t>
  </si>
  <si>
    <t>Main Street / Story Avenue Intersection</t>
  </si>
  <si>
    <t>05-00758.00</t>
  </si>
  <si>
    <t>Intersection re-build at Main Street/Story Avenue/Baxter Avenue including transitions between Wentzel Street to the west and Johnson Street to the east.</t>
  </si>
  <si>
    <t xml:space="preserve">Medora Jefferson Memorial Forest - Louisville Loop Shared Use Path </t>
  </si>
  <si>
    <t>05-00524.00</t>
  </si>
  <si>
    <t xml:space="preserve">Design and construct shared use path and Louisville Loop trailhead facilities through Jefferson Memorial Forest from Pendleton Rd at Medora Rd to the beginning of Jefferson Memorial Forest property  on Blevins Gap Rd approximately 1.3 miles </t>
  </si>
  <si>
    <t>Miscellaneous Sidewalks and ADA Ramps</t>
  </si>
  <si>
    <t>05-00493.00</t>
  </si>
  <si>
    <t xml:space="preserve">Construct and replace various sidewalks and ADA ramps throughout the city on a reoccurring annual basis. </t>
  </si>
  <si>
    <t>Lou Metro Parks</t>
  </si>
  <si>
    <t>Northeast Louisville Loop</t>
  </si>
  <si>
    <t>Construct a shared use path along US 60 from Beckley Woods to Eastwood Cut-off. (This is Design for all phases)</t>
  </si>
  <si>
    <t>Northeast Louisville Loop MET, Section 1 Beckley Woods to Beckley Station</t>
  </si>
  <si>
    <t>05-03030.10</t>
  </si>
  <si>
    <t>Construct a shared use path along US 60 from Beckley Woods to Beckley Station, 0.5 mile.</t>
  </si>
  <si>
    <t>North Hubbards Lane</t>
  </si>
  <si>
    <t>05-479.10</t>
  </si>
  <si>
    <t>Widen Hubbards Lane from 2 to 3 lanes (3rd lane will be a center turn lane) including bicycle and pedestrian facilities from US 60 (Shelbyville Road) to KY 1447 (Westport Road).</t>
  </si>
  <si>
    <t>Northeast Louisville Loop MET, Section 2 Beckley Station to Bircham Rd.</t>
  </si>
  <si>
    <t>05-03030.20</t>
  </si>
  <si>
    <t>Construct a shared use path along US 60 from Beckley Station to Bircham Rd., 0.7 mile.</t>
  </si>
  <si>
    <t>Northeast Louisville Loop MET, Section 3 Bircham Rd. to Beckley Creek Park</t>
  </si>
  <si>
    <t>05-03030.30</t>
  </si>
  <si>
    <t>Construct a shared use path along US 60 from Bircham Rd. to Beckley Creek Park, 0.5 mile.</t>
  </si>
  <si>
    <t>Northeast Louisville Loop MET, Section 4 Beckley Creek Park to Eastwood Cutoff</t>
  </si>
  <si>
    <t>05-03030.40</t>
  </si>
  <si>
    <t>Construct a shared use path along US 60 from Beckley Creek Park to Eastwood Cut off, 0.6 mile.</t>
  </si>
  <si>
    <t>?</t>
  </si>
  <si>
    <t>Olmsted Parkways Multi-Use Path System - Section 1</t>
  </si>
  <si>
    <t>05-03709.00</t>
  </si>
  <si>
    <t>Construction of a 2.0 mile shared use path system along Southwestern and Algonquin Parkway between West Broadway and 41st Street.</t>
  </si>
  <si>
    <t>Olmsted Parkways Multi-Use Path System Section 2</t>
  </si>
  <si>
    <t>Construction of a 1.0 mile shared use path system along Algonquin Parkway between 41st Street and Beech Street.</t>
  </si>
  <si>
    <t>Olmsted Parkways Multi-Use Path System Section 3</t>
  </si>
  <si>
    <t>Construction of a 0.30 mile shared use path system along Algonquin Parkway between Beech Street and Cypress Street.</t>
  </si>
  <si>
    <t>Olmsted Parkways Multi-Use Path System Section 4</t>
  </si>
  <si>
    <t>5-506.00</t>
  </si>
  <si>
    <t>Construction of a 1.00 mile shared use path system along Algonquin Parkway between Cypress Street and 16th Street.</t>
  </si>
  <si>
    <t>Olmsted Parkways Multi-Use Path System Section 5</t>
  </si>
  <si>
    <t>Construction of a 1.25 mile shared use path system along Algonquin Parkway between 16th Street to Winkler Avenue.</t>
  </si>
  <si>
    <t>Olmsted Parkways Multi-Use Path System Section 6</t>
  </si>
  <si>
    <t>5-506.6</t>
  </si>
  <si>
    <t>Construction of a 1.40 mile shared use path system along Southern Parkway between South 3rd Street and Woodlawn Avenue.</t>
  </si>
  <si>
    <t>Olmsted Parkways Multi-Use Path System Section 7</t>
  </si>
  <si>
    <t>5-506.7</t>
  </si>
  <si>
    <t>Construction of a 1.10 mile shared use path system along Southern Parkway between Woodlawn Avenue and New Cut Road.</t>
  </si>
  <si>
    <t>Olmsted Parkways Multi-Use Path System Section 8</t>
  </si>
  <si>
    <t>Construction of a 2.50 mile road diet system along Southern Parkway between South 3rd Street and New Cut Road.</t>
  </si>
  <si>
    <t>Olmsted Parkways Multi-Use Path System Section 9</t>
  </si>
  <si>
    <t>Construction of a 3.55 mile road diet system along Algonquin Parkway between 41st Street and Winkler Avenue.</t>
  </si>
  <si>
    <t>One-Way Street Conversion to Two-Way Phase 1</t>
  </si>
  <si>
    <t>05-470.00</t>
  </si>
  <si>
    <t>Design and construction for the conversion of the following one-way streets in downtown Louisville to two-way traffic flow: Jefferson Street (Floyd to Baxter Avenue); Liberty Street (Jackson to Baxter); Muhammad Ali Blvd. (Jackson to Chestnut Connector); Chestnut Street (Jackson to Chestnut Connector); 8th Street (Kentucky to Main); 7th Street (Oak to Main); Shelby Street (Ormsby to Main Street); and Campbell Street (Jackson to Baxter).</t>
  </si>
  <si>
    <t>Kentucky Transportation Cabinet</t>
  </si>
  <si>
    <t>5-80110.00</t>
  </si>
  <si>
    <t>Reconnecting West Louisville to the Ohio Riverfront throughout the Riverside Expressway (I-64) Corridor</t>
  </si>
  <si>
    <t>5-587.00</t>
  </si>
  <si>
    <t>KY 1065</t>
  </si>
  <si>
    <t>5-80203.00</t>
  </si>
  <si>
    <t xml:space="preserve">Oldham County </t>
  </si>
  <si>
    <t>KY 22/Clore Lane Intersection Improvements</t>
  </si>
  <si>
    <t>05-00596.00</t>
  </si>
  <si>
    <t>US 42 Safety and Mobility Improvements from the Harrods Creek Bridge to River Road</t>
  </si>
  <si>
    <t>5-972.00</t>
  </si>
  <si>
    <t>LaGrange Road and Whipps Mill Intersection Improvements</t>
  </si>
  <si>
    <t>5-3026.00</t>
  </si>
  <si>
    <t>KY 2050</t>
  </si>
  <si>
    <t>5-80200.00</t>
  </si>
  <si>
    <t>Billtown-Eastview Collector Extension</t>
  </si>
  <si>
    <t>Buechel Bank Road</t>
  </si>
  <si>
    <t>5-8001.00</t>
  </si>
  <si>
    <t>Galene Drive-Sprowl Road Collector Extension</t>
  </si>
  <si>
    <t>Watterson Trail Signalization Improvements</t>
  </si>
  <si>
    <t>Downtown Louisville Traffic Signal Upgrades</t>
  </si>
  <si>
    <t>Reimagine 9th Street</t>
  </si>
  <si>
    <t>5-80250.00</t>
  </si>
  <si>
    <t>River Road</t>
  </si>
  <si>
    <t>05-00091.02</t>
  </si>
  <si>
    <t>Widen River Road from 2 to 4 lanes from east of Beargrass Creek near Pope Avenue to Zorn Avenue. To include bike lanes.  Project length is 1.3 miles.</t>
  </si>
  <si>
    <t>River Road Extension</t>
  </si>
  <si>
    <t>05-00512.00</t>
  </si>
  <si>
    <t>Extend River Road west from 7th Street to Northwestern Parkway.  The project is feasible using a low design speed criteria and a two-lane section.</t>
  </si>
  <si>
    <t>Stony Brook Drive Sidewalk Connector</t>
  </si>
  <si>
    <t>05-571.00</t>
  </si>
  <si>
    <t xml:space="preserve">This project will install new ADA compliant 5' sidewalk along Stony Brook Drive from Stara Way to Kirby Lane. The project length is 0.284 miles. </t>
  </si>
  <si>
    <t>Mount Washington</t>
  </si>
  <si>
    <t>Historic Multi-Use Trail Segment C</t>
  </si>
  <si>
    <t>05-03216.00</t>
  </si>
  <si>
    <t>Construct multi-use path and pedestrian walkway along segment C of the Historic Memorial Multi-Use Trail including a Rest Plaza at Landis Lane and US 31 EX. In addition, improve safety along the segment by reducing drainage hazards and installing a signal at Landis Lane.</t>
  </si>
  <si>
    <t>Buckner Connector</t>
  </si>
  <si>
    <t>05-00754.00</t>
  </si>
  <si>
    <t>Construct new connection from Old LaGrange Road to KY 393  Project length is 0.8 miles.</t>
  </si>
  <si>
    <t>Hill Street Sidewalk Rehabilitation</t>
  </si>
  <si>
    <t>Rehabilitation of sidewalks on Hill Street between 6th St. and 7th St.</t>
  </si>
  <si>
    <t>Kenwood Road</t>
  </si>
  <si>
    <t>5-588.00</t>
  </si>
  <si>
    <t>Construct a new urban roadway section to connect KY 146 and KY 393 Bypass in Crestwood. The proposed facility will be three-lanes with a continuous, center left-turn lane, curb, gutter, a sidewalk, and a potential traffic signal. Lane width will be 11 feet with a proposed posted speed of 25 MPH.</t>
  </si>
  <si>
    <t>Kratz Lane Sidewalks</t>
  </si>
  <si>
    <t>05-03039.00</t>
  </si>
  <si>
    <t>Construct sidewalks along Kratz Lane for .35 miles between Shelbyville Rd. and Old Shelbyville Rd./Main St., including some drainage improvements.</t>
  </si>
  <si>
    <t>KY 22 Corridor Study</t>
  </si>
  <si>
    <t>05-203.00</t>
  </si>
  <si>
    <t>The study will focus on improving safety and reducing congestion on KY 22 between Haunz Lane and KY 329 in Oldham County. The study will look at current conditions, identify critical improvements, prioritize needs, provide realistic cost estimates, and establish an implementation plan for future improvements for the corridor.</t>
  </si>
  <si>
    <t>KY   44</t>
  </si>
  <si>
    <t>Construct sidewalk on the north side of KY 44 from Mt. Washington Elementary School to Fisher Lane.</t>
  </si>
  <si>
    <t>KY 44 Sidewalks west of Shepherdsville</t>
  </si>
  <si>
    <t>05-00544.00</t>
  </si>
  <si>
    <t>Installation of new sidewalks and rehabilitation of existing sidewalks to fix gaps in the pedestrian network along KY 44 from Frank E. Simon Drive (City Park Drive) east to KY 61 in Shepherdsville.  KY 44 milepoints from 11.75 to 12.25.</t>
  </si>
  <si>
    <t>KY  146 Sidewalk and Minor Drainage Improvements</t>
  </si>
  <si>
    <t>Construct an ADA compliant sidewalk and minor drainage improvements on the south side of KY 146 from the Oldham/Jefferson County line east to Foley Ave.</t>
  </si>
  <si>
    <t>KY 329</t>
  </si>
  <si>
    <t>05-00542.00</t>
  </si>
  <si>
    <t>Intersection realignment/ reconstruction at KY 329 and KY 329 Bypass</t>
  </si>
  <si>
    <t>Mattingly/Old LaGrange Road Trail</t>
  </si>
  <si>
    <t>5-589.00</t>
  </si>
  <si>
    <t>Construct a section of the Oldham County Greenways Trail. This section will be a 10" shared use path along the KY 393 realignment to the entrance of Wendell Moore Park.</t>
  </si>
  <si>
    <t>LaGrange Underpass West of LaGrange</t>
  </si>
  <si>
    <t>05-434.00</t>
  </si>
  <si>
    <t>Construct a 4 lane uninterrupted rail underpass west of LaGrange.</t>
  </si>
  <si>
    <t>Louisville CBD Detailed Traffic Model</t>
  </si>
  <si>
    <t>5-546.00</t>
  </si>
  <si>
    <t xml:space="preserve">This effort involves an evaluation of  transportation improvements, including: conversions of one-way streets; roadway reconfigurations; intersection improvements; and interchange modifications, for all modes including pedestrians, bicycles, transit, cars and freight.  The study area includes the Central Business District, and the surrounding neighborhoods, including: Butchertown; Phoenix Hill; Smoketown; Limerick; Old Louisville; Russell; Shawnee &amp; Portland, as well as the University of Louisville Belknap Campus.  </t>
  </si>
  <si>
    <t>Old Floydsburg Rd. Safety Improvements</t>
  </si>
  <si>
    <t>05-00494.00</t>
  </si>
  <si>
    <t>Replace narrow one-lane culvert crossing; clear trees and vegetation out of right-of-way; add shoulder to the road, and add signage for safety.</t>
  </si>
  <si>
    <t xml:space="preserve">Old LaGrange Road Improvements - Oldham County Bicycle &amp; Pedestrian Trail </t>
  </si>
  <si>
    <t>05-410.01</t>
  </si>
  <si>
    <t>Construct a bicycle and pedestrian trail along Old LaGrange Road from KY 146 to the intersection with KY 329 Bypass.</t>
  </si>
  <si>
    <t>Right of Way (CRRSAA)</t>
  </si>
  <si>
    <t>Olmsted Pkwys. Multi-Use Path System</t>
  </si>
  <si>
    <t>Implement recommendation of Olmsted Parkways Shared-Use Path System masterplan to enhance bicycle and pedestrian opportunities along parkways that extend and link to existing and proposed Louisville Loop.</t>
  </si>
  <si>
    <t>Louisville Metro PW</t>
  </si>
  <si>
    <t>River Road Multi-Modal Improvements</t>
  </si>
  <si>
    <t>5-3217.00</t>
  </si>
  <si>
    <t xml:space="preserve">To improve safety and comfort of walkers, joggers, and cyclists along the riverfront, we are proposing re-allocation of the northern most lane traveling in the west bound direction and relocation of the existing barrier wall to expand the existing separated multi-use path of sub-standard width. </t>
  </si>
  <si>
    <t>Sidewalk Connections on US 60, KY 1747 &amp; KY 22</t>
  </si>
  <si>
    <t>05-00535.00</t>
  </si>
  <si>
    <t>Installation of sidewalks to fix gaps in pedestrian network on US 60 (Shelbyville Rd) , KY 1747 (Westport Road), and KY 22 (Brownsboro Rd). Includes; Westbound US 60 from end of U of L trail to Eden Ave MP 7.717 to MP7.734, Westbound US 60 from Daventry Ln to Wildwood Ln MP 7.966 to MP 8.051, Eastbound US 60 from Wildwood Ln to Cambridge Station Frontage Rd MP 8.062 to MP 8.241, Eastbound US 60 from Dorsey Ln to Country Squire Florist entrance MP 8.535 to MP 8.641, Southbound KY 1747 from Hurstbourne Trace to Eden Ave MP 13.635 to MP 13.869, and Eastbound KY 22 from Paul's Fruit Market to Herr Ln MP 0.370 to MP 0.432.</t>
  </si>
  <si>
    <t>Spring Hill Trace Sidewalk Project</t>
  </si>
  <si>
    <t>05-00757.00</t>
  </si>
  <si>
    <t>Construct 5' concrete sidewalks in the existing right-of-way along both sides of Spring Hill Trace from KY 329 to the end of the existing subdivision, slightly beyond Spring Hill Court.</t>
  </si>
  <si>
    <t>Street Rehabilitation in Lou. Metro - West End</t>
  </si>
  <si>
    <t>5-541.00</t>
  </si>
  <si>
    <t>Rehabilitation of various streets (enhancements that extend the service life  of the pavement and ADA improvements) in Louisville, including:  Muhammad Ali Boulevard from 34th Street to 15th Street (5.5 Lane Miles); River Park Drive/Chestnut Street from 34th Street to 22nd Street (3.1 Lane Miles); Market Street from 35th Street to 22nd Street (4.5 Lane Miles); Northwestern Parkway from Southwestern Parkway to Bank Street (1.5 Lane Miles); Southwestern Parkway from Virginia Avenue to Broadway (2.3 Lane Miles); 15th Street from Hill Street to Jefferson Street (7.0 Lane Miles); 16th Street from Market Street to Bank Street (0.7 Lane Miles); and Southwestern Parkway from Muhammad Ali Boulevard to Northwestern Parkway (2.7 Lane Miles).</t>
  </si>
  <si>
    <t>The Park &amp; Ride at Apple Patch</t>
  </si>
  <si>
    <t>05-00468.00</t>
  </si>
  <si>
    <t>Construction of a park and ride facility including a parking lot, shelter, playground, bike lockers, walkways, and a 1000' access road located on Apple Patch Way off of KY-329 near I-71 Exit 14 in Crestwood.</t>
  </si>
  <si>
    <t>Prospect</t>
  </si>
  <si>
    <t>US 42 Safety Improvement Project</t>
  </si>
  <si>
    <t>05-214.00</t>
  </si>
  <si>
    <t>Planning study to identify potential improvements on US 42 between the Gene Snyder Freeway and KY 3222 (Rose
Island Road)</t>
  </si>
  <si>
    <t>Bus Stop and Access Improvements</t>
  </si>
  <si>
    <t>Improvements of the existing or new public transit bus stops and their surroundings, including pedestrian facilities, ADA access and passenger amenities (shelters, benches, trash receptacles).</t>
  </si>
  <si>
    <t>US 31E to KY 2706</t>
  </si>
  <si>
    <t>Widening KY 2706 (Greenbrier Rd.) from HWY 44 to 31Ex and eventually extending to 31E. KY 2706 would include Wales Run and Landis Lane, intersecting with 31EX.</t>
  </si>
  <si>
    <t>Louisville Downtown Transit Center Study</t>
  </si>
  <si>
    <t>Louisville Downtown Transit Center</t>
  </si>
  <si>
    <t>The Louisville Downtown Transit Center project would include two phases: (1) Establish operational specifications for a downtown transit center, identify potential locations, design line-level routing through downtown, facilitate stakeholder engagement and community input around the project, provide high level cost assumptions for land acquisition, design, and construction, and fund preliminary design documents. (2) Funding for engineering and construction of a Downtown Transit Center.</t>
  </si>
  <si>
    <t>McNeely Lake Park Segment - Louisville Loop Shared Use Path</t>
  </si>
  <si>
    <t>5-3034.00</t>
  </si>
  <si>
    <t>Construct approximately two miles of new 10-12 foot wide asphalt/concrete shared use path through McNeely Lake Park. The first phase of the new shared use path will connect the recently constructed Loop path at Cedar Creek Road on the southeast side of the park to the existing park path at the west side of the McNeely Lake dam on the north side of the park. This segment of the Louisville Loop in McNeely Lake Park will include a new bridge over the lake at the dam spillway area and a trail head near the east end of the new path. The second phase of the new shared use path will connect the dam spillway area with Copper Chapel Road along the lake. This segment will include a new bridge over the lake near McNeely Lake Park Road.</t>
  </si>
  <si>
    <t xml:space="preserve">University of Louisville </t>
  </si>
  <si>
    <t xml:space="preserve">2nd Street / 3rd Street / Museum Drive Intersection
and Brandeis Avenue Pedestrian Improvements </t>
  </si>
  <si>
    <t>05-581.00</t>
  </si>
  <si>
    <t>Improve vehicular safety and traffic flow along 2nd (KY-1020 NB) and 3rd Streets (KY 1020 SB) at the Museum Drive intersection and improve pedestrian connectivity and safety at the intersection and along W. Brandeis Avenue (CS 2377F) between 3rd and 4th streets.</t>
  </si>
  <si>
    <t>University of Louisville Pedestrian Improvements - Lighting</t>
  </si>
  <si>
    <t>05-3218.00</t>
  </si>
  <si>
    <t>Install or retrofit 400 or more lighting fixtures throughout campus including the “L Trail”, Humanities Building and other campus sidewalk locations.</t>
  </si>
  <si>
    <t>Bus Stop and Access Improvements - Muhammad Ali and Chestnut Street Corridor</t>
  </si>
  <si>
    <t>This project proposes to expand the number of ADA accessible bus stops, increase pedestrian access and...</t>
  </si>
  <si>
    <t>Bus Stop and Access Improvements - Eastern Parkway and Preston/Shelby Street</t>
  </si>
  <si>
    <t>TARC is requesting funding to implement pedestrian access and bus stop improvements that will enhance public...</t>
  </si>
  <si>
    <t>University of Louisville Pedestrian Improvements - ADA Curb Cuts &amp; Ramps</t>
  </si>
  <si>
    <t>05-3220.00</t>
  </si>
  <si>
    <t>Install or upgrade ADA accessible curb cuts/ramps throughout Belknap Campus.</t>
  </si>
  <si>
    <t>Ohio River Valley NE Bike/Ped Improvements Phase I (Louisville Loop)</t>
  </si>
  <si>
    <t>5-3036.00</t>
  </si>
  <si>
    <t>South Madison Avenue</t>
  </si>
  <si>
    <t>5-3214.00</t>
  </si>
  <si>
    <t>US 42 Intersection Safety and Operations Study, from Bridgepoint Drive (MP 9.2) to Harrods Creek (MP 9.6), and from River Road (MP 10.6) to Hunting Creek Drive (MP 11.1)</t>
  </si>
  <si>
    <t>Various Sidewalk Projects in Louisville Metro</t>
  </si>
  <si>
    <t>05-00439.02</t>
  </si>
  <si>
    <t>Rehabilitation and construction of various sidewalk projects in Louisville Metro</t>
  </si>
  <si>
    <t>Various Sidewalks in Oldham County</t>
  </si>
  <si>
    <t>Construct various sidewalks in Oldham County</t>
  </si>
  <si>
    <t>Various Sidewalks on State Routes in Kentucky</t>
  </si>
  <si>
    <t>05-00440.00</t>
  </si>
  <si>
    <t>Installation of sidewalks to fix gaps in pedestrian network on various state maintained roads in Oldham, Jefferson and Bullittt counties.</t>
  </si>
  <si>
    <t>Various Sidewalks on KY 155, KY 1932, &amp; KY 1747</t>
  </si>
  <si>
    <t>Installation of sidewalks to fix gaps in pedestrian network on KY 155 (Taylorsville Road), KY 1932 (Breckenridge Lane), and KY 1747 (Hurstbourne Lane) in Jefferson County. 
South side of KY 155 (Taylorsville Road) from the west side of Kent Road to the east side of Seneca Boulevard, MP 15.178 to MP 15.244.
East side of KY 1932 (Breckenridge Lane from Rally's to KMart entrance), MP 2.894 to MP 2.95.
West side of KY 1932 (Breckenridge Lane from Debeet south to existing sidewalk), MP 3.160 to MP 3.205.
West side of KY 1932 (Breckenridge Lane from existing sidewalk north to church entrance), MP 3.019 to MP 3.103.
East side of KY 1747 (Hurstbourne Parkway from existing sidewalk south of Stone Creek Parkway to existing sidewalk north of Stone Creek Parkway), MP 12.809 to MP 12.910.
East side of KY 1747 (Hurstbourne Parkway from north side of Vieux Carre Drive to south side of Whittington Parkway), MP 13.144 to MP 3.20, AND north side of Vieux Carre Drive, MP 0.441 to MP 0.428.
East side of KY 1747 (Hurstbourne Parkway), MP 13.354 to MP 13.40.</t>
  </si>
  <si>
    <t>STBG-MPO Annual Allocation</t>
  </si>
  <si>
    <t>CRRSAA-MPO/TIFIA Allocation</t>
  </si>
  <si>
    <t>Cost Increase Reserve Remaining</t>
  </si>
  <si>
    <t>CIR</t>
  </si>
  <si>
    <t>Cost Increase Reserve Programmed to Projects</t>
  </si>
  <si>
    <t>Adjusted Annual Allocation</t>
  </si>
  <si>
    <t xml:space="preserve">Adjusted </t>
  </si>
  <si>
    <t>Adjusted Annual Sub-Allocation Plus CRRSAA-MPO Funds</t>
  </si>
  <si>
    <t xml:space="preserve"> </t>
  </si>
  <si>
    <t>Population (2022)</t>
  </si>
  <si>
    <t>Population of EJ Areas  in Urbanized Area in Kentucky</t>
  </si>
  <si>
    <t xml:space="preserve">Prospect   </t>
  </si>
  <si>
    <t xml:space="preserve">Mt. Washington </t>
  </si>
  <si>
    <t xml:space="preserve">Shively </t>
  </si>
  <si>
    <t>Jefferson County</t>
  </si>
  <si>
    <t>Total STBG Programmed to Projects FY2017-FY2029</t>
  </si>
  <si>
    <t>Percentage of STBG Dollars Programmed</t>
  </si>
  <si>
    <t>Total STBG Programmed for KY Projects FY2017-FY2029 Per Capita</t>
  </si>
  <si>
    <t>Total STBG, TA, CRP Programmed for KY Projects FY2017-FY2029</t>
  </si>
  <si>
    <t>Total STBG, TA, CRP Programmed for KY Projects FY2017-FY2029 Per Capita</t>
  </si>
  <si>
    <t>Number of KYTC Projects Programmed for Each KY County</t>
  </si>
  <si>
    <t>Percentage of KYTC Projects Programmed for Each KY County</t>
  </si>
  <si>
    <t>KYTC MPO Dedicated Dollars Programmed for Each KY County</t>
  </si>
  <si>
    <t>Percentage of KYTC MPO Dedicated Dollars Programmed for Each KY County</t>
  </si>
  <si>
    <t>Jefferson</t>
  </si>
  <si>
    <t>Oldham</t>
  </si>
  <si>
    <t>Bullitt</t>
  </si>
  <si>
    <t>Total</t>
  </si>
  <si>
    <t>Dollars Programmed in Each KY County</t>
  </si>
  <si>
    <t>% of Dollars Programmed in Each KY County</t>
  </si>
  <si>
    <t>Dollars Programmed in Each KY County Per Capita</t>
  </si>
  <si>
    <t>KIPDA funds by county estimation</t>
  </si>
  <si>
    <t>TARC funds by county estimation</t>
  </si>
  <si>
    <t>Jefferson (includes 2/3 of KIPDA and TARC funding)</t>
  </si>
  <si>
    <t>Prospect (FY21)</t>
  </si>
  <si>
    <t>Oldham (Includes 1/6 of KIPDA/TARC Funding)</t>
  </si>
  <si>
    <t>Mt Washington (ID 2479)</t>
  </si>
  <si>
    <t>Bullitt (Includes 1/6 of TARC/KIPDA funding)</t>
  </si>
  <si>
    <t>Shively</t>
  </si>
  <si>
    <t>Total STBG Programmed From FY2017-FY2029</t>
  </si>
  <si>
    <t>% of STBG Dollars Programmed</t>
  </si>
  <si>
    <t>Total STBG, TA, CRP Dollars Programmed in KY From FY2017-FY2029</t>
  </si>
  <si>
    <t>% of STBG Project Phases Programmed</t>
  </si>
  <si>
    <t>Total STBG Project Phases Programmed From FY2017-FY2029</t>
  </si>
  <si>
    <t>Total STBG, TA, CRP Project Phases Programmed  in KY From FY2017-FY2029</t>
  </si>
  <si>
    <t>Total STBG Dollars Programmed in EJ areas</t>
  </si>
  <si>
    <t>% of STBG Dollars Programmed in EJ areas</t>
  </si>
  <si>
    <t>Total STBG, TA, CRP Dollars Programmed in EJ areas in KY from FY2017-FY2029</t>
  </si>
  <si>
    <t>FY23 funding programmed as of 9/1/23</t>
  </si>
  <si>
    <t>Anticipated percentage of funding obligated in FY23 as of 9/1/23</t>
  </si>
  <si>
    <t>Anticipated percentage of funding obligated in FY23 as of 11/2/23</t>
  </si>
  <si>
    <t>Kentucky Transportation Alternatives (TA-MPO) Program</t>
  </si>
  <si>
    <t>Construct and replace various sidewalks ad ADA
ramps throughout the city of Jeffersontown.</t>
  </si>
  <si>
    <t>Olmsted Stone Arch Bridge Rehab Project</t>
  </si>
  <si>
    <t>Rehab Olmsted Stone Arch Bridge</t>
  </si>
  <si>
    <t xml:space="preserve">Patti Lane Sidewalk Safety Improvement </t>
  </si>
  <si>
    <t>5-3219.00</t>
  </si>
  <si>
    <t>Construct safety and access improvements to Patti Lane.  Construct sidewalks along both sides of Patti Lane from Taylorsville Road to Glenawyn Circle and "sharrow" bicycle markings that will designate this corridor as a bike route.  The project will also construct new curb and gutter and associated drainage improvements to accommodate the sidewalks and the new access management design.  The project also includes adding street lights and reconfiguring all the existing curb cuts and create managable commercial entrances for each business.</t>
  </si>
  <si>
    <t>Medora Jefferson Memorial Forest (IMF) - Louisville Loop Shared Use Path</t>
  </si>
  <si>
    <t>5-524.00</t>
  </si>
  <si>
    <t>Design and construct shared use path and Louisville Loop trailhead facilities through Jefferson Memorial Forest from Pendleton Road at Medora Road to the beginning of Jefferson Memorial Forest property on Blevins Gap Road, approximately 1.3 miles</t>
  </si>
  <si>
    <t>Bernheim Lane Sidewalk and Road Reconfiguration</t>
  </si>
  <si>
    <t>05-03002.00</t>
  </si>
  <si>
    <t>Construct a continuous 5-foot sidewalk on the north/east side of Berheim Lane from Dixie Highway to Algonquin Parkway. This project will add approximately 1,150 linear feet of sidewalk. Also reconfigure the roadway from a four-lane highway to two through lanes and a center, two-way left-turn lane.</t>
  </si>
  <si>
    <t>Blanton Lane Sidewalk</t>
  </si>
  <si>
    <t>05-03004.00</t>
  </si>
  <si>
    <t>Construct a continuous 6-foot sidewalk on the north side of Blanton Lane from Dixie Highway to St. Andrews Church Road. This project will add approximately 5,100 linear feet of sidewalk; one 190-foot segment will be constructed with curb and gutter and will include a retaining wall.</t>
  </si>
  <si>
    <t>Crums Lane Sidewalk Phase 1</t>
  </si>
  <si>
    <t>05-03011.00</t>
  </si>
  <si>
    <t>Construct a continuous 6-foot sidewalk where none currently exists and rehabilitate existing sections of sidewalk on the north side of Crums Lane from Cheviot Drive to Janell Road. Construct a crosswalk over Crums Lane at Janell Road, then construct and/or rehabilitate a continuous 6-foot sidewalk from Janell Road to Dixie Highway on the south side. This project will add and/or rehabilitate approximately 3,785 linear feet of sidewalk.</t>
  </si>
  <si>
    <t>Gagel Avenue Sidewalk</t>
  </si>
  <si>
    <t>05-03040.00</t>
  </si>
  <si>
    <t>Construct a continuous 6-foot sidewalk on the north side of Gagel Avenue from Dixie Highway to London Drive, including a crossing at the P&amp;L Railroad and an extension of the box culvert on the east side of the railroad tracks. Construct a crosswalk over Gagel Avenue at London Drive, then construct a continuous 6-foot sidewalk from London Drive to Manslick Road on the south side. This project will add approximately 6,235 linear feet of sidewalk.</t>
  </si>
  <si>
    <t>Rehabilitation of sidewalks along Hill Street
between 6th Street and 7th Street.</t>
  </si>
  <si>
    <t>Louisville Loop Shared Use Path - McNeely Lake Segment</t>
  </si>
  <si>
    <t>05-03034.00</t>
  </si>
  <si>
    <t>This project proposes to construct approximately two miles of new 10-12 foot wide asphalt/concrete shared use path through McNeely Lake Park.</t>
  </si>
  <si>
    <t>Newburg Road Sidewalk</t>
  </si>
  <si>
    <t>05-03041.00</t>
  </si>
  <si>
    <t>Construct a continuous 6-foot sidewalk on the west side of Newburg Road from the end of the existing sidewalk at Larkmoor Lane to approximately 300 feet south of Bluegrass Park Drive at the entrance to Louisville Metro Animal Services. This project will add approximately 2,775 linear feet of sidewalk.</t>
  </si>
  <si>
    <t>05-3217.00</t>
  </si>
  <si>
    <t>South Hubbards Lane</t>
  </si>
  <si>
    <t>5-479.20</t>
  </si>
  <si>
    <t>Add bicycle and pedestrian facilities to South Hubbards Lane from Kresge Way to US 60 (Shelbyville Road).</t>
  </si>
  <si>
    <t>Bliss Avenue</t>
  </si>
  <si>
    <t>05-03221.00</t>
  </si>
  <si>
    <t>Construct sidewalk on Bliss Avenue from Shelbyville Road to Wetherby Avenue, to include ADA improvements and drainage improvements.</t>
  </si>
  <si>
    <t>Construct sidewalks on South Madison Avenue
from Main Street to Tucker Station Road.</t>
  </si>
  <si>
    <t>Wetherby Avenue</t>
  </si>
  <si>
    <t>05-03222.00</t>
  </si>
  <si>
    <t>Construct sidewalks on Wetherby Avenue for
0.55 miles between North Madison Avenue and
Evergreen Road, to include ADA improvements
and drainage improvements.</t>
  </si>
  <si>
    <t>Shively Sidewalks</t>
  </si>
  <si>
    <t>5-3209.00</t>
  </si>
  <si>
    <t>Construction of sidewalks on Farnsley Road,
Mary Catherine Drive, and Garrs Lane.</t>
  </si>
  <si>
    <t>Park Place Mall Transit Node</t>
  </si>
  <si>
    <t xml:space="preserve">TARC will construct a transit node at the bus stop at Park Place Mall on Dixie Highway and improve access to transit for pedestrians and bicyclists.  </t>
  </si>
  <si>
    <t>Solar Bus Shelters</t>
  </si>
  <si>
    <t>Construction of bus shelters with solar-powered
lighting at (1) Preston Street @ Oak Street, (2)
28th Street @ Dumesnil Street, and (3) Chestnut
Street @ Jackson Street.</t>
  </si>
  <si>
    <t>TA-MPO Annual Allocation</t>
  </si>
  <si>
    <t>CRRSAA-MPO/TIFIA Sub-allocation</t>
  </si>
  <si>
    <t>Mt. Washington</t>
  </si>
  <si>
    <t>Programmed as of November 14th, 2023</t>
  </si>
  <si>
    <t>Obligated as of November 14th, 2023</t>
  </si>
  <si>
    <t>Total Programmed to TA Projects FY2017-FY2029</t>
  </si>
  <si>
    <t>Percentage of TA Dollars Programmed</t>
  </si>
  <si>
    <t>Bullit County</t>
  </si>
  <si>
    <t>Total TA Dollars Programmed From FY2017-FY2029</t>
  </si>
  <si>
    <t>% of TA Dollars Programmed</t>
  </si>
  <si>
    <t>% of TA Project Phases Programmed</t>
  </si>
  <si>
    <t>Total TA Project Phases Programmed From FY2017-FY2029</t>
  </si>
  <si>
    <t>Total TA Dollars Programmed in EJ areas from FY2017-FY2029</t>
  </si>
  <si>
    <t>% of TA Dollars Programmed in EJ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</si>
</sst>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_(&quot;$&quot;* \(#,##0\);_(&quot;$&quot;* &quot;-&quot;_);_(@_)"/>
    <numFmt numFmtId="44" formatCode="_(&quot;$&quot;* #,##0.00_);_(&quot;$&quot;* \(#,##0.00\);_(&quot;$&quot;* &quot;-&quot;??_);_(@_)"/>
    <numFmt numFmtId="164" formatCode="[$-409]mmmm\ d\,\ yyyy;@"/>
    <numFmt numFmtId="165" formatCode="_(&quot;$&quot;* #,##0_);_(&quot;$&quot;* \(#,##0\);_(&quot;$&quot;* &quot;-&quot;??_);_(@_)"/>
    <numFmt numFmtId="166" formatCode="0.0%"/>
    <numFmt numFmtId="167" formatCode="0.0000%"/>
    <numFmt numFmtId="168" formatCode="_([$$-409]* #,##0_);_([$$-409]* \(#,##0\);_([$$-409]* &quot;-&quot;??_);_(@_)"/>
    <numFmt numFmtId="169" formatCode="_([$$-409]* #,##0.00_);_([$$-409]* \(#,##0.00\);_([$$-409]* &quot;-&quot;??_);_(@_)"/>
    <numFmt numFmtId="170" formatCode="_(&quot;$&quot;* #,##0_);_(&quot;$&quot;* \(#,##0\);_(&quot;$&quot;* &quot;-&quot;????????????_);_(@_)"/>
    <numFmt numFmtId="171" formatCode="_([$$-409]* #,##0.0_);_([$$-409]* \(#,##0.0\);_([$$-409]* &quot;-&quot;??_);_(@_)"/>
    <numFmt numFmtId="172" formatCode="_(&quot;$&quot;* #,##0_);_(&quot;$&quot;* \(#,##0\);_(&quot;$&quot;* &quot;-&quot;?????_);_(@_)"/>
  </numFmts>
  <fonts count="22">
    <font>
      <sz val="11"/>
      <color theme="1"/>
      <name val="Calibri"/>
      <family val="2"/>
      <scheme val="minor"/>
    </font>
    <font>
      <sz val="11"/>
      <color theme="1"/>
      <name val="Calibri"/>
      <scheme val="minor"/>
    </font>
    <font>
      <sz val="11"/>
      <color theme="1"/>
      <name val="Calibri"/>
      <family val="2"/>
      <scheme val="minor"/>
    </font>
    <font>
      <b/>
      <sz val="11"/>
      <color theme="0"/>
      <name val="Calibri"/>
      <family val="2"/>
      <scheme val="minor"/>
    </font>
    <font>
      <b/>
      <sz val="11"/>
      <color theme="1"/>
      <name val="Calibri"/>
      <family val="2"/>
      <scheme val="minor"/>
    </font>
    <font>
      <b/>
      <sz val="18"/>
      <color theme="1"/>
      <name val="Calibri"/>
      <family val="2"/>
      <scheme val="minor"/>
    </font>
    <font>
      <b/>
      <sz val="11"/>
      <color rgb="FF0070C0"/>
      <name val="Calibri"/>
      <family val="2"/>
      <scheme val="minor"/>
    </font>
    <font>
      <sz val="11"/>
      <name val="Calibri"/>
      <family val="2"/>
      <scheme val="minor"/>
    </font>
    <font>
      <b/>
      <sz val="11"/>
      <color theme="0"/>
      <name val="Calibri"/>
      <family val="2"/>
    </font>
    <font>
      <sz val="11"/>
      <name val="Calibri"/>
      <family val="2"/>
    </font>
    <font>
      <b/>
      <sz val="11"/>
      <color theme="6" tint="-0.499984740745262"/>
      <name val="Calibri"/>
      <family val="2"/>
    </font>
    <font>
      <b/>
      <sz val="11"/>
      <color theme="6" tint="-0.499984740745262"/>
      <name val="Calibri"/>
      <family val="2"/>
      <scheme val="minor"/>
    </font>
    <font>
      <b/>
      <sz val="11"/>
      <color theme="9" tint="-0.499984740745262"/>
      <name val="Calibri"/>
      <family val="2"/>
      <scheme val="minor"/>
    </font>
    <font>
      <sz val="8"/>
      <color theme="1"/>
      <name val="Calibri"/>
      <family val="2"/>
      <scheme val="minor"/>
    </font>
    <font>
      <b/>
      <sz val="9"/>
      <color indexed="81"/>
      <name val="Tahoma"/>
      <family val="2"/>
    </font>
    <font>
      <sz val="9"/>
      <color indexed="81"/>
      <name val="Tahoma"/>
      <family val="2"/>
    </font>
    <font>
      <b/>
      <sz val="16"/>
      <color theme="1"/>
      <name val="Calibri"/>
      <family val="2"/>
      <scheme val="minor"/>
    </font>
    <font>
      <sz val="11"/>
      <color theme="1"/>
      <name val="Calibri"/>
      <family val="2"/>
      <charset val="1"/>
    </font>
    <font>
      <sz val="10"/>
      <color rgb="FF000000"/>
      <name val="Aptos"/>
    </font>
    <font>
      <sz val="11"/>
      <color rgb="FF000000"/>
      <name val="Calibri"/>
      <family val="2"/>
      <scheme val="minor"/>
    </font>
    <font>
      <sz val="12"/>
      <color rgb="FF000000"/>
      <name val="Cabin"/>
      <charset val="1"/>
    </font>
    <font>
      <sz val="11"/>
      <color rgb="FFFF0000"/>
      <name val="Calibri"/>
      <family val="2"/>
      <scheme val="minor"/>
    </font>
  </fonts>
  <fills count="19">
    <fill>
      <patternFill patternType="none"/>
    </fill>
    <fill>
      <patternFill patternType="gray125"/>
    </fill>
    <fill>
      <patternFill patternType="solid">
        <fgColor theme="6" tint="0.59999389629810485"/>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rgb="FFFFFFFF"/>
        <bgColor indexed="64"/>
      </patternFill>
    </fill>
    <fill>
      <patternFill patternType="solid">
        <fgColor rgb="FFFFF2CC"/>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2"/>
        <bgColor indexed="64"/>
      </patternFill>
    </fill>
    <fill>
      <patternFill patternType="solid">
        <fgColor theme="3" tint="0.79998168889431442"/>
        <bgColor indexed="64"/>
      </patternFill>
    </fill>
    <fill>
      <patternFill patternType="solid">
        <fgColor rgb="FF0066FF"/>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EFD7FC"/>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rgb="FFFFFFCC"/>
        <bgColor indexed="64"/>
      </patternFill>
    </fill>
  </fills>
  <borders count="247">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1"/>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theme="1"/>
      </left>
      <right style="medium">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theme="1"/>
      </left>
      <right style="hair">
        <color theme="1"/>
      </right>
      <top style="hair">
        <color theme="1"/>
      </top>
      <bottom style="hair">
        <color theme="1"/>
      </bottom>
      <diagonal/>
    </border>
    <border>
      <left style="medium">
        <color theme="1"/>
      </left>
      <right style="medium">
        <color indexed="64"/>
      </right>
      <top style="thin">
        <color indexed="64"/>
      </top>
      <bottom style="hair">
        <color theme="1"/>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style="hair">
        <color theme="1"/>
      </left>
      <right style="medium">
        <color theme="1"/>
      </right>
      <top style="hair">
        <color theme="1"/>
      </top>
      <bottom style="hair">
        <color theme="1"/>
      </bottom>
      <diagonal/>
    </border>
    <border>
      <left style="medium">
        <color theme="1"/>
      </left>
      <right style="medium">
        <color indexed="64"/>
      </right>
      <top style="hair">
        <color theme="1"/>
      </top>
      <bottom style="hair">
        <color theme="1"/>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theme="1"/>
      </right>
      <top style="hair">
        <color indexed="64"/>
      </top>
      <bottom style="medium">
        <color indexed="64"/>
      </bottom>
      <diagonal/>
    </border>
    <border>
      <left style="medium">
        <color theme="1"/>
      </left>
      <right style="hair">
        <color theme="1"/>
      </right>
      <top style="hair">
        <color theme="1"/>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bottom/>
      <diagonal/>
    </border>
    <border>
      <left style="hair">
        <color indexed="64"/>
      </left>
      <right style="medium">
        <color indexed="64"/>
      </right>
      <top style="hair">
        <color indexed="64"/>
      </top>
      <bottom style="hair">
        <color indexed="64"/>
      </bottom>
      <diagonal/>
    </border>
    <border>
      <left style="medium">
        <color indexed="64"/>
      </left>
      <right style="hair">
        <color theme="1"/>
      </right>
      <top style="hair">
        <color theme="1"/>
      </top>
      <bottom style="hair">
        <color theme="1"/>
      </bottom>
      <diagonal/>
    </border>
    <border>
      <left style="hair">
        <color indexed="64"/>
      </left>
      <right style="hair">
        <color indexed="64"/>
      </right>
      <top/>
      <bottom style="medium">
        <color indexed="64"/>
      </bottom>
      <diagonal/>
    </border>
    <border>
      <left style="medium">
        <color indexed="64"/>
      </left>
      <right style="hair">
        <color theme="1"/>
      </right>
      <top style="hair">
        <color theme="1"/>
      </top>
      <bottom style="medium">
        <color indexed="64"/>
      </bottom>
      <diagonal/>
    </border>
    <border>
      <left style="hair">
        <color indexed="64"/>
      </left>
      <right style="medium">
        <color indexed="64"/>
      </right>
      <top style="hair">
        <color indexed="64"/>
      </top>
      <bottom style="medium">
        <color indexed="64"/>
      </bottom>
      <diagonal/>
    </border>
    <border>
      <left style="medium">
        <color theme="1"/>
      </left>
      <right style="medium">
        <color indexed="64"/>
      </right>
      <top style="hair">
        <color theme="1"/>
      </top>
      <bottom style="medium">
        <color indexed="64"/>
      </bottom>
      <diagonal/>
    </border>
    <border>
      <left style="medium">
        <color theme="1"/>
      </left>
      <right style="hair">
        <color theme="1"/>
      </right>
      <top style="hair">
        <color theme="1"/>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theme="1"/>
      </left>
      <right style="hair">
        <color theme="1"/>
      </right>
      <top/>
      <bottom style="hair">
        <color theme="1"/>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theme="1"/>
      </top>
      <bottom style="hair">
        <color theme="1"/>
      </bottom>
      <diagonal/>
    </border>
    <border>
      <left/>
      <right style="medium">
        <color indexed="64"/>
      </right>
      <top style="hair">
        <color theme="1"/>
      </top>
      <bottom style="medium">
        <color indexed="64"/>
      </bottom>
      <diagonal/>
    </border>
    <border>
      <left/>
      <right style="hair">
        <color theme="1"/>
      </right>
      <top style="hair">
        <color theme="1"/>
      </top>
      <bottom style="hair">
        <color theme="1"/>
      </bottom>
      <diagonal/>
    </border>
    <border>
      <left style="medium">
        <color indexed="64"/>
      </left>
      <right style="hair">
        <color theme="1"/>
      </right>
      <top style="hair">
        <color theme="1"/>
      </top>
      <bottom/>
      <diagonal/>
    </border>
    <border>
      <left/>
      <right style="hair">
        <color theme="1"/>
      </right>
      <top style="hair">
        <color theme="1"/>
      </top>
      <bottom/>
      <diagonal/>
    </border>
    <border>
      <left/>
      <right style="medium">
        <color indexed="64"/>
      </right>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right style="hair">
        <color theme="1"/>
      </right>
      <top style="medium">
        <color theme="1"/>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medium">
        <color theme="1"/>
      </right>
      <top style="medium">
        <color theme="1"/>
      </top>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right style="medium">
        <color indexed="64"/>
      </right>
      <top style="hair">
        <color indexed="64"/>
      </top>
      <bottom/>
      <diagonal/>
    </border>
    <border>
      <left style="medium">
        <color indexed="64"/>
      </left>
      <right style="hair">
        <color indexed="64"/>
      </right>
      <top style="hair">
        <color indexed="64"/>
      </top>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hair">
        <color indexed="64"/>
      </top>
      <bottom style="hair">
        <color indexed="64"/>
      </bottom>
      <diagonal/>
    </border>
    <border>
      <left style="medium">
        <color theme="1"/>
      </left>
      <right style="medium">
        <color indexed="64"/>
      </right>
      <top style="hair">
        <color theme="1"/>
      </top>
      <bottom/>
      <diagonal/>
    </border>
    <border>
      <left style="medium">
        <color indexed="64"/>
      </left>
      <right style="medium">
        <color indexed="64"/>
      </right>
      <top style="medium">
        <color theme="1"/>
      </top>
      <bottom/>
      <diagonal/>
    </border>
    <border>
      <left style="medium">
        <color theme="1"/>
      </left>
      <right style="medium">
        <color indexed="64"/>
      </right>
      <top/>
      <bottom style="medium">
        <color indexed="64"/>
      </bottom>
      <diagonal/>
    </border>
    <border>
      <left style="medium">
        <color theme="1"/>
      </left>
      <right style="medium">
        <color theme="1"/>
      </right>
      <top style="medium">
        <color theme="1"/>
      </top>
      <bottom style="medium">
        <color theme="1"/>
      </bottom>
      <diagonal/>
    </border>
    <border>
      <left style="medium">
        <color theme="1"/>
      </left>
      <right/>
      <top style="medium">
        <color theme="1"/>
      </top>
      <bottom style="medium">
        <color theme="1"/>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hair">
        <color indexed="64"/>
      </right>
      <top style="hair">
        <color theme="1"/>
      </top>
      <bottom style="medium">
        <color indexed="64"/>
      </bottom>
      <diagonal/>
    </border>
    <border>
      <left style="hair">
        <color theme="1"/>
      </left>
      <right style="hair">
        <color indexed="64"/>
      </right>
      <top style="hair">
        <color indexed="64"/>
      </top>
      <bottom style="medium">
        <color indexed="64"/>
      </bottom>
      <diagonal/>
    </border>
    <border>
      <left style="medium">
        <color indexed="64"/>
      </left>
      <right style="medium">
        <color theme="1"/>
      </right>
      <top style="hair">
        <color theme="1"/>
      </top>
      <bottom style="medium">
        <color indexed="64"/>
      </bottom>
      <diagonal/>
    </border>
    <border>
      <left style="hair">
        <color indexed="64"/>
      </left>
      <right/>
      <top style="hair">
        <color indexed="64"/>
      </top>
      <bottom/>
      <diagonal/>
    </border>
    <border>
      <left style="thin">
        <color indexed="64"/>
      </left>
      <right style="thin">
        <color indexed="64"/>
      </right>
      <top/>
      <bottom/>
      <diagonal/>
    </border>
    <border>
      <left/>
      <right style="hair">
        <color theme="1"/>
      </right>
      <top style="hair">
        <color theme="1"/>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theme="1"/>
      </right>
      <top style="medium">
        <color theme="1"/>
      </top>
      <bottom/>
      <diagonal/>
    </border>
    <border>
      <left style="hair">
        <color theme="1"/>
      </left>
      <right style="hair">
        <color theme="1"/>
      </right>
      <top style="medium">
        <color theme="1"/>
      </top>
      <bottom/>
      <diagonal/>
    </border>
    <border>
      <left style="hair">
        <color theme="1"/>
      </left>
      <right style="medium">
        <color theme="1"/>
      </right>
      <top style="medium">
        <color theme="1"/>
      </top>
      <bottom/>
      <diagonal/>
    </border>
    <border>
      <left/>
      <right style="hair">
        <color indexed="64"/>
      </right>
      <top style="hair">
        <color indexed="64"/>
      </top>
      <bottom/>
      <diagonal/>
    </border>
    <border>
      <left/>
      <right style="medium">
        <color indexed="64"/>
      </right>
      <top style="hair">
        <color theme="1"/>
      </top>
      <bottom/>
      <diagonal/>
    </border>
    <border>
      <left style="medium">
        <color indexed="64"/>
      </left>
      <right style="medium">
        <color indexed="64"/>
      </right>
      <top style="hair">
        <color theme="1"/>
      </top>
      <bottom/>
      <diagonal/>
    </border>
    <border>
      <left style="medium">
        <color indexed="64"/>
      </left>
      <right style="medium">
        <color indexed="64"/>
      </right>
      <top/>
      <bottom style="medium">
        <color theme="1"/>
      </bottom>
      <diagonal/>
    </border>
    <border>
      <left style="medium">
        <color indexed="64"/>
      </left>
      <right style="medium">
        <color indexed="64"/>
      </right>
      <top/>
      <bottom style="hair">
        <color theme="1"/>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hair">
        <color indexed="64"/>
      </left>
      <right style="medium">
        <color rgb="FF000000"/>
      </right>
      <top style="hair">
        <color indexed="64"/>
      </top>
      <bottom style="hair">
        <color indexed="64"/>
      </bottom>
      <diagonal/>
    </border>
    <border>
      <left style="medium">
        <color rgb="FF000000"/>
      </left>
      <right style="hair">
        <color theme="1"/>
      </right>
      <top style="hair">
        <color theme="1"/>
      </top>
      <bottom/>
      <diagonal/>
    </border>
    <border>
      <left style="medium">
        <color rgb="FF000000"/>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hair">
        <color indexed="64"/>
      </right>
      <top/>
      <bottom style="medium">
        <color rgb="FF000000"/>
      </bottom>
      <diagonal/>
    </border>
    <border>
      <left style="hair">
        <color indexed="64"/>
      </left>
      <right style="hair">
        <color indexed="64"/>
      </right>
      <top/>
      <bottom style="medium">
        <color rgb="FF000000"/>
      </bottom>
      <diagonal/>
    </border>
    <border>
      <left style="hair">
        <color indexed="64"/>
      </left>
      <right style="medium">
        <color rgb="FF000000"/>
      </right>
      <top/>
      <bottom style="medium">
        <color rgb="FF000000"/>
      </bottom>
      <diagonal/>
    </border>
    <border>
      <left style="thin">
        <color rgb="FF000000"/>
      </left>
      <right/>
      <top style="thin">
        <color rgb="FF000000"/>
      </top>
      <bottom style="thin">
        <color rgb="FF000000"/>
      </bottom>
      <diagonal/>
    </border>
    <border>
      <left style="hair">
        <color indexed="64"/>
      </left>
      <right/>
      <top/>
      <bottom/>
      <diagonal/>
    </border>
    <border>
      <left style="thin">
        <color rgb="FF000000"/>
      </left>
      <right/>
      <top style="medium">
        <color rgb="FF000000"/>
      </top>
      <bottom style="thin">
        <color rgb="FF000000"/>
      </bottom>
      <diagonal/>
    </border>
    <border>
      <left style="hair">
        <color indexed="64"/>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hair">
        <color theme="1"/>
      </right>
      <top style="hair">
        <color theme="1"/>
      </top>
      <bottom style="hair">
        <color theme="1"/>
      </bottom>
      <diagonal/>
    </border>
    <border>
      <left style="hair">
        <color indexed="64"/>
      </left>
      <right style="medium">
        <color rgb="FF000000"/>
      </right>
      <top style="thin">
        <color indexed="64"/>
      </top>
      <bottom style="hair">
        <color indexed="64"/>
      </bottom>
      <diagonal/>
    </border>
    <border>
      <left style="medium">
        <color rgb="FF000000"/>
      </left>
      <right style="hair">
        <color theme="1"/>
      </right>
      <top style="hair">
        <color theme="1"/>
      </top>
      <bottom style="medium">
        <color rgb="FF000000"/>
      </bottom>
      <diagonal/>
    </border>
    <border>
      <left style="hair">
        <color indexed="64"/>
      </left>
      <right style="hair">
        <color indexed="64"/>
      </right>
      <top style="hair">
        <color indexed="64"/>
      </top>
      <bottom style="medium">
        <color rgb="FF000000"/>
      </bottom>
      <diagonal/>
    </border>
    <border>
      <left style="hair">
        <color indexed="64"/>
      </left>
      <right style="medium">
        <color rgb="FF000000"/>
      </right>
      <top style="hair">
        <color indexed="64"/>
      </top>
      <bottom style="medium">
        <color rgb="FF000000"/>
      </bottom>
      <diagonal/>
    </border>
    <border>
      <left/>
      <right style="thin">
        <color indexed="64"/>
      </right>
      <top style="medium">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style="thin">
        <color indexed="64"/>
      </right>
      <top style="medium">
        <color indexed="64"/>
      </top>
      <bottom style="thin">
        <color indexed="64"/>
      </bottom>
      <diagonal/>
    </border>
    <border>
      <left style="medium">
        <color rgb="FF000000"/>
      </left>
      <right style="hair">
        <color indexed="64"/>
      </right>
      <top style="thin">
        <color indexed="64"/>
      </top>
      <bottom style="hair">
        <color indexed="64"/>
      </bottom>
      <diagonal/>
    </border>
    <border>
      <left style="medium">
        <color rgb="FF000000"/>
      </left>
      <right style="hair">
        <color indexed="64"/>
      </right>
      <top style="thin">
        <color indexed="64"/>
      </top>
      <bottom style="medium">
        <color rgb="FF000000"/>
      </bottom>
      <diagonal/>
    </border>
    <border>
      <left style="hair">
        <color indexed="64"/>
      </left>
      <right style="hair">
        <color indexed="64"/>
      </right>
      <top style="thin">
        <color indexed="64"/>
      </top>
      <bottom style="medium">
        <color rgb="FF000000"/>
      </bottom>
      <diagonal/>
    </border>
    <border>
      <left style="hair">
        <color indexed="64"/>
      </left>
      <right/>
      <top style="thin">
        <color indexed="64"/>
      </top>
      <bottom style="medium">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diagonal/>
    </border>
    <border>
      <left style="medium">
        <color rgb="FF000000"/>
      </left>
      <right style="hair">
        <color indexed="64"/>
      </right>
      <top style="thin">
        <color indexed="64"/>
      </top>
      <bottom/>
      <diagonal/>
    </border>
    <border>
      <left/>
      <right style="hair">
        <color indexed="64"/>
      </right>
      <top style="thin">
        <color indexed="64"/>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medium">
        <color indexed="64"/>
      </top>
      <bottom style="thin">
        <color indexed="64"/>
      </bottom>
      <diagonal/>
    </border>
    <border>
      <left/>
      <right/>
      <top style="thin">
        <color indexed="64"/>
      </top>
      <bottom/>
      <diagonal/>
    </border>
    <border>
      <left style="medium">
        <color theme="1"/>
      </left>
      <right/>
      <top/>
      <bottom style="hair">
        <color theme="1"/>
      </bottom>
      <diagonal/>
    </border>
    <border>
      <left style="hair">
        <color indexed="64"/>
      </left>
      <right style="medium">
        <color rgb="FF000000"/>
      </right>
      <top style="hair">
        <color indexed="64"/>
      </top>
      <bottom/>
      <diagonal/>
    </border>
    <border>
      <left style="hair">
        <color theme="1"/>
      </left>
      <right style="hair">
        <color indexed="64"/>
      </right>
      <top style="hair">
        <color indexed="64"/>
      </top>
      <bottom style="hair">
        <color indexed="64"/>
      </bottom>
      <diagonal/>
    </border>
    <border>
      <left style="medium">
        <color rgb="FF000000"/>
      </left>
      <right style="dashed">
        <color rgb="FF000000"/>
      </right>
      <top style="hair">
        <color theme="1"/>
      </top>
      <bottom style="hair">
        <color indexed="64"/>
      </bottom>
      <diagonal/>
    </border>
    <border>
      <left style="dashed">
        <color rgb="FF000000"/>
      </left>
      <right style="hair">
        <color indexed="64"/>
      </right>
      <top style="hair">
        <color indexed="64"/>
      </top>
      <bottom style="dashed">
        <color rgb="FF000000"/>
      </bottom>
      <diagonal/>
    </border>
    <border>
      <left style="dashed">
        <color rgb="FF000000"/>
      </left>
      <right style="hair">
        <color indexed="64"/>
      </right>
      <top style="dashed">
        <color rgb="FF000000"/>
      </top>
      <bottom/>
      <diagonal/>
    </border>
    <border>
      <left style="medium">
        <color rgb="FF000000"/>
      </left>
      <right style="hair">
        <color indexed="64"/>
      </right>
      <top style="hair">
        <color theme="1"/>
      </top>
      <bottom style="hair">
        <color indexed="64"/>
      </bottom>
      <diagonal/>
    </border>
    <border>
      <left style="hair">
        <color indexed="64"/>
      </left>
      <right style="medium">
        <color indexed="64"/>
      </right>
      <top style="dashed">
        <color rgb="FF000000"/>
      </top>
      <bottom style="hair">
        <color indexed="64"/>
      </bottom>
      <diagonal/>
    </border>
    <border>
      <left style="medium">
        <color indexed="64"/>
      </left>
      <right style="hair">
        <color indexed="64"/>
      </right>
      <top style="hair">
        <color theme="1"/>
      </top>
      <bottom style="hair">
        <color theme="1"/>
      </bottom>
      <diagonal/>
    </border>
    <border>
      <left style="hair">
        <color indexed="64"/>
      </left>
      <right/>
      <top/>
      <bottom style="dashed">
        <color rgb="FF000000"/>
      </bottom>
      <diagonal/>
    </border>
    <border>
      <left style="thin">
        <color rgb="FF000000"/>
      </left>
      <right style="thin">
        <color rgb="FF000000"/>
      </right>
      <top style="medium">
        <color indexed="64"/>
      </top>
      <bottom style="thin">
        <color rgb="FF000000"/>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style="medium">
        <color theme="1"/>
      </right>
      <top style="medium">
        <color indexed="64"/>
      </top>
      <bottom/>
      <diagonal/>
    </border>
    <border>
      <left style="thin">
        <color indexed="64"/>
      </left>
      <right style="medium">
        <color theme="1"/>
      </right>
      <top/>
      <bottom style="thin">
        <color indexed="64"/>
      </bottom>
      <diagonal/>
    </border>
    <border>
      <left style="medium">
        <color theme="1"/>
      </left>
      <right style="medium">
        <color theme="1"/>
      </right>
      <top style="medium">
        <color indexed="64"/>
      </top>
      <bottom/>
      <diagonal/>
    </border>
    <border>
      <left style="medium">
        <color theme="1"/>
      </left>
      <right style="medium">
        <color theme="1"/>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style="medium">
        <color rgb="FF000000"/>
      </left>
      <right/>
      <top style="hair">
        <color theme="1"/>
      </top>
      <bottom/>
      <diagonal/>
    </border>
    <border>
      <left/>
      <right style="hair">
        <color indexed="64"/>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indexed="64"/>
      </right>
      <top style="hair">
        <color indexed="64"/>
      </top>
      <bottom style="hair">
        <color indexed="64"/>
      </bottom>
      <diagonal/>
    </border>
    <border>
      <left style="thin">
        <color rgb="FF000000"/>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style="thin">
        <color rgb="FF000000"/>
      </left>
      <right style="medium">
        <color indexed="64"/>
      </right>
      <top style="hair">
        <color indexed="64"/>
      </top>
      <bottom/>
      <diagonal/>
    </border>
    <border>
      <left style="thin">
        <color rgb="FF000000"/>
      </left>
      <right style="medium">
        <color rgb="FF000000"/>
      </right>
      <top/>
      <bottom/>
      <diagonal/>
    </border>
    <border>
      <left style="medium">
        <color rgb="FF000000"/>
      </left>
      <right style="hair">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hair">
        <color indexed="64"/>
      </left>
      <right/>
      <top/>
      <bottom style="hair">
        <color indexed="64"/>
      </bottom>
      <diagonal/>
    </border>
    <border>
      <left style="thin">
        <color rgb="FF000000"/>
      </left>
      <right style="medium">
        <color indexed="64"/>
      </right>
      <top/>
      <bottom style="hair">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825">
    <xf numFmtId="0" fontId="0" fillId="0" borderId="0" xfId="0"/>
    <xf numFmtId="0" fontId="0" fillId="0" borderId="0" xfId="0" applyAlignment="1">
      <alignment wrapText="1"/>
    </xf>
    <xf numFmtId="0" fontId="0" fillId="0" borderId="18" xfId="0" applyBorder="1"/>
    <xf numFmtId="165" fontId="0" fillId="0" borderId="19" xfId="1" applyNumberFormat="1" applyFont="1" applyFill="1" applyBorder="1" applyProtection="1">
      <protection locked="0"/>
    </xf>
    <xf numFmtId="0" fontId="4" fillId="0" borderId="20" xfId="0" applyFont="1" applyBorder="1" applyAlignment="1">
      <alignment horizontal="center"/>
    </xf>
    <xf numFmtId="165" fontId="0" fillId="0" borderId="23" xfId="1" applyNumberFormat="1" applyFont="1" applyFill="1" applyBorder="1"/>
    <xf numFmtId="165" fontId="0" fillId="0" borderId="24" xfId="1" applyNumberFormat="1" applyFont="1" applyFill="1" applyBorder="1" applyProtection="1">
      <protection locked="0"/>
    </xf>
    <xf numFmtId="0" fontId="4" fillId="0" borderId="25" xfId="0" applyFont="1" applyBorder="1" applyAlignment="1">
      <alignment horizontal="center" vertical="center"/>
    </xf>
    <xf numFmtId="165" fontId="0" fillId="0" borderId="29" xfId="1" applyNumberFormat="1" applyFont="1" applyFill="1" applyBorder="1" applyProtection="1">
      <protection locked="0"/>
    </xf>
    <xf numFmtId="165" fontId="0" fillId="0" borderId="17" xfId="1" applyNumberFormat="1" applyFont="1" applyFill="1" applyBorder="1"/>
    <xf numFmtId="165" fontId="0" fillId="0" borderId="38" xfId="1" applyNumberFormat="1" applyFont="1" applyFill="1" applyBorder="1" applyProtection="1">
      <protection locked="0"/>
    </xf>
    <xf numFmtId="165" fontId="0" fillId="0" borderId="22" xfId="1" applyNumberFormat="1" applyFont="1" applyFill="1" applyBorder="1"/>
    <xf numFmtId="165" fontId="0" fillId="0" borderId="40" xfId="1" applyNumberFormat="1" applyFont="1" applyFill="1" applyBorder="1" applyProtection="1">
      <protection locked="0"/>
    </xf>
    <xf numFmtId="165" fontId="0" fillId="0" borderId="41" xfId="1" applyNumberFormat="1" applyFont="1" applyFill="1" applyBorder="1" applyProtection="1">
      <protection locked="0"/>
    </xf>
    <xf numFmtId="165" fontId="0" fillId="0" borderId="25" xfId="1" applyNumberFormat="1" applyFont="1" applyFill="1" applyBorder="1" applyProtection="1">
      <protection locked="0"/>
    </xf>
    <xf numFmtId="165" fontId="0" fillId="0" borderId="43" xfId="1" applyNumberFormat="1" applyFont="1" applyFill="1" applyBorder="1" applyProtection="1">
      <protection locked="0"/>
    </xf>
    <xf numFmtId="165" fontId="0" fillId="0" borderId="27" xfId="1" applyNumberFormat="1" applyFont="1" applyFill="1" applyBorder="1"/>
    <xf numFmtId="165" fontId="0" fillId="0" borderId="44" xfId="1" applyNumberFormat="1" applyFont="1" applyFill="1" applyBorder="1" applyProtection="1">
      <protection locked="0"/>
    </xf>
    <xf numFmtId="165" fontId="0" fillId="0" borderId="45" xfId="1" applyNumberFormat="1" applyFont="1" applyFill="1" applyBorder="1" applyProtection="1">
      <protection locked="0"/>
    </xf>
    <xf numFmtId="165" fontId="0" fillId="0" borderId="46" xfId="1" applyNumberFormat="1" applyFont="1" applyFill="1" applyBorder="1" applyProtection="1">
      <protection locked="0"/>
    </xf>
    <xf numFmtId="165" fontId="0" fillId="0" borderId="47" xfId="1" applyNumberFormat="1" applyFont="1" applyFill="1" applyBorder="1"/>
    <xf numFmtId="165" fontId="0" fillId="0" borderId="48" xfId="1" applyNumberFormat="1" applyFont="1" applyFill="1" applyBorder="1" applyProtection="1">
      <protection locked="0"/>
    </xf>
    <xf numFmtId="165" fontId="0" fillId="0" borderId="53" xfId="1" applyNumberFormat="1" applyFont="1" applyFill="1" applyBorder="1" applyProtection="1">
      <protection locked="0"/>
    </xf>
    <xf numFmtId="165" fontId="0" fillId="0" borderId="66" xfId="1" applyNumberFormat="1" applyFont="1" applyFill="1" applyBorder="1" applyProtection="1">
      <protection locked="0"/>
    </xf>
    <xf numFmtId="165" fontId="0" fillId="0" borderId="67" xfId="1" applyNumberFormat="1" applyFont="1" applyFill="1" applyBorder="1" applyProtection="1">
      <protection locked="0"/>
    </xf>
    <xf numFmtId="165" fontId="0" fillId="0" borderId="68" xfId="1" applyNumberFormat="1" applyFont="1" applyFill="1" applyBorder="1" applyProtection="1">
      <protection locked="0"/>
    </xf>
    <xf numFmtId="165" fontId="0" fillId="0" borderId="69" xfId="1" applyNumberFormat="1" applyFont="1" applyFill="1" applyBorder="1" applyProtection="1">
      <protection locked="0"/>
    </xf>
    <xf numFmtId="165" fontId="0" fillId="0" borderId="70" xfId="1" applyNumberFormat="1" applyFont="1" applyFill="1" applyBorder="1" applyProtection="1">
      <protection locked="0"/>
    </xf>
    <xf numFmtId="0" fontId="0" fillId="0" borderId="1" xfId="0" applyBorder="1"/>
    <xf numFmtId="0" fontId="0" fillId="0" borderId="2" xfId="0" applyBorder="1"/>
    <xf numFmtId="0" fontId="0" fillId="0" borderId="76" xfId="0" applyBorder="1"/>
    <xf numFmtId="0" fontId="0" fillId="0" borderId="77" xfId="0" applyBorder="1"/>
    <xf numFmtId="9" fontId="7" fillId="0" borderId="71" xfId="2" applyFont="1" applyBorder="1" applyAlignment="1">
      <alignment horizontal="center"/>
    </xf>
    <xf numFmtId="9" fontId="7" fillId="0" borderId="79" xfId="2" applyFont="1" applyBorder="1" applyAlignment="1">
      <alignment horizontal="center"/>
    </xf>
    <xf numFmtId="42" fontId="9" fillId="0" borderId="77" xfId="1" quotePrefix="1" applyNumberFormat="1" applyFont="1" applyBorder="1" applyAlignment="1">
      <alignment horizontal="right"/>
    </xf>
    <xf numFmtId="42" fontId="0" fillId="0" borderId="0" xfId="0" applyNumberFormat="1"/>
    <xf numFmtId="42" fontId="9" fillId="0" borderId="77" xfId="0" quotePrefix="1" applyNumberFormat="1" applyFont="1" applyBorder="1" applyAlignment="1">
      <alignment horizontal="right"/>
    </xf>
    <xf numFmtId="165" fontId="0" fillId="0" borderId="76" xfId="1" applyNumberFormat="1" applyFont="1" applyBorder="1" applyAlignment="1">
      <alignment vertical="center" wrapText="1"/>
    </xf>
    <xf numFmtId="42" fontId="9" fillId="0" borderId="83" xfId="1" quotePrefix="1" applyNumberFormat="1" applyFont="1" applyBorder="1" applyAlignment="1">
      <alignment horizontal="right"/>
    </xf>
    <xf numFmtId="42" fontId="10" fillId="2" borderId="71" xfId="1" quotePrefix="1" applyNumberFormat="1" applyFont="1" applyFill="1" applyBorder="1" applyAlignment="1">
      <alignment horizontal="right"/>
    </xf>
    <xf numFmtId="0" fontId="11" fillId="2" borderId="78" xfId="0" applyFont="1" applyFill="1" applyBorder="1"/>
    <xf numFmtId="0" fontId="11" fillId="2" borderId="79" xfId="0" applyFont="1" applyFill="1" applyBorder="1"/>
    <xf numFmtId="42" fontId="10" fillId="2" borderId="79" xfId="1" quotePrefix="1" applyNumberFormat="1" applyFont="1" applyFill="1" applyBorder="1" applyAlignment="1">
      <alignment horizontal="right"/>
    </xf>
    <xf numFmtId="165" fontId="12" fillId="4" borderId="78" xfId="1" applyNumberFormat="1" applyFont="1" applyFill="1" applyBorder="1" applyAlignment="1">
      <alignment vertical="top" wrapText="1"/>
    </xf>
    <xf numFmtId="0" fontId="12" fillId="4" borderId="71" xfId="0" applyFont="1" applyFill="1" applyBorder="1" applyAlignment="1">
      <alignment vertical="top" wrapText="1"/>
    </xf>
    <xf numFmtId="0" fontId="4" fillId="0" borderId="0" xfId="0" applyFont="1"/>
    <xf numFmtId="0" fontId="4" fillId="0" borderId="94" xfId="0" applyFont="1" applyBorder="1" applyAlignment="1">
      <alignment horizontal="center"/>
    </xf>
    <xf numFmtId="0" fontId="0" fillId="0" borderId="94" xfId="0" applyBorder="1"/>
    <xf numFmtId="165" fontId="0" fillId="0" borderId="22" xfId="1" applyNumberFormat="1" applyFont="1" applyBorder="1"/>
    <xf numFmtId="165" fontId="0" fillId="0" borderId="40" xfId="1" applyNumberFormat="1" applyFont="1" applyBorder="1" applyProtection="1">
      <protection locked="0"/>
    </xf>
    <xf numFmtId="165" fontId="0" fillId="0" borderId="41" xfId="1" applyNumberFormat="1" applyFont="1" applyBorder="1" applyProtection="1">
      <protection locked="0"/>
    </xf>
    <xf numFmtId="0" fontId="0" fillId="0" borderId="38" xfId="0" applyBorder="1"/>
    <xf numFmtId="0" fontId="0" fillId="0" borderId="40" xfId="0" applyBorder="1"/>
    <xf numFmtId="0" fontId="0" fillId="0" borderId="44" xfId="0" applyBorder="1"/>
    <xf numFmtId="0" fontId="0" fillId="0" borderId="75" xfId="0" applyBorder="1"/>
    <xf numFmtId="0" fontId="0" fillId="0" borderId="12" xfId="0" applyBorder="1"/>
    <xf numFmtId="165" fontId="0" fillId="0" borderId="0" xfId="0" applyNumberFormat="1"/>
    <xf numFmtId="165" fontId="0" fillId="0" borderId="77" xfId="0" applyNumberFormat="1" applyBorder="1"/>
    <xf numFmtId="165" fontId="0" fillId="0" borderId="76" xfId="0" applyNumberFormat="1" applyBorder="1"/>
    <xf numFmtId="0" fontId="0" fillId="0" borderId="78" xfId="0" applyBorder="1"/>
    <xf numFmtId="0" fontId="0" fillId="0" borderId="48" xfId="0" applyBorder="1"/>
    <xf numFmtId="0" fontId="0" fillId="0" borderId="82" xfId="0" applyBorder="1"/>
    <xf numFmtId="0" fontId="0" fillId="0" borderId="81" xfId="0" applyBorder="1"/>
    <xf numFmtId="165" fontId="0" fillId="0" borderId="25" xfId="0" applyNumberFormat="1" applyBorder="1" applyAlignment="1">
      <alignment vertical="center"/>
    </xf>
    <xf numFmtId="9" fontId="0" fillId="0" borderId="25" xfId="2" applyFont="1" applyBorder="1" applyAlignment="1">
      <alignment vertical="center"/>
    </xf>
    <xf numFmtId="165" fontId="0" fillId="0" borderId="45" xfId="0" applyNumberFormat="1" applyBorder="1" applyAlignment="1">
      <alignment vertical="center"/>
    </xf>
    <xf numFmtId="165" fontId="0" fillId="0" borderId="102" xfId="0" applyNumberFormat="1" applyBorder="1" applyAlignment="1">
      <alignment vertical="center"/>
    </xf>
    <xf numFmtId="0" fontId="0" fillId="0" borderId="64" xfId="0" applyBorder="1"/>
    <xf numFmtId="165" fontId="0" fillId="0" borderId="102" xfId="1" applyNumberFormat="1" applyFont="1" applyFill="1" applyBorder="1" applyProtection="1">
      <protection locked="0"/>
    </xf>
    <xf numFmtId="165" fontId="0" fillId="0" borderId="123" xfId="1" applyNumberFormat="1" applyFont="1" applyFill="1" applyBorder="1" applyProtection="1">
      <protection locked="0"/>
    </xf>
    <xf numFmtId="0" fontId="0" fillId="0" borderId="77" xfId="0" applyBorder="1" applyAlignment="1">
      <alignment horizontal="center"/>
    </xf>
    <xf numFmtId="0" fontId="0" fillId="0" borderId="75" xfId="0" applyBorder="1" applyAlignment="1">
      <alignment horizontal="left"/>
    </xf>
    <xf numFmtId="42" fontId="0" fillId="0" borderId="76" xfId="0" applyNumberFormat="1" applyBorder="1"/>
    <xf numFmtId="0" fontId="0" fillId="0" borderId="77" xfId="0" applyBorder="1" applyAlignment="1">
      <alignment vertical="center" wrapText="1"/>
    </xf>
    <xf numFmtId="0" fontId="0" fillId="0" borderId="83" xfId="0" applyBorder="1"/>
    <xf numFmtId="165" fontId="0" fillId="0" borderId="12" xfId="1" applyNumberFormat="1" applyFont="1" applyFill="1" applyBorder="1"/>
    <xf numFmtId="165" fontId="0" fillId="0" borderId="130" xfId="1" applyNumberFormat="1" applyFont="1" applyFill="1" applyBorder="1"/>
    <xf numFmtId="0" fontId="4" fillId="0" borderId="35" xfId="0" applyFont="1" applyBorder="1" applyAlignment="1">
      <alignment horizontal="center"/>
    </xf>
    <xf numFmtId="165" fontId="0" fillId="0" borderId="35" xfId="0" applyNumberFormat="1" applyBorder="1" applyAlignment="1">
      <alignment vertical="center"/>
    </xf>
    <xf numFmtId="0" fontId="4" fillId="0" borderId="35" xfId="0" applyFont="1" applyBorder="1" applyAlignment="1">
      <alignment horizontal="center" vertical="center"/>
    </xf>
    <xf numFmtId="9" fontId="0" fillId="0" borderId="35" xfId="2" applyFont="1" applyBorder="1" applyAlignment="1">
      <alignment vertical="center"/>
    </xf>
    <xf numFmtId="165" fontId="0" fillId="0" borderId="131" xfId="1" applyNumberFormat="1" applyFont="1" applyFill="1" applyBorder="1"/>
    <xf numFmtId="165" fontId="0" fillId="0" borderId="89" xfId="0" applyNumberFormat="1" applyBorder="1" applyAlignment="1">
      <alignment vertical="center"/>
    </xf>
    <xf numFmtId="0" fontId="0" fillId="0" borderId="58" xfId="0" applyBorder="1"/>
    <xf numFmtId="165" fontId="0" fillId="0" borderId="132" xfId="0" applyNumberFormat="1" applyBorder="1" applyAlignment="1">
      <alignment vertical="center"/>
    </xf>
    <xf numFmtId="165" fontId="0" fillId="0" borderId="12" xfId="0" applyNumberFormat="1" applyBorder="1"/>
    <xf numFmtId="0" fontId="0" fillId="0" borderId="12" xfId="0" applyBorder="1" applyAlignment="1">
      <alignment horizontal="center"/>
    </xf>
    <xf numFmtId="9" fontId="7" fillId="0" borderId="12" xfId="2" applyFont="1" applyBorder="1" applyAlignment="1">
      <alignment horizontal="center"/>
    </xf>
    <xf numFmtId="0" fontId="0" fillId="0" borderId="12" xfId="0" applyBorder="1" applyAlignment="1">
      <alignment horizontal="left"/>
    </xf>
    <xf numFmtId="0" fontId="0" fillId="0" borderId="12" xfId="0" applyBorder="1" applyAlignment="1">
      <alignment vertical="center" wrapText="1"/>
    </xf>
    <xf numFmtId="0" fontId="12" fillId="4" borderId="12" xfId="0" applyFont="1" applyFill="1" applyBorder="1" applyAlignment="1">
      <alignment vertical="top" wrapText="1"/>
    </xf>
    <xf numFmtId="0" fontId="0" fillId="0" borderId="14" xfId="0" applyBorder="1"/>
    <xf numFmtId="0" fontId="0" fillId="0" borderId="136" xfId="0" applyBorder="1"/>
    <xf numFmtId="0" fontId="0" fillId="0" borderId="86" xfId="0" applyBorder="1"/>
    <xf numFmtId="0" fontId="0" fillId="0" borderId="61" xfId="0" applyBorder="1"/>
    <xf numFmtId="0" fontId="0" fillId="0" borderId="61" xfId="0" applyBorder="1" applyProtection="1">
      <protection locked="0"/>
    </xf>
    <xf numFmtId="0" fontId="0" fillId="0" borderId="18" xfId="0" applyBorder="1" applyProtection="1">
      <protection locked="0"/>
    </xf>
    <xf numFmtId="0" fontId="0" fillId="0" borderId="113" xfId="0" applyBorder="1" applyProtection="1">
      <protection locked="0"/>
    </xf>
    <xf numFmtId="165" fontId="0" fillId="0" borderId="34" xfId="1" applyNumberFormat="1" applyFont="1" applyFill="1" applyBorder="1" applyProtection="1">
      <protection locked="0"/>
    </xf>
    <xf numFmtId="165" fontId="0" fillId="0" borderId="138" xfId="1" applyNumberFormat="1" applyFont="1" applyFill="1" applyBorder="1" applyProtection="1">
      <protection locked="0"/>
    </xf>
    <xf numFmtId="165" fontId="0" fillId="0" borderId="87" xfId="1" applyNumberFormat="1" applyFont="1" applyFill="1" applyBorder="1" applyProtection="1">
      <protection locked="0"/>
    </xf>
    <xf numFmtId="165" fontId="0" fillId="0" borderId="34" xfId="0" applyNumberFormat="1" applyBorder="1"/>
    <xf numFmtId="0" fontId="0" fillId="0" borderId="34" xfId="0" applyBorder="1"/>
    <xf numFmtId="165" fontId="0" fillId="0" borderId="13" xfId="1" applyNumberFormat="1" applyFont="1" applyFill="1" applyBorder="1" applyProtection="1">
      <protection locked="0"/>
    </xf>
    <xf numFmtId="165" fontId="0" fillId="0" borderId="35" xfId="1" applyNumberFormat="1" applyFont="1" applyFill="1" applyBorder="1" applyProtection="1">
      <protection locked="0"/>
    </xf>
    <xf numFmtId="165" fontId="0" fillId="0" borderId="128" xfId="1" applyNumberFormat="1" applyFont="1" applyFill="1" applyBorder="1" applyProtection="1">
      <protection locked="0"/>
    </xf>
    <xf numFmtId="165" fontId="0" fillId="0" borderId="89" xfId="1" applyNumberFormat="1" applyFont="1" applyFill="1" applyBorder="1" applyProtection="1">
      <protection locked="0"/>
    </xf>
    <xf numFmtId="165" fontId="0" fillId="0" borderId="129" xfId="1" applyNumberFormat="1" applyFont="1" applyFill="1" applyBorder="1" applyProtection="1">
      <protection locked="0"/>
    </xf>
    <xf numFmtId="165" fontId="0" fillId="0" borderId="132" xfId="1" applyNumberFormat="1" applyFont="1" applyFill="1" applyBorder="1" applyProtection="1">
      <protection locked="0"/>
    </xf>
    <xf numFmtId="165" fontId="0" fillId="0" borderId="13" xfId="0" applyNumberFormat="1" applyBorder="1"/>
    <xf numFmtId="165" fontId="0" fillId="0" borderId="35" xfId="0" applyNumberFormat="1" applyBorder="1"/>
    <xf numFmtId="0" fontId="0" fillId="0" borderId="13" xfId="0" applyBorder="1"/>
    <xf numFmtId="9" fontId="7" fillId="0" borderId="35" xfId="2" applyFont="1" applyBorder="1" applyAlignment="1">
      <alignment horizontal="center"/>
    </xf>
    <xf numFmtId="0" fontId="0" fillId="0" borderId="35" xfId="0" applyBorder="1"/>
    <xf numFmtId="42" fontId="9" fillId="0" borderId="35" xfId="1" quotePrefix="1" applyNumberFormat="1" applyFont="1" applyBorder="1" applyAlignment="1">
      <alignment horizontal="right"/>
    </xf>
    <xf numFmtId="42" fontId="9" fillId="0" borderId="35" xfId="0" quotePrefix="1" applyNumberFormat="1" applyFont="1" applyBorder="1" applyAlignment="1">
      <alignment horizontal="right"/>
    </xf>
    <xf numFmtId="0" fontId="11" fillId="2" borderId="128" xfId="0" applyFont="1" applyFill="1" applyBorder="1"/>
    <xf numFmtId="0" fontId="11" fillId="2" borderId="131" xfId="0" applyFont="1" applyFill="1" applyBorder="1"/>
    <xf numFmtId="42" fontId="10" fillId="2" borderId="89" xfId="1" quotePrefix="1" applyNumberFormat="1" applyFont="1" applyFill="1" applyBorder="1" applyAlignment="1">
      <alignment horizontal="right"/>
    </xf>
    <xf numFmtId="0" fontId="11" fillId="2" borderId="30" xfId="0" applyFont="1" applyFill="1" applyBorder="1"/>
    <xf numFmtId="0" fontId="11" fillId="2" borderId="31" xfId="0" applyFont="1" applyFill="1" applyBorder="1"/>
    <xf numFmtId="0" fontId="0" fillId="0" borderId="128" xfId="0" applyBorder="1"/>
    <xf numFmtId="0" fontId="0" fillId="0" borderId="131" xfId="0" applyBorder="1"/>
    <xf numFmtId="165" fontId="0" fillId="0" borderId="14" xfId="1" applyNumberFormat="1" applyFont="1" applyFill="1" applyBorder="1" applyProtection="1">
      <protection locked="0"/>
    </xf>
    <xf numFmtId="165" fontId="0" fillId="0" borderId="136" xfId="1" applyNumberFormat="1" applyFont="1" applyFill="1" applyBorder="1" applyProtection="1">
      <protection locked="0"/>
    </xf>
    <xf numFmtId="165" fontId="0" fillId="0" borderId="86" xfId="1" applyNumberFormat="1" applyFont="1" applyFill="1" applyBorder="1" applyProtection="1">
      <protection locked="0"/>
    </xf>
    <xf numFmtId="165" fontId="0" fillId="0" borderId="61" xfId="1" applyNumberFormat="1" applyFont="1" applyFill="1" applyBorder="1" applyProtection="1">
      <protection locked="0"/>
    </xf>
    <xf numFmtId="165" fontId="0" fillId="0" borderId="18" xfId="1" applyNumberFormat="1" applyFont="1" applyFill="1" applyBorder="1" applyProtection="1">
      <protection locked="0"/>
    </xf>
    <xf numFmtId="165" fontId="0" fillId="0" borderId="64" xfId="1" applyNumberFormat="1" applyFont="1" applyFill="1" applyBorder="1" applyProtection="1">
      <protection locked="0"/>
    </xf>
    <xf numFmtId="165" fontId="0" fillId="0" borderId="113" xfId="1" applyNumberFormat="1" applyFont="1" applyFill="1" applyBorder="1" applyProtection="1">
      <protection locked="0"/>
    </xf>
    <xf numFmtId="165" fontId="0" fillId="0" borderId="14" xfId="0" applyNumberFormat="1" applyBorder="1"/>
    <xf numFmtId="9" fontId="7" fillId="0" borderId="14" xfId="2" applyFont="1" applyBorder="1" applyAlignment="1">
      <alignment horizontal="center"/>
    </xf>
    <xf numFmtId="42" fontId="9" fillId="0" borderId="14" xfId="1" quotePrefix="1" applyNumberFormat="1" applyFont="1" applyBorder="1" applyAlignment="1">
      <alignment horizontal="right"/>
    </xf>
    <xf numFmtId="42" fontId="9" fillId="0" borderId="14" xfId="0" quotePrefix="1" applyNumberFormat="1" applyFont="1" applyBorder="1" applyAlignment="1">
      <alignment horizontal="right"/>
    </xf>
    <xf numFmtId="42" fontId="9" fillId="0" borderId="136" xfId="1" quotePrefix="1" applyNumberFormat="1" applyFont="1" applyBorder="1" applyAlignment="1">
      <alignment horizontal="right"/>
    </xf>
    <xf numFmtId="42" fontId="10" fillId="2" borderId="84" xfId="1" quotePrefix="1" applyNumberFormat="1" applyFont="1" applyFill="1" applyBorder="1" applyAlignment="1">
      <alignment horizontal="right"/>
    </xf>
    <xf numFmtId="0" fontId="4" fillId="0" borderId="137" xfId="0" applyFont="1" applyBorder="1" applyAlignment="1">
      <alignment horizontal="center"/>
    </xf>
    <xf numFmtId="42" fontId="0" fillId="0" borderId="34" xfId="0" applyNumberFormat="1" applyBorder="1"/>
    <xf numFmtId="44" fontId="0" fillId="0" borderId="34" xfId="0" applyNumberFormat="1" applyBorder="1"/>
    <xf numFmtId="165" fontId="0" fillId="0" borderId="34" xfId="1" applyNumberFormat="1" applyFont="1" applyBorder="1" applyAlignment="1">
      <alignment vertical="center" wrapText="1"/>
    </xf>
    <xf numFmtId="165" fontId="12" fillId="4" borderId="34" xfId="1" applyNumberFormat="1" applyFont="1" applyFill="1" applyBorder="1" applyAlignment="1">
      <alignment vertical="top" wrapText="1"/>
    </xf>
    <xf numFmtId="165" fontId="0" fillId="5" borderId="22" xfId="1" applyNumberFormat="1" applyFont="1" applyFill="1" applyBorder="1"/>
    <xf numFmtId="165" fontId="0" fillId="5" borderId="40" xfId="1" applyNumberFormat="1" applyFont="1" applyFill="1" applyBorder="1" applyProtection="1">
      <protection locked="0"/>
    </xf>
    <xf numFmtId="42" fontId="9" fillId="0" borderId="35" xfId="1" applyNumberFormat="1" applyFont="1" applyBorder="1" applyAlignment="1">
      <alignment horizontal="right"/>
    </xf>
    <xf numFmtId="165" fontId="0" fillId="0" borderId="148" xfId="0" applyNumberFormat="1" applyBorder="1"/>
    <xf numFmtId="0" fontId="0" fillId="0" borderId="148" xfId="0" applyBorder="1"/>
    <xf numFmtId="42" fontId="9" fillId="0" borderId="0" xfId="1" quotePrefix="1" applyNumberFormat="1" applyFont="1" applyBorder="1" applyAlignment="1">
      <alignment horizontal="right"/>
    </xf>
    <xf numFmtId="0" fontId="0" fillId="6" borderId="76" xfId="0" applyFill="1" applyBorder="1"/>
    <xf numFmtId="0" fontId="0" fillId="6" borderId="0" xfId="0" applyFill="1"/>
    <xf numFmtId="42" fontId="9" fillId="6" borderId="77" xfId="1" quotePrefix="1" applyNumberFormat="1" applyFont="1" applyFill="1" applyBorder="1" applyAlignment="1">
      <alignment horizontal="right"/>
    </xf>
    <xf numFmtId="42" fontId="9" fillId="6" borderId="0" xfId="1" quotePrefix="1" applyNumberFormat="1" applyFont="1" applyFill="1" applyBorder="1" applyAlignment="1">
      <alignment horizontal="right"/>
    </xf>
    <xf numFmtId="42" fontId="9" fillId="0" borderId="148" xfId="1" quotePrefix="1" applyNumberFormat="1" applyFont="1" applyBorder="1" applyAlignment="1">
      <alignment horizontal="right"/>
    </xf>
    <xf numFmtId="42" fontId="9" fillId="6" borderId="148" xfId="1" quotePrefix="1" applyNumberFormat="1" applyFont="1" applyFill="1" applyBorder="1" applyAlignment="1">
      <alignment horizontal="right"/>
    </xf>
    <xf numFmtId="42" fontId="0" fillId="0" borderId="2" xfId="0" applyNumberFormat="1" applyBorder="1"/>
    <xf numFmtId="165" fontId="0" fillId="6" borderId="13" xfId="1" applyNumberFormat="1" applyFont="1" applyFill="1" applyBorder="1" applyProtection="1">
      <protection locked="0"/>
    </xf>
    <xf numFmtId="165" fontId="0" fillId="6" borderId="12" xfId="1" applyNumberFormat="1" applyFont="1" applyFill="1" applyBorder="1"/>
    <xf numFmtId="165" fontId="0" fillId="6" borderId="35" xfId="1" applyNumberFormat="1" applyFont="1" applyFill="1" applyBorder="1" applyProtection="1">
      <protection locked="0"/>
    </xf>
    <xf numFmtId="0" fontId="0" fillId="6" borderId="13" xfId="0" applyFill="1" applyBorder="1"/>
    <xf numFmtId="0" fontId="0" fillId="6" borderId="12" xfId="0" applyFill="1" applyBorder="1"/>
    <xf numFmtId="42" fontId="9" fillId="6" borderId="35" xfId="1" quotePrefix="1" applyNumberFormat="1" applyFont="1" applyFill="1" applyBorder="1" applyAlignment="1">
      <alignment horizontal="right"/>
    </xf>
    <xf numFmtId="42" fontId="9" fillId="6" borderId="14" xfId="1" quotePrefix="1" applyNumberFormat="1" applyFont="1" applyFill="1" applyBorder="1" applyAlignment="1">
      <alignment horizontal="right"/>
    </xf>
    <xf numFmtId="42" fontId="9" fillId="0" borderId="148" xfId="1" quotePrefix="1" applyNumberFormat="1" applyFont="1" applyFill="1" applyBorder="1" applyAlignment="1">
      <alignment horizontal="right"/>
    </xf>
    <xf numFmtId="42" fontId="9" fillId="0" borderId="35" xfId="1" quotePrefix="1" applyNumberFormat="1" applyFont="1" applyFill="1" applyBorder="1" applyAlignment="1">
      <alignment horizontal="right"/>
    </xf>
    <xf numFmtId="165" fontId="2" fillId="0" borderId="41" xfId="1" applyNumberFormat="1" applyFont="1" applyFill="1" applyBorder="1" applyProtection="1">
      <protection locked="0"/>
    </xf>
    <xf numFmtId="165" fontId="2" fillId="0" borderId="22" xfId="1" applyNumberFormat="1" applyFont="1" applyFill="1" applyBorder="1"/>
    <xf numFmtId="165" fontId="2" fillId="0" borderId="40" xfId="1" applyNumberFormat="1" applyFont="1" applyFill="1" applyBorder="1" applyProtection="1">
      <protection locked="0"/>
    </xf>
    <xf numFmtId="165" fontId="0" fillId="7" borderId="22" xfId="1" applyNumberFormat="1" applyFont="1" applyFill="1" applyBorder="1"/>
    <xf numFmtId="165" fontId="0" fillId="7" borderId="40" xfId="1" applyNumberFormat="1" applyFont="1" applyFill="1" applyBorder="1" applyProtection="1">
      <protection locked="0"/>
    </xf>
    <xf numFmtId="165" fontId="0" fillId="7" borderId="13" xfId="1" applyNumberFormat="1" applyFont="1" applyFill="1" applyBorder="1" applyProtection="1">
      <protection locked="0"/>
    </xf>
    <xf numFmtId="165" fontId="0" fillId="7" borderId="12" xfId="1" applyNumberFormat="1" applyFont="1" applyFill="1" applyBorder="1"/>
    <xf numFmtId="165" fontId="0" fillId="7" borderId="35" xfId="1" applyNumberFormat="1" applyFont="1" applyFill="1" applyBorder="1" applyProtection="1">
      <protection locked="0"/>
    </xf>
    <xf numFmtId="9" fontId="0" fillId="0" borderId="0" xfId="0" applyNumberFormat="1"/>
    <xf numFmtId="42" fontId="9" fillId="0" borderId="148" xfId="1" applyNumberFormat="1" applyFont="1" applyBorder="1" applyAlignment="1">
      <alignment horizontal="right"/>
    </xf>
    <xf numFmtId="42" fontId="9" fillId="0" borderId="14" xfId="1" applyNumberFormat="1" applyFont="1" applyBorder="1" applyAlignment="1">
      <alignment horizontal="right"/>
    </xf>
    <xf numFmtId="165" fontId="0" fillId="0" borderId="165" xfId="0" applyNumberFormat="1" applyBorder="1"/>
    <xf numFmtId="165" fontId="0" fillId="0" borderId="167" xfId="0" applyNumberFormat="1" applyBorder="1"/>
    <xf numFmtId="165" fontId="0" fillId="7" borderId="38" xfId="1" applyNumberFormat="1" applyFont="1" applyFill="1" applyBorder="1" applyProtection="1">
      <protection locked="0"/>
    </xf>
    <xf numFmtId="165" fontId="0" fillId="7" borderId="41" xfId="1" applyNumberFormat="1" applyFont="1" applyFill="1" applyBorder="1" applyProtection="1">
      <protection locked="0"/>
    </xf>
    <xf numFmtId="165" fontId="0" fillId="0" borderId="170" xfId="0" applyNumberFormat="1" applyBorder="1"/>
    <xf numFmtId="16" fontId="0" fillId="0" borderId="0" xfId="0" applyNumberFormat="1"/>
    <xf numFmtId="165" fontId="0" fillId="0" borderId="34" xfId="1" applyNumberFormat="1" applyFont="1" applyBorder="1" applyProtection="1">
      <protection locked="0"/>
    </xf>
    <xf numFmtId="42" fontId="9" fillId="0" borderId="77" xfId="1" applyNumberFormat="1" applyFont="1" applyBorder="1" applyAlignment="1">
      <alignment horizontal="right"/>
    </xf>
    <xf numFmtId="165" fontId="0" fillId="5" borderId="13" xfId="1" applyNumberFormat="1" applyFont="1" applyFill="1" applyBorder="1" applyProtection="1">
      <protection locked="0"/>
    </xf>
    <xf numFmtId="165" fontId="0" fillId="5" borderId="12" xfId="1" applyNumberFormat="1" applyFont="1" applyFill="1" applyBorder="1"/>
    <xf numFmtId="165" fontId="0" fillId="5" borderId="14" xfId="1" applyNumberFormat="1" applyFont="1" applyFill="1" applyBorder="1" applyProtection="1">
      <protection locked="0"/>
    </xf>
    <xf numFmtId="165" fontId="0" fillId="5" borderId="41" xfId="1" applyNumberFormat="1" applyFont="1" applyFill="1" applyBorder="1" applyProtection="1">
      <protection locked="0"/>
    </xf>
    <xf numFmtId="165" fontId="7" fillId="0" borderId="197" xfId="3" applyNumberFormat="1" applyFont="1" applyFill="1" applyBorder="1" applyAlignment="1">
      <alignment vertical="center"/>
    </xf>
    <xf numFmtId="165" fontId="7" fillId="0" borderId="197" xfId="1" applyNumberFormat="1" applyFont="1" applyFill="1" applyBorder="1" applyAlignment="1">
      <alignment horizontal="center" vertical="center"/>
    </xf>
    <xf numFmtId="42" fontId="0" fillId="0" borderId="148" xfId="0" applyNumberFormat="1" applyBorder="1"/>
    <xf numFmtId="165" fontId="0" fillId="0" borderId="173" xfId="1" applyNumberFormat="1" applyFont="1" applyFill="1" applyBorder="1" applyProtection="1">
      <protection locked="0"/>
    </xf>
    <xf numFmtId="165" fontId="0" fillId="0" borderId="154" xfId="1" applyNumberFormat="1" applyFont="1" applyFill="1" applyBorder="1" applyProtection="1">
      <protection locked="0"/>
    </xf>
    <xf numFmtId="165" fontId="0" fillId="0" borderId="155" xfId="1" applyNumberFormat="1" applyFont="1" applyFill="1" applyBorder="1" applyProtection="1">
      <protection locked="0"/>
    </xf>
    <xf numFmtId="165" fontId="0" fillId="0" borderId="175" xfId="1" applyNumberFormat="1" applyFont="1" applyFill="1" applyBorder="1" applyProtection="1">
      <protection locked="0"/>
    </xf>
    <xf numFmtId="165" fontId="0" fillId="0" borderId="176" xfId="1" applyNumberFormat="1" applyFont="1" applyFill="1" applyBorder="1"/>
    <xf numFmtId="165" fontId="0" fillId="0" borderId="177" xfId="1" applyNumberFormat="1" applyFont="1" applyFill="1" applyBorder="1" applyProtection="1">
      <protection locked="0"/>
    </xf>
    <xf numFmtId="165" fontId="2" fillId="7" borderId="41" xfId="1" applyNumberFormat="1" applyFont="1" applyFill="1" applyBorder="1" applyProtection="1">
      <protection locked="0"/>
    </xf>
    <xf numFmtId="165" fontId="0" fillId="0" borderId="34" xfId="1" applyNumberFormat="1" applyFont="1" applyFill="1" applyBorder="1"/>
    <xf numFmtId="168" fontId="0" fillId="0" borderId="0" xfId="0" applyNumberFormat="1"/>
    <xf numFmtId="165" fontId="0" fillId="7" borderId="14" xfId="1" applyNumberFormat="1" applyFont="1" applyFill="1" applyBorder="1" applyProtection="1">
      <protection locked="0"/>
    </xf>
    <xf numFmtId="0" fontId="0" fillId="7" borderId="14" xfId="0" applyFill="1" applyBorder="1"/>
    <xf numFmtId="165" fontId="0" fillId="7" borderId="34" xfId="1" applyNumberFormat="1" applyFont="1" applyFill="1" applyBorder="1" applyProtection="1">
      <protection locked="0"/>
    </xf>
    <xf numFmtId="165" fontId="0" fillId="7" borderId="35" xfId="0" applyNumberFormat="1" applyFill="1" applyBorder="1" applyAlignment="1">
      <alignment vertical="center"/>
    </xf>
    <xf numFmtId="0" fontId="4" fillId="7" borderId="35" xfId="0" applyFont="1" applyFill="1" applyBorder="1" applyAlignment="1">
      <alignment horizontal="center" vertical="center"/>
    </xf>
    <xf numFmtId="9" fontId="0" fillId="7" borderId="35" xfId="2" applyFont="1" applyFill="1" applyBorder="1" applyAlignment="1">
      <alignment vertical="center"/>
    </xf>
    <xf numFmtId="0" fontId="0" fillId="7" borderId="136" xfId="0" applyFill="1" applyBorder="1"/>
    <xf numFmtId="165" fontId="0" fillId="7" borderId="128" xfId="1" applyNumberFormat="1" applyFont="1" applyFill="1" applyBorder="1" applyProtection="1">
      <protection locked="0"/>
    </xf>
    <xf numFmtId="165" fontId="0" fillId="7" borderId="131" xfId="1" applyNumberFormat="1" applyFont="1" applyFill="1" applyBorder="1"/>
    <xf numFmtId="165" fontId="0" fillId="7" borderId="89" xfId="1" applyNumberFormat="1" applyFont="1" applyFill="1" applyBorder="1" applyProtection="1">
      <protection locked="0"/>
    </xf>
    <xf numFmtId="165" fontId="0" fillId="7" borderId="136" xfId="1" applyNumberFormat="1" applyFont="1" applyFill="1" applyBorder="1" applyProtection="1">
      <protection locked="0"/>
    </xf>
    <xf numFmtId="165" fontId="0" fillId="7" borderId="138" xfId="1" applyNumberFormat="1" applyFont="1" applyFill="1" applyBorder="1" applyProtection="1">
      <protection locked="0"/>
    </xf>
    <xf numFmtId="165" fontId="0" fillId="7" borderId="89" xfId="0" applyNumberFormat="1" applyFill="1" applyBorder="1" applyAlignment="1">
      <alignment vertical="center"/>
    </xf>
    <xf numFmtId="0" fontId="0" fillId="7" borderId="84" xfId="0" applyFill="1" applyBorder="1"/>
    <xf numFmtId="165" fontId="0" fillId="7" borderId="60" xfId="1" applyNumberFormat="1" applyFont="1" applyFill="1" applyBorder="1" applyProtection="1">
      <protection locked="0"/>
    </xf>
    <xf numFmtId="165" fontId="0" fillId="7" borderId="31" xfId="1" applyNumberFormat="1" applyFont="1" applyFill="1" applyBorder="1"/>
    <xf numFmtId="165" fontId="0" fillId="7" borderId="32" xfId="1" applyNumberFormat="1" applyFont="1" applyFill="1" applyBorder="1" applyProtection="1">
      <protection locked="0"/>
    </xf>
    <xf numFmtId="165" fontId="0" fillId="7" borderId="84" xfId="1" applyNumberFormat="1" applyFont="1" applyFill="1" applyBorder="1" applyProtection="1">
      <protection locked="0"/>
    </xf>
    <xf numFmtId="165" fontId="0" fillId="7" borderId="30" xfId="1" applyNumberFormat="1" applyFont="1" applyFill="1" applyBorder="1" applyProtection="1">
      <protection locked="0"/>
    </xf>
    <xf numFmtId="0" fontId="4" fillId="7" borderId="32" xfId="0" applyFont="1" applyFill="1" applyBorder="1" applyAlignment="1">
      <alignment horizontal="center"/>
    </xf>
    <xf numFmtId="165" fontId="0" fillId="0" borderId="221" xfId="1" applyNumberFormat="1" applyFont="1" applyFill="1" applyBorder="1" applyProtection="1">
      <protection locked="0"/>
    </xf>
    <xf numFmtId="165" fontId="0" fillId="0" borderId="60" xfId="1" applyNumberFormat="1" applyFont="1" applyFill="1" applyBorder="1" applyProtection="1">
      <protection locked="0"/>
    </xf>
    <xf numFmtId="165" fontId="0" fillId="0" borderId="31" xfId="1" applyNumberFormat="1" applyFont="1" applyFill="1" applyBorder="1"/>
    <xf numFmtId="165" fontId="0" fillId="0" borderId="0" xfId="1" applyNumberFormat="1" applyFont="1" applyFill="1" applyBorder="1" applyProtection="1">
      <protection locked="0"/>
    </xf>
    <xf numFmtId="165" fontId="0" fillId="5" borderId="17" xfId="1" applyNumberFormat="1" applyFont="1" applyFill="1" applyBorder="1"/>
    <xf numFmtId="165" fontId="0" fillId="5" borderId="35" xfId="1" applyNumberFormat="1" applyFont="1" applyFill="1" applyBorder="1" applyProtection="1">
      <protection locked="0"/>
    </xf>
    <xf numFmtId="168" fontId="0" fillId="0" borderId="0" xfId="0" applyNumberFormat="1" applyAlignment="1">
      <alignment wrapText="1"/>
    </xf>
    <xf numFmtId="166" fontId="0" fillId="0" borderId="0" xfId="0" applyNumberFormat="1" applyAlignment="1">
      <alignment wrapText="1"/>
    </xf>
    <xf numFmtId="0" fontId="4" fillId="0" borderId="148" xfId="0" applyFont="1" applyBorder="1" applyAlignment="1">
      <alignment wrapText="1"/>
    </xf>
    <xf numFmtId="167" fontId="4" fillId="0" borderId="148" xfId="0" applyNumberFormat="1" applyFont="1" applyBorder="1" applyAlignment="1">
      <alignment wrapText="1"/>
    </xf>
    <xf numFmtId="0" fontId="0" fillId="0" borderId="148" xfId="0" applyBorder="1" applyAlignment="1">
      <alignment wrapText="1"/>
    </xf>
    <xf numFmtId="1" fontId="0" fillId="0" borderId="148" xfId="0" applyNumberFormat="1" applyBorder="1"/>
    <xf numFmtId="0" fontId="4" fillId="0" borderId="148" xfId="0" applyFont="1" applyBorder="1"/>
    <xf numFmtId="9" fontId="0" fillId="0" borderId="148" xfId="0" applyNumberFormat="1" applyBorder="1"/>
    <xf numFmtId="169" fontId="0" fillId="0" borderId="148" xfId="0" applyNumberFormat="1" applyBorder="1"/>
    <xf numFmtId="168" fontId="0" fillId="0" borderId="148" xfId="0" applyNumberFormat="1" applyBorder="1"/>
    <xf numFmtId="0" fontId="0" fillId="0" borderId="224" xfId="0" applyBorder="1" applyAlignment="1">
      <alignment wrapText="1"/>
    </xf>
    <xf numFmtId="0" fontId="0" fillId="0" borderId="225" xfId="0" applyBorder="1" applyAlignment="1">
      <alignment wrapText="1"/>
    </xf>
    <xf numFmtId="0" fontId="0" fillId="0" borderId="193" xfId="0" applyBorder="1" applyAlignment="1">
      <alignment wrapText="1"/>
    </xf>
    <xf numFmtId="0" fontId="0" fillId="0" borderId="226" xfId="0" applyBorder="1"/>
    <xf numFmtId="0" fontId="0" fillId="0" borderId="227" xfId="0" applyBorder="1"/>
    <xf numFmtId="0" fontId="0" fillId="0" borderId="171" xfId="0" applyBorder="1"/>
    <xf numFmtId="0" fontId="0" fillId="0" borderId="228" xfId="0" applyBorder="1"/>
    <xf numFmtId="165" fontId="0" fillId="0" borderId="228" xfId="0" applyNumberFormat="1" applyBorder="1"/>
    <xf numFmtId="0" fontId="4" fillId="0" borderId="165" xfId="0" applyFont="1" applyBorder="1" applyAlignment="1">
      <alignment wrapText="1"/>
    </xf>
    <xf numFmtId="0" fontId="0" fillId="0" borderId="165" xfId="0" applyBorder="1" applyAlignment="1">
      <alignment wrapText="1"/>
    </xf>
    <xf numFmtId="165" fontId="0" fillId="0" borderId="229" xfId="0" applyNumberFormat="1" applyBorder="1"/>
    <xf numFmtId="0" fontId="0" fillId="0" borderId="157" xfId="0" applyBorder="1"/>
    <xf numFmtId="0" fontId="0" fillId="0" borderId="230" xfId="0" applyBorder="1"/>
    <xf numFmtId="165" fontId="0" fillId="0" borderId="231" xfId="0" applyNumberFormat="1" applyBorder="1"/>
    <xf numFmtId="0" fontId="0" fillId="0" borderId="224" xfId="0" applyBorder="1"/>
    <xf numFmtId="0" fontId="0" fillId="10" borderId="148" xfId="0" applyFill="1" applyBorder="1"/>
    <xf numFmtId="0" fontId="0" fillId="10" borderId="229" xfId="0" applyFill="1" applyBorder="1"/>
    <xf numFmtId="0" fontId="0" fillId="0" borderId="233" xfId="0" applyBorder="1"/>
    <xf numFmtId="166" fontId="0" fillId="0" borderId="148" xfId="0" applyNumberFormat="1" applyBorder="1"/>
    <xf numFmtId="165" fontId="0" fillId="0" borderId="224" xfId="0" applyNumberFormat="1" applyBorder="1"/>
    <xf numFmtId="168" fontId="0" fillId="10" borderId="165" xfId="0" applyNumberFormat="1" applyFill="1" applyBorder="1"/>
    <xf numFmtId="168" fontId="0" fillId="10" borderId="224" xfId="0" applyNumberFormat="1" applyFill="1" applyBorder="1"/>
    <xf numFmtId="9" fontId="0" fillId="0" borderId="227" xfId="0" applyNumberFormat="1" applyBorder="1"/>
    <xf numFmtId="168" fontId="0" fillId="0" borderId="228" xfId="0" applyNumberFormat="1" applyBorder="1"/>
    <xf numFmtId="0" fontId="4" fillId="0" borderId="224" xfId="0" applyFont="1" applyBorder="1" applyAlignment="1">
      <alignment wrapText="1"/>
    </xf>
    <xf numFmtId="168" fontId="0" fillId="0" borderId="165" xfId="0" applyNumberFormat="1" applyBorder="1"/>
    <xf numFmtId="168" fontId="0" fillId="0" borderId="224" xfId="0" applyNumberFormat="1" applyBorder="1"/>
    <xf numFmtId="9" fontId="0" fillId="0" borderId="229" xfId="0" applyNumberFormat="1" applyBorder="1"/>
    <xf numFmtId="165" fontId="0" fillId="0" borderId="234" xfId="0" applyNumberFormat="1" applyBorder="1"/>
    <xf numFmtId="9" fontId="0" fillId="0" borderId="232" xfId="0" applyNumberFormat="1" applyBorder="1"/>
    <xf numFmtId="168" fontId="0" fillId="0" borderId="234" xfId="0" applyNumberFormat="1" applyBorder="1"/>
    <xf numFmtId="0" fontId="0" fillId="0" borderId="229" xfId="0" applyBorder="1"/>
    <xf numFmtId="168" fontId="0" fillId="0" borderId="229" xfId="0" applyNumberFormat="1" applyBorder="1"/>
    <xf numFmtId="0" fontId="0" fillId="0" borderId="234" xfId="0" applyBorder="1"/>
    <xf numFmtId="166" fontId="0" fillId="0" borderId="165" xfId="0" applyNumberFormat="1" applyBorder="1"/>
    <xf numFmtId="166" fontId="0" fillId="0" borderId="224" xfId="0" applyNumberFormat="1" applyBorder="1"/>
    <xf numFmtId="166" fontId="0" fillId="0" borderId="236" xfId="0" applyNumberFormat="1" applyBorder="1"/>
    <xf numFmtId="0" fontId="0" fillId="0" borderId="170" xfId="0" applyBorder="1"/>
    <xf numFmtId="9" fontId="0" fillId="0" borderId="165" xfId="0" applyNumberFormat="1" applyBorder="1"/>
    <xf numFmtId="9" fontId="0" fillId="0" borderId="224" xfId="0" applyNumberFormat="1" applyBorder="1"/>
    <xf numFmtId="9" fontId="0" fillId="0" borderId="237" xfId="0" applyNumberFormat="1" applyBorder="1"/>
    <xf numFmtId="0" fontId="0" fillId="0" borderId="229" xfId="0" applyBorder="1" applyAlignment="1">
      <alignment wrapText="1"/>
    </xf>
    <xf numFmtId="0" fontId="0" fillId="0" borderId="190" xfId="0" applyBorder="1" applyAlignment="1">
      <alignment wrapText="1"/>
    </xf>
    <xf numFmtId="0" fontId="0" fillId="0" borderId="165" xfId="0" applyBorder="1"/>
    <xf numFmtId="170" fontId="0" fillId="0" borderId="0" xfId="0" applyNumberFormat="1"/>
    <xf numFmtId="0" fontId="0" fillId="0" borderId="0" xfId="0" applyAlignment="1">
      <alignment horizontal="right"/>
    </xf>
    <xf numFmtId="165" fontId="0" fillId="7" borderId="148" xfId="0" applyNumberFormat="1" applyFill="1" applyBorder="1"/>
    <xf numFmtId="0" fontId="0" fillId="7" borderId="148" xfId="0" applyFill="1" applyBorder="1"/>
    <xf numFmtId="171" fontId="0" fillId="0" borderId="170" xfId="0" applyNumberFormat="1" applyBorder="1"/>
    <xf numFmtId="171" fontId="0" fillId="0" borderId="148" xfId="0" applyNumberFormat="1" applyBorder="1"/>
    <xf numFmtId="9" fontId="0" fillId="0" borderId="194" xfId="0" applyNumberFormat="1" applyBorder="1"/>
    <xf numFmtId="9" fontId="0" fillId="0" borderId="228" xfId="0" applyNumberFormat="1" applyBorder="1"/>
    <xf numFmtId="172" fontId="0" fillId="0" borderId="228" xfId="0" applyNumberFormat="1" applyBorder="1"/>
    <xf numFmtId="2" fontId="0" fillId="0" borderId="171" xfId="0" applyNumberFormat="1" applyBorder="1"/>
    <xf numFmtId="0" fontId="4" fillId="0" borderId="105" xfId="0" applyFont="1" applyBorder="1" applyAlignment="1">
      <alignment horizontal="center" vertical="center"/>
    </xf>
    <xf numFmtId="0" fontId="0" fillId="0" borderId="154" xfId="0" applyBorder="1" applyAlignment="1">
      <alignment vertical="center"/>
    </xf>
    <xf numFmtId="9" fontId="0" fillId="0" borderId="25" xfId="2" applyFont="1" applyFill="1" applyBorder="1" applyAlignment="1">
      <alignment vertical="center"/>
    </xf>
    <xf numFmtId="0" fontId="0" fillId="0" borderId="177" xfId="0" applyBorder="1" applyAlignment="1">
      <alignment vertical="center"/>
    </xf>
    <xf numFmtId="165" fontId="0" fillId="0" borderId="115" xfId="1" applyNumberFormat="1" applyFont="1" applyFill="1" applyBorder="1" applyProtection="1">
      <protection locked="0"/>
    </xf>
    <xf numFmtId="165" fontId="0" fillId="0" borderId="110" xfId="1" applyNumberFormat="1" applyFont="1" applyFill="1" applyBorder="1" applyAlignment="1" applyProtection="1">
      <protection locked="0"/>
    </xf>
    <xf numFmtId="165" fontId="0" fillId="0" borderId="27" xfId="1" applyNumberFormat="1" applyFont="1" applyFill="1" applyBorder="1" applyAlignment="1"/>
    <xf numFmtId="165" fontId="0" fillId="0" borderId="28" xfId="1" applyNumberFormat="1" applyFont="1" applyFill="1" applyBorder="1" applyAlignment="1" applyProtection="1">
      <protection locked="0"/>
    </xf>
    <xf numFmtId="165" fontId="0" fillId="0" borderId="29" xfId="1" applyNumberFormat="1" applyFont="1" applyFill="1" applyBorder="1" applyAlignment="1" applyProtection="1">
      <protection locked="0"/>
    </xf>
    <xf numFmtId="165" fontId="0" fillId="0" borderId="111" xfId="1" applyNumberFormat="1" applyFont="1" applyFill="1" applyBorder="1" applyAlignment="1"/>
    <xf numFmtId="165" fontId="0" fillId="0" borderId="44" xfId="1" applyNumberFormat="1" applyFont="1" applyFill="1" applyBorder="1" applyAlignment="1" applyProtection="1">
      <protection locked="0"/>
    </xf>
    <xf numFmtId="165" fontId="0" fillId="0" borderId="43" xfId="1" applyNumberFormat="1" applyFont="1" applyFill="1" applyBorder="1" applyAlignment="1" applyProtection="1">
      <protection locked="0"/>
    </xf>
    <xf numFmtId="165" fontId="0" fillId="0" borderId="112" xfId="1" applyNumberFormat="1" applyFont="1" applyFill="1" applyBorder="1" applyAlignment="1" applyProtection="1">
      <protection locked="0"/>
    </xf>
    <xf numFmtId="165" fontId="0" fillId="0" borderId="104" xfId="0" applyNumberFormat="1" applyBorder="1" applyAlignment="1">
      <alignment vertical="center"/>
    </xf>
    <xf numFmtId="0" fontId="13" fillId="0" borderId="0" xfId="0" applyFont="1"/>
    <xf numFmtId="0" fontId="0" fillId="0" borderId="154" xfId="0" applyBorder="1"/>
    <xf numFmtId="3" fontId="0" fillId="0" borderId="0" xfId="0" applyNumberFormat="1"/>
    <xf numFmtId="0" fontId="0" fillId="0" borderId="177" xfId="0" applyBorder="1"/>
    <xf numFmtId="165" fontId="0" fillId="0" borderId="174" xfId="1" applyNumberFormat="1" applyFont="1" applyFill="1" applyBorder="1" applyProtection="1">
      <protection locked="0"/>
    </xf>
    <xf numFmtId="165" fontId="0" fillId="0" borderId="156" xfId="1" applyNumberFormat="1" applyFont="1" applyFill="1" applyBorder="1" applyProtection="1">
      <protection locked="0"/>
    </xf>
    <xf numFmtId="0" fontId="0" fillId="0" borderId="174" xfId="0" applyBorder="1"/>
    <xf numFmtId="165" fontId="0" fillId="0" borderId="222" xfId="1" applyNumberFormat="1" applyFont="1" applyFill="1" applyBorder="1" applyProtection="1">
      <protection locked="0"/>
    </xf>
    <xf numFmtId="165" fontId="0" fillId="0" borderId="204" xfId="1" applyNumberFormat="1" applyFont="1" applyFill="1" applyBorder="1" applyProtection="1">
      <protection locked="0"/>
    </xf>
    <xf numFmtId="165" fontId="0" fillId="0" borderId="200" xfId="1" applyNumberFormat="1" applyFont="1" applyFill="1" applyBorder="1"/>
    <xf numFmtId="165" fontId="0" fillId="0" borderId="55" xfId="1" applyNumberFormat="1" applyFont="1" applyFill="1" applyBorder="1" applyProtection="1">
      <protection locked="0"/>
    </xf>
    <xf numFmtId="165" fontId="0" fillId="0" borderId="199" xfId="1" applyNumberFormat="1" applyFont="1" applyFill="1" applyBorder="1" applyProtection="1">
      <protection locked="0"/>
    </xf>
    <xf numFmtId="165" fontId="0" fillId="0" borderId="223" xfId="1" applyNumberFormat="1" applyFont="1" applyFill="1" applyBorder="1"/>
    <xf numFmtId="165" fontId="0" fillId="0" borderId="166" xfId="1" applyNumberFormat="1" applyFont="1" applyFill="1" applyBorder="1" applyProtection="1">
      <protection locked="0"/>
    </xf>
    <xf numFmtId="165" fontId="0" fillId="0" borderId="201" xfId="1" applyNumberFormat="1" applyFont="1" applyFill="1" applyBorder="1" applyProtection="1">
      <protection locked="0"/>
    </xf>
    <xf numFmtId="165" fontId="0" fillId="0" borderId="203" xfId="1" applyNumberFormat="1" applyFont="1" applyFill="1" applyBorder="1"/>
    <xf numFmtId="165" fontId="0" fillId="0" borderId="205" xfId="1" applyNumberFormat="1" applyFont="1" applyFill="1" applyBorder="1" applyProtection="1">
      <protection locked="0"/>
    </xf>
    <xf numFmtId="165" fontId="0" fillId="0" borderId="198" xfId="1" applyNumberFormat="1" applyFont="1" applyFill="1" applyBorder="1" applyProtection="1">
      <protection locked="0"/>
    </xf>
    <xf numFmtId="165" fontId="0" fillId="0" borderId="202" xfId="1" applyNumberFormat="1" applyFont="1" applyFill="1" applyBorder="1"/>
    <xf numFmtId="165" fontId="0" fillId="0" borderId="207" xfId="1" applyNumberFormat="1" applyFont="1" applyFill="1" applyBorder="1" applyProtection="1">
      <protection locked="0"/>
    </xf>
    <xf numFmtId="165" fontId="0" fillId="0" borderId="206" xfId="1" applyNumberFormat="1" applyFont="1" applyFill="1" applyBorder="1" applyProtection="1">
      <protection locked="0"/>
    </xf>
    <xf numFmtId="165" fontId="0" fillId="0" borderId="54" xfId="1" applyNumberFormat="1" applyFont="1" applyFill="1" applyBorder="1"/>
    <xf numFmtId="165" fontId="0" fillId="0" borderId="18" xfId="1" applyNumberFormat="1" applyFont="1" applyFill="1" applyBorder="1"/>
    <xf numFmtId="165" fontId="0" fillId="0" borderId="111" xfId="1" applyNumberFormat="1" applyFont="1" applyFill="1" applyBorder="1"/>
    <xf numFmtId="165" fontId="0" fillId="0" borderId="95" xfId="0" applyNumberFormat="1" applyBorder="1"/>
    <xf numFmtId="165" fontId="0" fillId="0" borderId="54" xfId="0" applyNumberFormat="1" applyBorder="1"/>
    <xf numFmtId="165" fontId="0" fillId="0" borderId="55" xfId="0" applyNumberFormat="1" applyBorder="1"/>
    <xf numFmtId="165" fontId="0" fillId="0" borderId="116" xfId="0" applyNumberFormat="1" applyBorder="1"/>
    <xf numFmtId="165" fontId="0" fillId="0" borderId="117" xfId="0" applyNumberFormat="1" applyBorder="1"/>
    <xf numFmtId="165" fontId="0" fillId="0" borderId="157" xfId="0" applyNumberFormat="1" applyBorder="1"/>
    <xf numFmtId="165" fontId="0" fillId="0" borderId="158" xfId="0" applyNumberFormat="1" applyBorder="1"/>
    <xf numFmtId="165" fontId="0" fillId="0" borderId="208" xfId="0" applyNumberFormat="1" applyBorder="1"/>
    <xf numFmtId="165" fontId="0" fillId="0" borderId="159" xfId="0" applyNumberFormat="1" applyBorder="1"/>
    <xf numFmtId="165" fontId="0" fillId="0" borderId="9" xfId="0" applyNumberFormat="1" applyBorder="1"/>
    <xf numFmtId="165" fontId="0" fillId="0" borderId="10" xfId="0" applyNumberFormat="1" applyBorder="1"/>
    <xf numFmtId="165" fontId="0" fillId="0" borderId="49" xfId="0" applyNumberFormat="1" applyBorder="1"/>
    <xf numFmtId="0" fontId="0" fillId="0" borderId="118" xfId="0" applyBorder="1"/>
    <xf numFmtId="165" fontId="0" fillId="0" borderId="169" xfId="0" applyNumberFormat="1" applyBorder="1"/>
    <xf numFmtId="165" fontId="0" fillId="0" borderId="171" xfId="0" applyNumberFormat="1" applyBorder="1"/>
    <xf numFmtId="165" fontId="0" fillId="0" borderId="194" xfId="0" applyNumberFormat="1" applyBorder="1"/>
    <xf numFmtId="165" fontId="0" fillId="0" borderId="172" xfId="0" applyNumberFormat="1" applyBorder="1"/>
    <xf numFmtId="165" fontId="0" fillId="0" borderId="21" xfId="0" applyNumberFormat="1" applyBorder="1"/>
    <xf numFmtId="165" fontId="0" fillId="0" borderId="22" xfId="0" applyNumberFormat="1" applyBorder="1"/>
    <xf numFmtId="165" fontId="0" fillId="0" borderId="40" xfId="0" applyNumberFormat="1" applyBorder="1"/>
    <xf numFmtId="165" fontId="0" fillId="0" borderId="101" xfId="0" applyNumberFormat="1" applyBorder="1"/>
    <xf numFmtId="165" fontId="0" fillId="0" borderId="100" xfId="0" applyNumberFormat="1" applyBorder="1"/>
    <xf numFmtId="165" fontId="0" fillId="0" borderId="160" xfId="0" applyNumberFormat="1" applyBorder="1"/>
    <xf numFmtId="165" fontId="0" fillId="0" borderId="161" xfId="0" applyNumberFormat="1" applyBorder="1"/>
    <xf numFmtId="0" fontId="0" fillId="0" borderId="99" xfId="0" applyBorder="1"/>
    <xf numFmtId="165" fontId="0" fillId="0" borderId="193" xfId="0" applyNumberFormat="1" applyBorder="1"/>
    <xf numFmtId="165" fontId="0" fillId="0" borderId="191" xfId="0" applyNumberFormat="1" applyBorder="1"/>
    <xf numFmtId="165" fontId="0" fillId="0" borderId="192" xfId="0" applyNumberFormat="1" applyBorder="1"/>
    <xf numFmtId="165" fontId="0" fillId="0" borderId="190" xfId="0" applyNumberFormat="1" applyBorder="1"/>
    <xf numFmtId="165" fontId="0" fillId="0" borderId="63" xfId="0" applyNumberFormat="1" applyBorder="1"/>
    <xf numFmtId="165" fontId="0" fillId="0" borderId="99" xfId="0" applyNumberFormat="1" applyBorder="1"/>
    <xf numFmtId="0" fontId="0" fillId="0" borderId="99" xfId="0" applyBorder="1" applyAlignment="1">
      <alignment horizontal="center"/>
    </xf>
    <xf numFmtId="9" fontId="7" fillId="0" borderId="79" xfId="2" applyFont="1" applyFill="1" applyBorder="1" applyAlignment="1">
      <alignment horizontal="center"/>
    </xf>
    <xf numFmtId="9" fontId="7" fillId="0" borderId="71" xfId="2" applyFont="1" applyFill="1" applyBorder="1" applyAlignment="1">
      <alignment horizontal="center"/>
    </xf>
    <xf numFmtId="0" fontId="0" fillId="0" borderId="21" xfId="0" applyBorder="1"/>
    <xf numFmtId="9" fontId="7" fillId="0" borderId="22" xfId="2" applyFont="1" applyFill="1" applyBorder="1" applyAlignment="1">
      <alignment horizontal="center"/>
    </xf>
    <xf numFmtId="9" fontId="7" fillId="0" borderId="40" xfId="2" applyFont="1" applyFill="1" applyBorder="1" applyAlignment="1">
      <alignment horizontal="center"/>
    </xf>
    <xf numFmtId="9" fontId="7" fillId="0" borderId="18" xfId="2" applyFont="1" applyFill="1" applyBorder="1" applyAlignment="1">
      <alignment horizontal="center"/>
    </xf>
    <xf numFmtId="9" fontId="7" fillId="0" borderId="148" xfId="2" applyFont="1" applyFill="1" applyBorder="1" applyAlignment="1">
      <alignment horizontal="center"/>
    </xf>
    <xf numFmtId="9" fontId="7" fillId="0" borderId="165" xfId="2" applyFont="1" applyFill="1" applyBorder="1" applyAlignment="1">
      <alignment horizontal="center"/>
    </xf>
    <xf numFmtId="0" fontId="0" fillId="0" borderId="160" xfId="0" applyBorder="1"/>
    <xf numFmtId="9" fontId="7" fillId="0" borderId="161" xfId="2" applyFont="1" applyFill="1" applyBorder="1" applyAlignment="1">
      <alignment horizontal="center"/>
    </xf>
    <xf numFmtId="9" fontId="7" fillId="0" borderId="12" xfId="2" applyFont="1" applyFill="1" applyBorder="1" applyAlignment="1">
      <alignment horizontal="center"/>
    </xf>
    <xf numFmtId="9" fontId="7" fillId="0" borderId="35" xfId="2" applyFont="1" applyFill="1" applyBorder="1" applyAlignment="1">
      <alignment horizontal="center"/>
    </xf>
    <xf numFmtId="0" fontId="0" fillId="0" borderId="98" xfId="0" applyBorder="1"/>
    <xf numFmtId="0" fontId="0" fillId="0" borderId="47" xfId="0" applyBorder="1"/>
    <xf numFmtId="0" fontId="0" fillId="0" borderId="73" xfId="0" applyBorder="1"/>
    <xf numFmtId="0" fontId="0" fillId="0" borderId="39" xfId="0" applyBorder="1"/>
    <xf numFmtId="0" fontId="0" fillId="0" borderId="166" xfId="0" applyBorder="1"/>
    <xf numFmtId="0" fontId="0" fillId="0" borderId="162" xfId="0" applyBorder="1"/>
    <xf numFmtId="0" fontId="0" fillId="0" borderId="163" xfId="0" applyBorder="1"/>
    <xf numFmtId="0" fontId="0" fillId="0" borderId="168" xfId="0" applyBorder="1"/>
    <xf numFmtId="0" fontId="0" fillId="0" borderId="164" xfId="0" applyBorder="1"/>
    <xf numFmtId="0" fontId="0" fillId="0" borderId="89" xfId="0" applyBorder="1"/>
    <xf numFmtId="0" fontId="0" fillId="0" borderId="97" xfId="0" applyBorder="1"/>
    <xf numFmtId="44" fontId="0" fillId="0" borderId="0" xfId="0" applyNumberFormat="1"/>
    <xf numFmtId="42" fontId="9" fillId="0" borderId="77" xfId="1" quotePrefix="1" applyNumberFormat="1" applyFont="1" applyFill="1" applyBorder="1" applyAlignment="1">
      <alignment horizontal="right"/>
    </xf>
    <xf numFmtId="42" fontId="9" fillId="0" borderId="0" xfId="1" quotePrefix="1" applyNumberFormat="1" applyFont="1" applyFill="1" applyAlignment="1">
      <alignment horizontal="right"/>
    </xf>
    <xf numFmtId="0" fontId="0" fillId="0" borderId="22" xfId="0" applyBorder="1"/>
    <xf numFmtId="42" fontId="9" fillId="0" borderId="40" xfId="1" quotePrefix="1" applyNumberFormat="1" applyFont="1" applyFill="1" applyBorder="1" applyAlignment="1">
      <alignment horizontal="right"/>
    </xf>
    <xf numFmtId="42" fontId="9" fillId="0" borderId="40" xfId="1" applyNumberFormat="1" applyFont="1" applyFill="1" applyBorder="1" applyAlignment="1">
      <alignment horizontal="right"/>
    </xf>
    <xf numFmtId="0" fontId="0" fillId="0" borderId="79" xfId="0" applyBorder="1"/>
    <xf numFmtId="42" fontId="9" fillId="0" borderId="71" xfId="1" quotePrefix="1" applyNumberFormat="1" applyFont="1" applyFill="1" applyBorder="1" applyAlignment="1">
      <alignment horizontal="right"/>
    </xf>
    <xf numFmtId="42" fontId="9" fillId="0" borderId="79" xfId="1" quotePrefix="1" applyNumberFormat="1" applyFont="1" applyFill="1" applyBorder="1" applyAlignment="1">
      <alignment horizontal="right"/>
    </xf>
    <xf numFmtId="42" fontId="9" fillId="0" borderId="40" xfId="0" quotePrefix="1" applyNumberFormat="1" applyFont="1" applyBorder="1" applyAlignment="1">
      <alignment horizontal="right"/>
    </xf>
    <xf numFmtId="9" fontId="0" fillId="0" borderId="159" xfId="0" applyNumberFormat="1" applyBorder="1"/>
    <xf numFmtId="165" fontId="0" fillId="0" borderId="235" xfId="0" applyNumberFormat="1" applyBorder="1"/>
    <xf numFmtId="0" fontId="0" fillId="0" borderId="231" xfId="0" applyBorder="1"/>
    <xf numFmtId="0" fontId="0" fillId="11" borderId="31" xfId="0" applyFill="1" applyBorder="1"/>
    <xf numFmtId="0" fontId="0" fillId="9" borderId="31" xfId="0" applyFill="1" applyBorder="1"/>
    <xf numFmtId="0" fontId="0" fillId="12" borderId="12" xfId="0" applyFill="1" applyBorder="1"/>
    <xf numFmtId="0" fontId="0" fillId="13" borderId="12" xfId="0" applyFill="1" applyBorder="1"/>
    <xf numFmtId="0" fontId="0" fillId="14" borderId="12" xfId="0" applyFill="1" applyBorder="1"/>
    <xf numFmtId="0" fontId="0" fillId="15" borderId="12" xfId="0" applyFill="1" applyBorder="1"/>
    <xf numFmtId="0" fontId="0" fillId="8" borderId="12" xfId="0" applyFill="1" applyBorder="1"/>
    <xf numFmtId="165" fontId="0" fillId="16" borderId="68" xfId="1" applyNumberFormat="1" applyFont="1" applyFill="1" applyBorder="1" applyProtection="1">
      <protection locked="0"/>
    </xf>
    <xf numFmtId="165" fontId="0" fillId="16" borderId="22" xfId="1" applyNumberFormat="1" applyFont="1" applyFill="1" applyBorder="1"/>
    <xf numFmtId="165" fontId="0" fillId="16" borderId="40" xfId="1" applyNumberFormat="1" applyFont="1" applyFill="1" applyBorder="1" applyProtection="1">
      <protection locked="0"/>
    </xf>
    <xf numFmtId="165" fontId="0" fillId="16" borderId="19" xfId="1" applyNumberFormat="1" applyFont="1" applyFill="1" applyBorder="1" applyProtection="1">
      <protection locked="0"/>
    </xf>
    <xf numFmtId="165" fontId="0" fillId="12" borderId="19" xfId="1" applyNumberFormat="1" applyFont="1" applyFill="1" applyBorder="1" applyProtection="1">
      <protection locked="0"/>
    </xf>
    <xf numFmtId="165" fontId="0" fillId="12" borderId="22" xfId="1" applyNumberFormat="1" applyFont="1" applyFill="1" applyBorder="1"/>
    <xf numFmtId="165" fontId="0" fillId="12" borderId="40" xfId="1" applyNumberFormat="1" applyFont="1" applyFill="1" applyBorder="1" applyProtection="1">
      <protection locked="0"/>
    </xf>
    <xf numFmtId="165" fontId="0" fillId="14" borderId="19" xfId="1" applyNumberFormat="1" applyFont="1" applyFill="1" applyBorder="1" applyProtection="1">
      <protection locked="0"/>
    </xf>
    <xf numFmtId="165" fontId="0" fillId="14" borderId="22" xfId="1" applyNumberFormat="1" applyFont="1" applyFill="1" applyBorder="1"/>
    <xf numFmtId="165" fontId="0" fillId="14" borderId="40" xfId="1" applyNumberFormat="1" applyFont="1" applyFill="1" applyBorder="1" applyProtection="1">
      <protection locked="0"/>
    </xf>
    <xf numFmtId="165" fontId="0" fillId="14" borderId="17" xfId="1" applyNumberFormat="1" applyFont="1" applyFill="1" applyBorder="1"/>
    <xf numFmtId="165" fontId="0" fillId="14" borderId="38" xfId="1" applyNumberFormat="1" applyFont="1" applyFill="1" applyBorder="1" applyProtection="1">
      <protection locked="0"/>
    </xf>
    <xf numFmtId="165" fontId="0" fillId="14" borderId="115" xfId="1" applyNumberFormat="1" applyFont="1" applyFill="1" applyBorder="1" applyProtection="1">
      <protection locked="0"/>
    </xf>
    <xf numFmtId="165" fontId="0" fillId="14" borderId="27" xfId="1" applyNumberFormat="1" applyFont="1" applyFill="1" applyBorder="1"/>
    <xf numFmtId="165" fontId="0" fillId="14" borderId="44" xfId="1" applyNumberFormat="1" applyFont="1" applyFill="1" applyBorder="1" applyProtection="1">
      <protection locked="0"/>
    </xf>
    <xf numFmtId="165" fontId="0" fillId="14" borderId="43" xfId="1" applyNumberFormat="1" applyFont="1" applyFill="1" applyBorder="1" applyProtection="1">
      <protection locked="0"/>
    </xf>
    <xf numFmtId="165" fontId="0" fillId="14" borderId="18" xfId="1" applyNumberFormat="1" applyFont="1" applyFill="1" applyBorder="1" applyProtection="1">
      <protection locked="0"/>
    </xf>
    <xf numFmtId="165" fontId="0" fillId="14" borderId="68" xfId="1" applyNumberFormat="1" applyFont="1" applyFill="1" applyBorder="1" applyProtection="1">
      <protection locked="0"/>
    </xf>
    <xf numFmtId="0" fontId="11" fillId="17" borderId="78" xfId="0" applyFont="1" applyFill="1" applyBorder="1"/>
    <xf numFmtId="0" fontId="11" fillId="17" borderId="79" xfId="0" applyFont="1" applyFill="1" applyBorder="1"/>
    <xf numFmtId="42" fontId="10" fillId="17" borderId="44" xfId="1" quotePrefix="1" applyNumberFormat="1" applyFont="1" applyFill="1" applyBorder="1" applyAlignment="1">
      <alignment horizontal="right"/>
    </xf>
    <xf numFmtId="0" fontId="11" fillId="17" borderId="26" xfId="0" applyFont="1" applyFill="1" applyBorder="1"/>
    <xf numFmtId="0" fontId="11" fillId="17" borderId="27" xfId="0" applyFont="1" applyFill="1" applyBorder="1"/>
    <xf numFmtId="42" fontId="10" fillId="17" borderId="44" xfId="1" applyNumberFormat="1" applyFont="1" applyFill="1" applyBorder="1" applyAlignment="1">
      <alignment horizontal="right"/>
    </xf>
    <xf numFmtId="42" fontId="9" fillId="0" borderId="18" xfId="1" quotePrefix="1" applyNumberFormat="1" applyFont="1" applyFill="1" applyBorder="1" applyAlignment="1">
      <alignment horizontal="right"/>
    </xf>
    <xf numFmtId="0" fontId="0" fillId="0" borderId="238" xfId="0" applyBorder="1" applyAlignment="1">
      <alignment vertical="center" wrapText="1"/>
    </xf>
    <xf numFmtId="0" fontId="0" fillId="0" borderId="238" xfId="0" applyBorder="1"/>
    <xf numFmtId="165" fontId="0" fillId="0" borderId="101" xfId="1" applyNumberFormat="1" applyFont="1" applyFill="1" applyBorder="1" applyAlignment="1">
      <alignment vertical="center" wrapText="1"/>
    </xf>
    <xf numFmtId="0" fontId="0" fillId="0" borderId="101" xfId="0" applyBorder="1"/>
    <xf numFmtId="0" fontId="0" fillId="0" borderId="238" xfId="0" applyBorder="1" applyAlignment="1">
      <alignment horizontal="left"/>
    </xf>
    <xf numFmtId="0" fontId="0" fillId="0" borderId="241" xfId="0" applyBorder="1" applyAlignment="1">
      <alignment horizontal="left"/>
    </xf>
    <xf numFmtId="0" fontId="0" fillId="0" borderId="161" xfId="0" applyBorder="1" applyAlignment="1">
      <alignment horizontal="left"/>
    </xf>
    <xf numFmtId="0" fontId="0" fillId="0" borderId="242" xfId="0" applyBorder="1" applyAlignment="1">
      <alignment horizontal="left"/>
    </xf>
    <xf numFmtId="42" fontId="9" fillId="0" borderId="113" xfId="1" quotePrefix="1" applyNumberFormat="1" applyFont="1" applyFill="1" applyBorder="1" applyAlignment="1">
      <alignment horizontal="right"/>
    </xf>
    <xf numFmtId="42" fontId="0" fillId="0" borderId="192" xfId="0" applyNumberFormat="1" applyBorder="1"/>
    <xf numFmtId="42" fontId="0" fillId="0" borderId="156" xfId="0" applyNumberFormat="1" applyBorder="1"/>
    <xf numFmtId="42" fontId="9" fillId="0" borderId="18" xfId="0" quotePrefix="1" applyNumberFormat="1" applyFont="1" applyBorder="1" applyAlignment="1">
      <alignment horizontal="right"/>
    </xf>
    <xf numFmtId="165" fontId="12" fillId="4" borderId="240" xfId="1" applyNumberFormat="1" applyFont="1" applyFill="1" applyBorder="1" applyAlignment="1">
      <alignment vertical="top" wrapText="1"/>
    </xf>
    <xf numFmtId="0" fontId="12" fillId="4" borderId="239" xfId="0" applyFont="1" applyFill="1" applyBorder="1" applyAlignment="1">
      <alignment vertical="top" wrapText="1"/>
    </xf>
    <xf numFmtId="42" fontId="9" fillId="0" borderId="245" xfId="1" quotePrefix="1" applyNumberFormat="1" applyFont="1" applyFill="1" applyBorder="1" applyAlignment="1">
      <alignment horizontal="right"/>
    </xf>
    <xf numFmtId="0" fontId="0" fillId="0" borderId="246" xfId="0" applyBorder="1" applyAlignment="1">
      <alignment horizontal="left"/>
    </xf>
    <xf numFmtId="42" fontId="0" fillId="0" borderId="1" xfId="0" applyNumberFormat="1" applyBorder="1"/>
    <xf numFmtId="168" fontId="0" fillId="8" borderId="148" xfId="0" applyNumberFormat="1" applyFill="1" applyBorder="1"/>
    <xf numFmtId="165" fontId="0" fillId="7" borderId="19" xfId="1" applyNumberFormat="1" applyFont="1" applyFill="1" applyBorder="1" applyProtection="1">
      <protection locked="0"/>
    </xf>
    <xf numFmtId="165" fontId="0" fillId="15" borderId="68" xfId="1" applyNumberFormat="1" applyFont="1" applyFill="1" applyBorder="1" applyProtection="1">
      <protection locked="0"/>
    </xf>
    <xf numFmtId="165" fontId="0" fillId="7" borderId="68" xfId="1" applyNumberFormat="1" applyFont="1" applyFill="1" applyBorder="1" applyProtection="1">
      <protection locked="0"/>
    </xf>
    <xf numFmtId="168" fontId="0" fillId="7" borderId="12" xfId="0" applyNumberFormat="1" applyFill="1" applyBorder="1"/>
    <xf numFmtId="0" fontId="0" fillId="0" borderId="190" xfId="0" applyBorder="1"/>
    <xf numFmtId="165" fontId="19" fillId="14" borderId="68" xfId="1" applyNumberFormat="1" applyFont="1" applyFill="1" applyBorder="1" applyProtection="1">
      <protection locked="0"/>
    </xf>
    <xf numFmtId="165" fontId="19" fillId="14" borderId="40" xfId="1" applyNumberFormat="1" applyFont="1" applyFill="1" applyBorder="1" applyProtection="1">
      <protection locked="0"/>
    </xf>
    <xf numFmtId="165" fontId="0" fillId="15" borderId="19" xfId="1" applyNumberFormat="1" applyFont="1" applyFill="1" applyBorder="1" applyProtection="1">
      <protection locked="0"/>
    </xf>
    <xf numFmtId="165" fontId="0" fillId="15" borderId="22" xfId="1" applyNumberFormat="1" applyFont="1" applyFill="1" applyBorder="1"/>
    <xf numFmtId="165" fontId="0" fillId="15" borderId="40" xfId="1" applyNumberFormat="1" applyFont="1" applyFill="1" applyBorder="1" applyProtection="1">
      <protection locked="0"/>
    </xf>
    <xf numFmtId="165" fontId="0" fillId="4" borderId="19" xfId="1" applyNumberFormat="1" applyFont="1" applyFill="1" applyBorder="1" applyProtection="1">
      <protection locked="0"/>
    </xf>
    <xf numFmtId="165" fontId="0" fillId="4" borderId="22" xfId="1" applyNumberFormat="1" applyFont="1" applyFill="1" applyBorder="1"/>
    <xf numFmtId="165" fontId="0" fillId="4" borderId="40" xfId="1" applyNumberFormat="1" applyFont="1" applyFill="1" applyBorder="1" applyProtection="1">
      <protection locked="0"/>
    </xf>
    <xf numFmtId="168" fontId="0" fillId="15" borderId="12" xfId="0" applyNumberFormat="1" applyFill="1" applyBorder="1"/>
    <xf numFmtId="165" fontId="0" fillId="18" borderId="40" xfId="1" applyNumberFormat="1" applyFont="1" applyFill="1" applyBorder="1" applyProtection="1">
      <protection locked="0"/>
    </xf>
    <xf numFmtId="169" fontId="0" fillId="0" borderId="0" xfId="0" applyNumberFormat="1"/>
    <xf numFmtId="165" fontId="4" fillId="7" borderId="35" xfId="1" applyNumberFormat="1" applyFont="1" applyFill="1" applyBorder="1" applyProtection="1">
      <protection locked="0"/>
    </xf>
    <xf numFmtId="165" fontId="21" fillId="0" borderId="12" xfId="1" applyNumberFormat="1" applyFont="1" applyFill="1" applyBorder="1"/>
    <xf numFmtId="165" fontId="0" fillId="8" borderId="13" xfId="1" applyNumberFormat="1" applyFont="1" applyFill="1" applyBorder="1" applyProtection="1">
      <protection locked="0"/>
    </xf>
    <xf numFmtId="165" fontId="0" fillId="8" borderId="12" xfId="1" applyNumberFormat="1" applyFont="1" applyFill="1" applyBorder="1"/>
    <xf numFmtId="165" fontId="0" fillId="8" borderId="35" xfId="1" applyNumberFormat="1" applyFont="1" applyFill="1" applyBorder="1" applyProtection="1">
      <protection locked="0"/>
    </xf>
    <xf numFmtId="165" fontId="0" fillId="8" borderId="41" xfId="1" applyNumberFormat="1" applyFont="1" applyFill="1" applyBorder="1" applyProtection="1">
      <protection locked="0"/>
    </xf>
    <xf numFmtId="165" fontId="0" fillId="8" borderId="22" xfId="1" applyNumberFormat="1" applyFont="1" applyFill="1" applyBorder="1"/>
    <xf numFmtId="165" fontId="0" fillId="8" borderId="40" xfId="1" applyNumberFormat="1" applyFont="1" applyFill="1" applyBorder="1" applyProtection="1">
      <protection locked="0"/>
    </xf>
    <xf numFmtId="165" fontId="0" fillId="8" borderId="17" xfId="1" applyNumberFormat="1" applyFont="1" applyFill="1" applyBorder="1"/>
    <xf numFmtId="165" fontId="0" fillId="8" borderId="38" xfId="1" applyNumberFormat="1" applyFont="1" applyFill="1" applyBorder="1" applyProtection="1">
      <protection locked="0"/>
    </xf>
    <xf numFmtId="165" fontId="0" fillId="8" borderId="34" xfId="1" applyNumberFormat="1" applyFont="1" applyFill="1" applyBorder="1" applyProtection="1">
      <protection locked="0"/>
    </xf>
    <xf numFmtId="165" fontId="0" fillId="8" borderId="19" xfId="1" applyNumberFormat="1" applyFont="1" applyFill="1" applyBorder="1" applyProtection="1">
      <protection locked="0"/>
    </xf>
    <xf numFmtId="42" fontId="9" fillId="8" borderId="148" xfId="1" applyNumberFormat="1" applyFont="1" applyFill="1" applyBorder="1" applyAlignment="1">
      <alignment horizontal="right"/>
    </xf>
    <xf numFmtId="0" fontId="6" fillId="0" borderId="56" xfId="0" applyFont="1" applyBorder="1" applyAlignment="1">
      <alignment horizontal="center" vertical="center" wrapText="1"/>
    </xf>
    <xf numFmtId="0" fontId="6" fillId="0" borderId="60"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31"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32"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32" xfId="0" applyFont="1" applyBorder="1" applyAlignment="1">
      <alignment horizontal="center" vertical="center" wrapText="1"/>
    </xf>
    <xf numFmtId="0" fontId="0" fillId="0" borderId="129" xfId="0" applyBorder="1" applyAlignment="1" applyProtection="1">
      <alignment horizontal="left" vertical="center" wrapText="1"/>
      <protection locked="0"/>
    </xf>
    <xf numFmtId="0" fontId="0" fillId="0" borderId="219" xfId="0" applyBorder="1" applyAlignment="1" applyProtection="1">
      <alignment horizontal="left" vertical="center" wrapText="1"/>
      <protection locked="0"/>
    </xf>
    <xf numFmtId="0" fontId="0" fillId="0" borderId="220" xfId="0" applyBorder="1" applyAlignment="1" applyProtection="1">
      <alignment horizontal="left" vertical="center" wrapText="1"/>
      <protection locked="0"/>
    </xf>
    <xf numFmtId="0" fontId="0" fillId="0" borderId="130" xfId="0" applyBorder="1" applyAlignment="1" applyProtection="1">
      <alignment horizontal="left" vertical="center" wrapText="1"/>
      <protection locked="0"/>
    </xf>
    <xf numFmtId="0" fontId="0" fillId="0" borderId="114" xfId="0" applyBorder="1" applyAlignment="1" applyProtection="1">
      <alignment horizontal="left" vertical="center" wrapText="1"/>
      <protection locked="0"/>
    </xf>
    <xf numFmtId="0" fontId="0" fillId="0" borderId="147" xfId="0" applyBorder="1" applyAlignment="1" applyProtection="1">
      <alignment horizontal="left" vertical="center" wrapText="1"/>
      <protection locked="0"/>
    </xf>
    <xf numFmtId="0" fontId="0" fillId="0" borderId="130" xfId="0" applyBorder="1" applyAlignment="1" applyProtection="1">
      <alignment horizontal="center" vertical="center"/>
      <protection locked="0"/>
    </xf>
    <xf numFmtId="0" fontId="0" fillId="0" borderId="114" xfId="0" applyBorder="1" applyAlignment="1" applyProtection="1">
      <alignment horizontal="center" vertical="center"/>
      <protection locked="0"/>
    </xf>
    <xf numFmtId="0" fontId="0" fillId="0" borderId="147" xfId="0" applyBorder="1" applyAlignment="1" applyProtection="1">
      <alignment horizontal="center" vertical="center"/>
      <protection locked="0"/>
    </xf>
    <xf numFmtId="2" fontId="0" fillId="0" borderId="130" xfId="0" applyNumberFormat="1" applyBorder="1" applyAlignment="1" applyProtection="1">
      <alignment horizontal="center" vertical="center" wrapText="1"/>
      <protection locked="0"/>
    </xf>
    <xf numFmtId="2" fontId="0" fillId="0" borderId="114" xfId="0" applyNumberFormat="1" applyBorder="1" applyAlignment="1" applyProtection="1">
      <alignment horizontal="center" vertical="center" wrapText="1"/>
      <protection locked="0"/>
    </xf>
    <xf numFmtId="2" fontId="0" fillId="0" borderId="147" xfId="0" applyNumberFormat="1" applyBorder="1" applyAlignment="1" applyProtection="1">
      <alignment horizontal="center" vertical="center" wrapText="1"/>
      <protection locked="0"/>
    </xf>
    <xf numFmtId="0" fontId="0" fillId="0" borderId="130" xfId="0" applyBorder="1" applyAlignment="1" applyProtection="1">
      <alignment horizontal="left" vertical="top" wrapText="1"/>
      <protection locked="0"/>
    </xf>
    <xf numFmtId="0" fontId="0" fillId="0" borderId="114" xfId="0" applyBorder="1" applyAlignment="1" applyProtection="1">
      <alignment horizontal="left" vertical="top" wrapText="1"/>
      <protection locked="0"/>
    </xf>
    <xf numFmtId="0" fontId="0" fillId="0" borderId="147" xfId="0" applyBorder="1" applyAlignment="1" applyProtection="1">
      <alignment horizontal="left" vertical="top" wrapText="1"/>
      <protection locked="0"/>
    </xf>
    <xf numFmtId="0" fontId="4" fillId="0" borderId="56"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57" xfId="0" applyFont="1" applyBorder="1" applyAlignment="1">
      <alignment horizontal="center" vertical="center"/>
    </xf>
    <xf numFmtId="0" fontId="4" fillId="0" borderId="31" xfId="0" applyFont="1" applyBorder="1" applyAlignment="1">
      <alignment horizontal="center" vertical="center"/>
    </xf>
    <xf numFmtId="0" fontId="4" fillId="0" borderId="58" xfId="0" applyFont="1" applyBorder="1" applyAlignment="1">
      <alignment horizontal="center" vertical="center"/>
    </xf>
    <xf numFmtId="0" fontId="4" fillId="0" borderId="32"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49" xfId="0" applyFont="1" applyBorder="1" applyAlignment="1">
      <alignment horizontal="center" vertical="center" wrapText="1"/>
    </xf>
    <xf numFmtId="0" fontId="6" fillId="0" borderId="35" xfId="0" applyFont="1" applyBorder="1" applyAlignment="1">
      <alignment horizontal="center" vertical="center" wrapText="1"/>
    </xf>
    <xf numFmtId="17" fontId="8" fillId="3" borderId="13" xfId="0" quotePrefix="1" applyNumberFormat="1" applyFont="1" applyFill="1" applyBorder="1" applyAlignment="1">
      <alignment horizontal="center" wrapText="1"/>
    </xf>
    <xf numFmtId="17" fontId="8" fillId="3" borderId="12" xfId="0" quotePrefix="1" applyNumberFormat="1" applyFont="1" applyFill="1" applyBorder="1" applyAlignment="1">
      <alignment horizontal="center" wrapText="1"/>
    </xf>
    <xf numFmtId="17" fontId="8" fillId="3" borderId="35" xfId="0" quotePrefix="1" applyNumberFormat="1" applyFont="1" applyFill="1" applyBorder="1" applyAlignment="1">
      <alignment horizontal="center" wrapText="1"/>
    </xf>
    <xf numFmtId="0" fontId="11" fillId="2" borderId="13" xfId="0" applyFont="1" applyFill="1" applyBorder="1" applyAlignment="1">
      <alignment horizontal="center"/>
    </xf>
    <xf numFmtId="0" fontId="11" fillId="2" borderId="12" xfId="0" applyFont="1" applyFill="1" applyBorder="1" applyAlignment="1">
      <alignment horizontal="center"/>
    </xf>
    <xf numFmtId="0" fontId="11" fillId="2" borderId="35" xfId="0" applyFont="1" applyFill="1" applyBorder="1" applyAlignment="1">
      <alignment horizontal="center"/>
    </xf>
    <xf numFmtId="0" fontId="6" fillId="0" borderId="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0" borderId="13"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6" fillId="0" borderId="35" xfId="0" applyFont="1" applyBorder="1" applyAlignment="1" applyProtection="1">
      <alignment horizontal="center" vertical="center" wrapText="1"/>
      <protection locked="0"/>
    </xf>
    <xf numFmtId="0" fontId="4" fillId="0" borderId="56" xfId="0" applyFont="1" applyBorder="1" applyAlignment="1">
      <alignment horizontal="center"/>
    </xf>
    <xf numFmtId="0" fontId="4" fillId="0" borderId="57" xfId="0" applyFont="1" applyBorder="1" applyAlignment="1">
      <alignment horizontal="center"/>
    </xf>
    <xf numFmtId="0" fontId="4" fillId="0" borderId="58" xfId="0" applyFont="1" applyBorder="1" applyAlignment="1">
      <alignment horizontal="center"/>
    </xf>
    <xf numFmtId="0" fontId="4" fillId="0" borderId="59" xfId="0" applyFont="1" applyBorder="1" applyAlignment="1">
      <alignment horizontal="center" vertical="center" wrapText="1"/>
    </xf>
    <xf numFmtId="0" fontId="4" fillId="0" borderId="36"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36" xfId="0" applyFont="1" applyBorder="1" applyAlignment="1">
      <alignment horizontal="center" vertical="center" wrapText="1"/>
    </xf>
    <xf numFmtId="0" fontId="0" fillId="0" borderId="212" xfId="0" applyBorder="1" applyAlignment="1" applyProtection="1">
      <alignment horizontal="left" vertical="center" wrapText="1"/>
      <protection locked="0"/>
    </xf>
    <xf numFmtId="0" fontId="0" fillId="0" borderId="213" xfId="0" applyBorder="1" applyAlignment="1" applyProtection="1">
      <alignment horizontal="left" vertical="center" wrapText="1"/>
      <protection locked="0"/>
    </xf>
    <xf numFmtId="0" fontId="0" fillId="0" borderId="214" xfId="0" applyBorder="1" applyAlignment="1" applyProtection="1">
      <alignment horizontal="left" vertical="center" wrapText="1"/>
      <protection locked="0"/>
    </xf>
    <xf numFmtId="0" fontId="0" fillId="0" borderId="209" xfId="0" applyBorder="1" applyAlignment="1" applyProtection="1">
      <alignment horizontal="left" vertical="top" wrapText="1"/>
      <protection locked="0"/>
    </xf>
    <xf numFmtId="0" fontId="0" fillId="0" borderId="210" xfId="0" applyBorder="1" applyAlignment="1" applyProtection="1">
      <alignment horizontal="left" vertical="top" wrapText="1"/>
      <protection locked="0"/>
    </xf>
    <xf numFmtId="0" fontId="0" fillId="0" borderId="211" xfId="0" applyBorder="1" applyAlignment="1" applyProtection="1">
      <alignment horizontal="left" vertical="top" wrapText="1"/>
      <protection locked="0"/>
    </xf>
    <xf numFmtId="2" fontId="18" fillId="0" borderId="130" xfId="0" applyNumberFormat="1" applyFont="1" applyBorder="1" applyAlignment="1" applyProtection="1">
      <alignment horizontal="center" vertical="center" wrapText="1"/>
      <protection locked="0"/>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0" fillId="0" borderId="13" xfId="0" applyBorder="1" applyAlignment="1" applyProtection="1">
      <alignment horizontal="left" vertical="center" wrapText="1"/>
      <protection locked="0"/>
    </xf>
    <xf numFmtId="0" fontId="0" fillId="0" borderId="128" xfId="0" applyBorder="1" applyAlignment="1" applyProtection="1">
      <alignment horizontal="left" vertical="center" wrapText="1"/>
      <protection locked="0"/>
    </xf>
    <xf numFmtId="0" fontId="0" fillId="0" borderId="12" xfId="0" applyBorder="1" applyAlignment="1" applyProtection="1">
      <alignment horizontal="center" vertical="center"/>
      <protection locked="0"/>
    </xf>
    <xf numFmtId="0" fontId="0" fillId="0" borderId="131" xfId="0" applyBorder="1" applyAlignment="1" applyProtection="1">
      <alignment horizontal="center" vertical="center"/>
      <protection locked="0"/>
    </xf>
    <xf numFmtId="2" fontId="0" fillId="0" borderId="12" xfId="0" applyNumberFormat="1" applyBorder="1" applyAlignment="1" applyProtection="1">
      <alignment horizontal="center" vertical="center" wrapText="1"/>
      <protection locked="0"/>
    </xf>
    <xf numFmtId="2" fontId="0" fillId="0" borderId="131" xfId="0" applyNumberFormat="1" applyBorder="1" applyAlignment="1" applyProtection="1">
      <alignment horizontal="center" vertical="center" wrapText="1"/>
      <protection locked="0"/>
    </xf>
    <xf numFmtId="0" fontId="0" fillId="0" borderId="12" xfId="0" applyBorder="1" applyAlignment="1" applyProtection="1">
      <alignment horizontal="left" vertical="top" wrapText="1"/>
      <protection locked="0"/>
    </xf>
    <xf numFmtId="0" fontId="0" fillId="0" borderId="131" xfId="0" applyBorder="1" applyAlignment="1" applyProtection="1">
      <alignment horizontal="left" vertical="top" wrapText="1"/>
      <protection locked="0"/>
    </xf>
    <xf numFmtId="0" fontId="6" fillId="0" borderId="11"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3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12" xfId="0" applyBorder="1" applyAlignment="1" applyProtection="1">
      <alignment horizontal="left" vertical="center" wrapText="1"/>
      <protection locked="0"/>
    </xf>
    <xf numFmtId="0" fontId="0" fillId="0" borderId="131" xfId="0" applyBorder="1" applyAlignment="1" applyProtection="1">
      <alignment horizontal="left" vertical="center" wrapText="1"/>
      <protection locked="0"/>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49" xfId="0" applyFont="1" applyBorder="1" applyAlignment="1">
      <alignment horizontal="center" vertical="center" wrapText="1"/>
    </xf>
    <xf numFmtId="0" fontId="4" fillId="0" borderId="35" xfId="0" applyFont="1" applyBorder="1" applyAlignment="1">
      <alignment horizontal="center" vertical="center" wrapText="1"/>
    </xf>
    <xf numFmtId="0" fontId="5" fillId="0" borderId="2" xfId="0" applyFont="1" applyBorder="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4" fillId="0" borderId="135" xfId="0" applyFont="1" applyBorder="1" applyAlignment="1">
      <alignment horizontal="center"/>
    </xf>
    <xf numFmtId="0" fontId="4" fillId="0" borderId="84" xfId="0" applyFont="1" applyBorder="1" applyAlignment="1">
      <alignment horizontal="center" vertical="center"/>
    </xf>
    <xf numFmtId="0" fontId="6" fillId="0" borderId="84" xfId="0" applyFont="1" applyBorder="1" applyAlignment="1">
      <alignment horizontal="center" vertical="center" wrapText="1"/>
    </xf>
    <xf numFmtId="165" fontId="0" fillId="0" borderId="35" xfId="0" applyNumberFormat="1" applyBorder="1" applyAlignment="1">
      <alignment horizontal="center" vertical="center"/>
    </xf>
    <xf numFmtId="0" fontId="0" fillId="0" borderId="35" xfId="0" applyBorder="1" applyAlignment="1">
      <alignment horizontal="center" vertical="center"/>
    </xf>
    <xf numFmtId="9" fontId="0" fillId="0" borderId="35" xfId="2" applyFont="1" applyFill="1" applyBorder="1" applyAlignment="1">
      <alignment horizontal="center" vertical="center"/>
    </xf>
    <xf numFmtId="0" fontId="6" fillId="0" borderId="30" xfId="0" applyFont="1" applyBorder="1" applyAlignment="1">
      <alignment horizontal="center" vertical="center" wrapText="1"/>
    </xf>
    <xf numFmtId="2" fontId="0" fillId="0" borderId="12" xfId="0" applyNumberFormat="1" applyBorder="1" applyAlignment="1" applyProtection="1">
      <alignment horizontal="center" vertical="center"/>
      <protection locked="0"/>
    </xf>
    <xf numFmtId="0" fontId="6" fillId="0" borderId="50" xfId="0" applyFont="1" applyBorder="1" applyAlignment="1" applyProtection="1">
      <alignment horizontal="center" vertical="center" wrapText="1"/>
      <protection locked="0"/>
    </xf>
    <xf numFmtId="0" fontId="6" fillId="0" borderId="34" xfId="0" applyFont="1" applyBorder="1" applyAlignment="1" applyProtection="1">
      <alignment horizontal="center" vertical="center" wrapText="1"/>
      <protection locked="0"/>
    </xf>
    <xf numFmtId="2" fontId="0" fillId="0" borderId="131" xfId="0" applyNumberFormat="1" applyBorder="1" applyAlignment="1" applyProtection="1">
      <alignment horizontal="center" vertical="center"/>
      <protection locked="0"/>
    </xf>
    <xf numFmtId="0" fontId="6" fillId="0" borderId="11" xfId="0" applyFont="1" applyBorder="1" applyAlignment="1" applyProtection="1">
      <alignment horizontal="center" vertical="center" wrapText="1"/>
      <protection locked="0"/>
    </xf>
    <xf numFmtId="0" fontId="6" fillId="0" borderId="14" xfId="0" applyFont="1" applyBorder="1" applyAlignment="1" applyProtection="1">
      <alignment horizontal="center" vertical="center" wrapText="1"/>
      <protection locked="0"/>
    </xf>
    <xf numFmtId="2" fontId="0" fillId="0" borderId="130" xfId="0" applyNumberFormat="1" applyBorder="1" applyAlignment="1" applyProtection="1">
      <alignment horizontal="center" vertical="center"/>
      <protection locked="0"/>
    </xf>
    <xf numFmtId="0" fontId="0" fillId="0" borderId="12" xfId="0" applyBorder="1" applyAlignment="1" applyProtection="1">
      <alignment horizontal="center" vertical="center" wrapText="1"/>
      <protection locked="0"/>
    </xf>
    <xf numFmtId="0" fontId="0" fillId="0" borderId="131" xfId="0" applyBorder="1" applyAlignment="1" applyProtection="1">
      <alignment horizontal="center" vertical="center" wrapText="1"/>
      <protection locked="0"/>
    </xf>
    <xf numFmtId="166" fontId="0" fillId="0" borderId="35" xfId="2" applyNumberFormat="1" applyFont="1" applyFill="1" applyBorder="1" applyAlignment="1">
      <alignment horizontal="center" vertical="center"/>
    </xf>
    <xf numFmtId="166" fontId="0" fillId="0" borderId="132" xfId="2" applyNumberFormat="1" applyFont="1" applyFill="1" applyBorder="1" applyAlignment="1">
      <alignment horizontal="center" vertical="center"/>
    </xf>
    <xf numFmtId="9" fontId="0" fillId="0" borderId="132" xfId="2" applyFont="1" applyFill="1" applyBorder="1" applyAlignment="1">
      <alignment horizontal="center" vertical="center"/>
    </xf>
    <xf numFmtId="165" fontId="0" fillId="0" borderId="89" xfId="0" applyNumberFormat="1" applyBorder="1" applyAlignment="1">
      <alignment horizontal="center" vertical="center"/>
    </xf>
    <xf numFmtId="0" fontId="0" fillId="7" borderId="60" xfId="0" applyFill="1" applyBorder="1" applyAlignment="1" applyProtection="1">
      <alignment horizontal="left" vertical="center" wrapText="1"/>
      <protection locked="0"/>
    </xf>
    <xf numFmtId="0" fontId="0" fillId="7" borderId="13" xfId="0" applyFill="1" applyBorder="1" applyAlignment="1" applyProtection="1">
      <alignment horizontal="left" vertical="center" wrapText="1"/>
      <protection locked="0"/>
    </xf>
    <xf numFmtId="0" fontId="0" fillId="7" borderId="128" xfId="0" applyFill="1" applyBorder="1" applyAlignment="1" applyProtection="1">
      <alignment horizontal="left" vertical="center" wrapText="1"/>
      <protection locked="0"/>
    </xf>
    <xf numFmtId="0" fontId="0" fillId="7" borderId="3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1" xfId="0" applyFill="1" applyBorder="1" applyAlignment="1" applyProtection="1">
      <alignment horizontal="center" vertical="center"/>
      <protection locked="0"/>
    </xf>
    <xf numFmtId="2" fontId="0" fillId="7" borderId="31" xfId="0" applyNumberFormat="1" applyFill="1" applyBorder="1" applyAlignment="1" applyProtection="1">
      <alignment horizontal="center" vertical="center"/>
      <protection locked="0"/>
    </xf>
    <xf numFmtId="2" fontId="0" fillId="7" borderId="12" xfId="0" applyNumberFormat="1" applyFill="1" applyBorder="1" applyAlignment="1" applyProtection="1">
      <alignment horizontal="center" vertical="center"/>
      <protection locked="0"/>
    </xf>
    <xf numFmtId="2" fontId="0" fillId="7" borderId="131" xfId="0" applyNumberFormat="1" applyFill="1" applyBorder="1" applyAlignment="1" applyProtection="1">
      <alignment horizontal="center" vertical="center"/>
      <protection locked="0"/>
    </xf>
    <xf numFmtId="0" fontId="0" fillId="7" borderId="31" xfId="0" applyFill="1" applyBorder="1" applyAlignment="1" applyProtection="1">
      <alignment horizontal="left" vertical="top" wrapText="1"/>
      <protection locked="0"/>
    </xf>
    <xf numFmtId="0" fontId="0" fillId="7" borderId="12" xfId="0" applyFill="1" applyBorder="1" applyAlignment="1" applyProtection="1">
      <alignment horizontal="left" vertical="top" wrapText="1"/>
      <protection locked="0"/>
    </xf>
    <xf numFmtId="0" fontId="0" fillId="7" borderId="131" xfId="0" applyFill="1" applyBorder="1" applyAlignment="1" applyProtection="1">
      <alignment horizontal="left" vertical="top" wrapText="1"/>
      <protection locked="0"/>
    </xf>
    <xf numFmtId="0" fontId="4" fillId="0" borderId="88" xfId="0" applyFont="1" applyBorder="1" applyAlignment="1">
      <alignment horizontal="center" vertical="center"/>
    </xf>
    <xf numFmtId="165" fontId="0" fillId="0" borderId="124" xfId="0" applyNumberFormat="1" applyBorder="1" applyAlignment="1">
      <alignment horizontal="center" vertical="center"/>
    </xf>
    <xf numFmtId="165" fontId="0" fillId="0" borderId="126" xfId="0" applyNumberFormat="1" applyBorder="1" applyAlignment="1">
      <alignment horizontal="center" vertical="center"/>
    </xf>
    <xf numFmtId="166" fontId="0" fillId="0" borderId="124" xfId="2" applyNumberFormat="1" applyFont="1" applyFill="1" applyBorder="1" applyAlignment="1">
      <alignment horizontal="center" vertical="center"/>
    </xf>
    <xf numFmtId="166" fontId="0" fillId="0" borderId="125" xfId="2" applyNumberFormat="1" applyFont="1" applyFill="1" applyBorder="1" applyAlignment="1">
      <alignment horizontal="center" vertical="center"/>
    </xf>
    <xf numFmtId="0" fontId="4" fillId="0" borderId="135" xfId="0" applyFont="1" applyBorder="1" applyAlignment="1">
      <alignment horizontal="center" vertical="center"/>
    </xf>
    <xf numFmtId="0" fontId="6" fillId="0" borderId="71" xfId="0" applyFont="1" applyBorder="1" applyAlignment="1">
      <alignment horizontal="center" vertical="center" wrapText="1"/>
    </xf>
    <xf numFmtId="0" fontId="6" fillId="0" borderId="52" xfId="0" applyFont="1" applyBorder="1" applyAlignment="1">
      <alignment horizontal="center" vertical="center" wrapText="1"/>
    </xf>
    <xf numFmtId="0" fontId="0" fillId="0" borderId="17"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27" xfId="0" applyBorder="1" applyAlignment="1" applyProtection="1">
      <alignment horizontal="left" vertical="center" wrapText="1"/>
      <protection locked="0"/>
    </xf>
    <xf numFmtId="0" fontId="0" fillId="0" borderId="17"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2" fontId="0" fillId="0" borderId="37" xfId="0" applyNumberFormat="1" applyBorder="1" applyAlignment="1" applyProtection="1">
      <alignment horizontal="center" vertical="center" wrapText="1"/>
      <protection locked="0"/>
    </xf>
    <xf numFmtId="2" fontId="0" fillId="0" borderId="39" xfId="0" applyNumberFormat="1" applyBorder="1" applyAlignment="1" applyProtection="1">
      <alignment horizontal="center" vertical="center" wrapText="1"/>
      <protection locked="0"/>
    </xf>
    <xf numFmtId="2" fontId="0" fillId="0" borderId="42" xfId="0" applyNumberFormat="1" applyBorder="1" applyAlignment="1" applyProtection="1">
      <alignment horizontal="center" vertical="center" wrapText="1"/>
      <protection locked="0"/>
    </xf>
    <xf numFmtId="0" fontId="0" fillId="0" borderId="17"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7" xfId="0" applyBorder="1" applyAlignment="1" applyProtection="1">
      <alignment horizontal="left" vertical="top" wrapText="1"/>
      <protection locked="0"/>
    </xf>
    <xf numFmtId="0" fontId="4" fillId="0" borderId="103" xfId="0" applyFont="1" applyBorder="1" applyAlignment="1">
      <alignment horizontal="center" vertical="center" wrapText="1"/>
    </xf>
    <xf numFmtId="0" fontId="4" fillId="0" borderId="9" xfId="0" applyFont="1" applyBorder="1" applyAlignment="1">
      <alignment horizontal="center" vertical="center"/>
    </xf>
    <xf numFmtId="0" fontId="4" fillId="0" borderId="13" xfId="0" applyFont="1" applyBorder="1" applyAlignment="1">
      <alignment horizontal="center" vertical="center"/>
    </xf>
    <xf numFmtId="0" fontId="6" fillId="0" borderId="51" xfId="0" applyFont="1" applyBorder="1" applyAlignment="1">
      <alignment horizontal="center" vertical="center" wrapText="1"/>
    </xf>
    <xf numFmtId="2" fontId="0" fillId="0" borderId="17" xfId="0" applyNumberFormat="1" applyBorder="1" applyAlignment="1" applyProtection="1">
      <alignment horizontal="center" vertical="center"/>
      <protection locked="0"/>
    </xf>
    <xf numFmtId="2" fontId="0" fillId="0" borderId="22" xfId="0" applyNumberFormat="1" applyBorder="1" applyAlignment="1" applyProtection="1">
      <alignment horizontal="center" vertical="center"/>
      <protection locked="0"/>
    </xf>
    <xf numFmtId="2" fontId="0" fillId="0" borderId="27" xfId="0" applyNumberFormat="1" applyBorder="1" applyAlignment="1" applyProtection="1">
      <alignment horizontal="center" vertical="center"/>
      <protection locked="0"/>
    </xf>
    <xf numFmtId="166" fontId="0" fillId="0" borderId="33" xfId="2" applyNumberFormat="1" applyFont="1" applyFill="1" applyBorder="1" applyAlignment="1">
      <alignment horizontal="center" vertical="center"/>
    </xf>
    <xf numFmtId="0" fontId="6" fillId="0" borderId="75" xfId="0" applyFont="1" applyBorder="1" applyAlignment="1">
      <alignment horizontal="center" vertical="center" wrapText="1"/>
    </xf>
    <xf numFmtId="0" fontId="0" fillId="0" borderId="37" xfId="0" applyBorder="1" applyAlignment="1" applyProtection="1">
      <alignment horizontal="left" vertical="center" wrapText="1"/>
      <protection locked="0"/>
    </xf>
    <xf numFmtId="0" fontId="0" fillId="0" borderId="39"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0" fillId="0" borderId="37"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2" fontId="0" fillId="0" borderId="37" xfId="0" applyNumberFormat="1" applyBorder="1" applyAlignment="1" applyProtection="1">
      <alignment horizontal="center" vertical="center"/>
      <protection locked="0"/>
    </xf>
    <xf numFmtId="2" fontId="0" fillId="0" borderId="39" xfId="0" applyNumberFormat="1" applyBorder="1" applyAlignment="1" applyProtection="1">
      <alignment horizontal="center" vertical="center"/>
      <protection locked="0"/>
    </xf>
    <xf numFmtId="2" fontId="0" fillId="0" borderId="42" xfId="0" applyNumberFormat="1" applyBorder="1" applyAlignment="1" applyProtection="1">
      <alignment horizontal="center" vertical="center"/>
      <protection locked="0"/>
    </xf>
    <xf numFmtId="0" fontId="0" fillId="0" borderId="37" xfId="0" applyBorder="1" applyAlignment="1" applyProtection="1">
      <alignment horizontal="left" vertical="top" wrapText="1"/>
      <protection locked="0"/>
    </xf>
    <xf numFmtId="0" fontId="0" fillId="0" borderId="39" xfId="0" applyBorder="1" applyAlignment="1" applyProtection="1">
      <alignment horizontal="left" vertical="top" wrapText="1"/>
      <protection locked="0"/>
    </xf>
    <xf numFmtId="0" fontId="4" fillId="0" borderId="33" xfId="0" applyFont="1" applyBorder="1" applyAlignment="1">
      <alignment horizontal="center" vertical="center" wrapText="1"/>
    </xf>
    <xf numFmtId="17" fontId="9" fillId="0" borderId="82" xfId="0" quotePrefix="1" applyNumberFormat="1" applyFont="1" applyBorder="1" applyAlignment="1">
      <alignment horizontal="right" vertical="center" wrapText="1"/>
    </xf>
    <xf numFmtId="17" fontId="9" fillId="0" borderId="81" xfId="0" quotePrefix="1" applyNumberFormat="1" applyFont="1" applyBorder="1" applyAlignment="1">
      <alignment horizontal="right" vertical="center" wrapText="1"/>
    </xf>
    <xf numFmtId="17" fontId="10" fillId="2" borderId="133" xfId="0" quotePrefix="1" applyNumberFormat="1" applyFont="1" applyFill="1" applyBorder="1" applyAlignment="1">
      <alignment horizontal="center" vertical="center" wrapText="1"/>
    </xf>
    <xf numFmtId="17" fontId="10" fillId="2" borderId="134" xfId="0" quotePrefix="1" applyNumberFormat="1" applyFont="1" applyFill="1" applyBorder="1" applyAlignment="1">
      <alignment horizontal="center" vertical="center" wrapText="1"/>
    </xf>
    <xf numFmtId="17" fontId="9" fillId="0" borderId="1" xfId="0" quotePrefix="1" applyNumberFormat="1" applyFont="1" applyBorder="1" applyAlignment="1">
      <alignment horizontal="right" vertical="center" wrapText="1"/>
    </xf>
    <xf numFmtId="17" fontId="9" fillId="0" borderId="2" xfId="0" quotePrefix="1" applyNumberFormat="1" applyFont="1" applyBorder="1" applyAlignment="1">
      <alignment horizontal="right" vertical="center" wrapText="1"/>
    </xf>
    <xf numFmtId="17" fontId="9" fillId="0" borderId="76" xfId="0" quotePrefix="1" applyNumberFormat="1" applyFont="1" applyBorder="1" applyAlignment="1">
      <alignment horizontal="right" vertical="center" wrapText="1"/>
    </xf>
    <xf numFmtId="17" fontId="9" fillId="0" borderId="0" xfId="0" quotePrefix="1" applyNumberFormat="1" applyFont="1" applyAlignment="1">
      <alignment horizontal="right" vertical="center" wrapText="1"/>
    </xf>
    <xf numFmtId="17" fontId="9" fillId="0" borderId="78" xfId="0" quotePrefix="1" applyNumberFormat="1" applyFont="1" applyBorder="1" applyAlignment="1">
      <alignment horizontal="right" vertical="center" wrapText="1"/>
    </xf>
    <xf numFmtId="17" fontId="9" fillId="0" borderId="79" xfId="0" quotePrefix="1" applyNumberFormat="1" applyFont="1" applyBorder="1" applyAlignment="1">
      <alignment horizontal="right" vertical="center" wrapText="1"/>
    </xf>
    <xf numFmtId="17" fontId="8" fillId="3" borderId="5" xfId="0" quotePrefix="1" applyNumberFormat="1" applyFont="1" applyFill="1" applyBorder="1" applyAlignment="1">
      <alignment horizontal="center" wrapText="1"/>
    </xf>
    <xf numFmtId="17" fontId="8" fillId="3" borderId="6" xfId="0" quotePrefix="1" applyNumberFormat="1" applyFont="1" applyFill="1" applyBorder="1" applyAlignment="1">
      <alignment horizontal="center" wrapText="1"/>
    </xf>
    <xf numFmtId="0" fontId="3" fillId="3" borderId="13" xfId="0" applyFont="1" applyFill="1" applyBorder="1" applyAlignment="1">
      <alignment horizontal="center"/>
    </xf>
    <xf numFmtId="0" fontId="3" fillId="3" borderId="12" xfId="0" applyFont="1" applyFill="1" applyBorder="1" applyAlignment="1">
      <alignment horizontal="center"/>
    </xf>
    <xf numFmtId="0" fontId="3" fillId="3" borderId="35" xfId="0" applyFont="1" applyFill="1" applyBorder="1" applyAlignment="1">
      <alignment horizontal="center"/>
    </xf>
    <xf numFmtId="17" fontId="9" fillId="6" borderId="76" xfId="0" quotePrefix="1" applyNumberFormat="1" applyFont="1" applyFill="1" applyBorder="1" applyAlignment="1">
      <alignment horizontal="right" vertical="center" wrapText="1"/>
    </xf>
    <xf numFmtId="17" fontId="9" fillId="6" borderId="77" xfId="0" quotePrefix="1" applyNumberFormat="1" applyFont="1" applyFill="1" applyBorder="1" applyAlignment="1">
      <alignment horizontal="right" vertical="center" wrapText="1"/>
    </xf>
    <xf numFmtId="0" fontId="6" fillId="0" borderId="135" xfId="0" applyFont="1" applyBorder="1" applyAlignment="1">
      <alignment horizontal="center" vertical="center" wrapText="1"/>
    </xf>
    <xf numFmtId="0" fontId="0" fillId="0" borderId="16" xfId="0" applyBorder="1" applyAlignment="1" applyProtection="1">
      <alignment horizontal="left" vertical="center" wrapText="1"/>
      <protection locked="0"/>
    </xf>
    <xf numFmtId="0" fontId="0" fillId="0" borderId="21" xfId="0" applyBorder="1" applyAlignment="1" applyProtection="1">
      <alignment horizontal="left" vertical="center" wrapText="1"/>
      <protection locked="0"/>
    </xf>
    <xf numFmtId="0" fontId="0" fillId="0" borderId="26" xfId="0" applyBorder="1" applyAlignment="1" applyProtection="1">
      <alignment horizontal="left" vertical="center" wrapText="1"/>
      <protection locked="0"/>
    </xf>
    <xf numFmtId="0" fontId="4" fillId="0" borderId="56" xfId="0" applyFont="1" applyBorder="1" applyAlignment="1">
      <alignment horizontal="center" vertical="center"/>
    </xf>
    <xf numFmtId="0" fontId="4" fillId="0" borderId="60" xfId="0" applyFont="1" applyBorder="1" applyAlignment="1">
      <alignment horizontal="center" vertical="center"/>
    </xf>
    <xf numFmtId="0" fontId="0" fillId="0" borderId="72" xfId="0" applyBorder="1" applyAlignment="1" applyProtection="1">
      <alignment horizontal="left" vertical="center" wrapText="1"/>
      <protection locked="0"/>
    </xf>
    <xf numFmtId="0" fontId="0" fillId="0" borderId="73" xfId="0" applyBorder="1" applyAlignment="1" applyProtection="1">
      <alignment horizontal="left" vertical="center" wrapText="1"/>
      <protection locked="0"/>
    </xf>
    <xf numFmtId="0" fontId="0" fillId="0" borderId="74" xfId="0" applyBorder="1" applyAlignment="1" applyProtection="1">
      <alignment horizontal="left" vertical="center" wrapText="1"/>
      <protection locked="0"/>
    </xf>
    <xf numFmtId="0" fontId="0" fillId="7" borderId="31" xfId="0" applyFill="1" applyBorder="1" applyAlignment="1" applyProtection="1">
      <alignment horizontal="left" vertical="center" wrapText="1"/>
      <protection locked="0"/>
    </xf>
    <xf numFmtId="0" fontId="0" fillId="7" borderId="12" xfId="0" applyFill="1" applyBorder="1" applyAlignment="1" applyProtection="1">
      <alignment horizontal="left" vertical="center" wrapText="1"/>
      <protection locked="0"/>
    </xf>
    <xf numFmtId="0" fontId="0" fillId="7" borderId="131" xfId="0" applyFill="1" applyBorder="1" applyAlignment="1" applyProtection="1">
      <alignment horizontal="left" vertical="center" wrapText="1"/>
      <protection locked="0"/>
    </xf>
    <xf numFmtId="0" fontId="11" fillId="2" borderId="14" xfId="0" applyFont="1" applyFill="1" applyBorder="1" applyAlignment="1">
      <alignment horizontal="center"/>
    </xf>
    <xf numFmtId="166" fontId="12" fillId="4" borderId="34" xfId="2" applyNumberFormat="1" applyFont="1" applyFill="1" applyBorder="1" applyAlignment="1">
      <alignment horizontal="center" vertical="center" wrapText="1"/>
    </xf>
    <xf numFmtId="166" fontId="12" fillId="4" borderId="12" xfId="2" applyNumberFormat="1" applyFont="1" applyFill="1" applyBorder="1" applyAlignment="1">
      <alignment horizontal="center" vertical="center" wrapText="1"/>
    </xf>
    <xf numFmtId="17" fontId="8" fillId="3" borderId="14" xfId="0" quotePrefix="1" applyNumberFormat="1" applyFont="1" applyFill="1" applyBorder="1" applyAlignment="1">
      <alignment horizontal="center" wrapText="1"/>
    </xf>
    <xf numFmtId="0" fontId="3" fillId="3" borderId="34" xfId="0" applyFont="1" applyFill="1" applyBorder="1" applyAlignment="1">
      <alignment horizontal="center"/>
    </xf>
    <xf numFmtId="17" fontId="10" fillId="2" borderId="5" xfId="0" quotePrefix="1" applyNumberFormat="1" applyFont="1" applyFill="1" applyBorder="1" applyAlignment="1">
      <alignment horizontal="center" wrapText="1"/>
    </xf>
    <xf numFmtId="17" fontId="10" fillId="2" borderId="6" xfId="0" quotePrefix="1" applyNumberFormat="1" applyFont="1" applyFill="1" applyBorder="1" applyAlignment="1">
      <alignment horizontal="center" wrapText="1"/>
    </xf>
    <xf numFmtId="166" fontId="0" fillId="0" borderId="127" xfId="2" applyNumberFormat="1" applyFont="1" applyFill="1" applyBorder="1" applyAlignment="1">
      <alignment horizontal="center" vertical="center"/>
    </xf>
    <xf numFmtId="0" fontId="20" fillId="0" borderId="130" xfId="0" applyFont="1" applyBorder="1" applyAlignment="1" applyProtection="1">
      <alignment horizontal="left" vertical="top" wrapText="1"/>
      <protection locked="0"/>
    </xf>
    <xf numFmtId="17" fontId="9" fillId="0" borderId="77" xfId="0" quotePrefix="1" applyNumberFormat="1" applyFont="1" applyBorder="1" applyAlignment="1">
      <alignment horizontal="right" vertical="center" wrapText="1"/>
    </xf>
    <xf numFmtId="0" fontId="0" fillId="0" borderId="182" xfId="0" applyBorder="1" applyAlignment="1" applyProtection="1">
      <alignment horizontal="left" vertical="center" wrapText="1"/>
      <protection locked="0"/>
    </xf>
    <xf numFmtId="0" fontId="0" fillId="0" borderId="183" xfId="0" applyBorder="1" applyAlignment="1" applyProtection="1">
      <alignment horizontal="left" vertical="center" wrapText="1"/>
      <protection locked="0"/>
    </xf>
    <xf numFmtId="0" fontId="0" fillId="0" borderId="184" xfId="0" applyBorder="1" applyAlignment="1" applyProtection="1">
      <alignment horizontal="center" vertical="center"/>
      <protection locked="0"/>
    </xf>
    <xf numFmtId="1" fontId="0" fillId="0" borderId="61" xfId="0" applyNumberFormat="1" applyBorder="1" applyAlignment="1" applyProtection="1">
      <alignment horizontal="center" vertical="center" wrapText="1"/>
      <protection locked="0"/>
    </xf>
    <xf numFmtId="1" fontId="0" fillId="0" borderId="185" xfId="0" applyNumberFormat="1" applyBorder="1" applyAlignment="1" applyProtection="1">
      <alignment horizontal="center" vertical="center" wrapText="1"/>
      <protection locked="0"/>
    </xf>
    <xf numFmtId="0" fontId="20" fillId="0" borderId="17" xfId="0" applyFont="1" applyBorder="1" applyAlignment="1" applyProtection="1">
      <alignment horizontal="left" vertical="top" wrapText="1"/>
      <protection locked="0"/>
    </xf>
    <xf numFmtId="0" fontId="0" fillId="0" borderId="184" xfId="0" applyBorder="1" applyAlignment="1" applyProtection="1">
      <alignment horizontal="left" vertical="top" wrapText="1"/>
      <protection locked="0"/>
    </xf>
    <xf numFmtId="0" fontId="0" fillId="0" borderId="17" xfId="0" applyBorder="1" applyAlignment="1" applyProtection="1">
      <alignment horizontal="center" vertical="center" wrapText="1"/>
      <protection locked="0"/>
    </xf>
    <xf numFmtId="0" fontId="0" fillId="0" borderId="184" xfId="0" applyBorder="1" applyAlignment="1" applyProtection="1">
      <alignment horizontal="center" vertical="center" wrapText="1"/>
      <protection locked="0"/>
    </xf>
    <xf numFmtId="0" fontId="6" fillId="0" borderId="179" xfId="0" applyFont="1" applyBorder="1" applyAlignment="1">
      <alignment horizontal="center" vertical="center" wrapText="1"/>
    </xf>
    <xf numFmtId="0" fontId="6" fillId="0" borderId="181" xfId="0" applyFont="1" applyBorder="1" applyAlignment="1">
      <alignment horizontal="center" vertical="center" wrapText="1"/>
    </xf>
    <xf numFmtId="0" fontId="4" fillId="0" borderId="180" xfId="0" applyFont="1" applyBorder="1" applyAlignment="1">
      <alignment horizontal="center" vertical="center" wrapText="1"/>
    </xf>
    <xf numFmtId="0" fontId="6" fillId="0" borderId="195" xfId="0" applyFont="1" applyBorder="1" applyAlignment="1">
      <alignment horizontal="center" vertical="center" wrapText="1"/>
    </xf>
    <xf numFmtId="0" fontId="6" fillId="0" borderId="196" xfId="0" applyFont="1" applyBorder="1" applyAlignment="1">
      <alignment horizontal="center" vertical="center" wrapText="1"/>
    </xf>
    <xf numFmtId="0" fontId="4" fillId="0" borderId="186" xfId="0" applyFont="1" applyBorder="1" applyAlignment="1">
      <alignment horizontal="center" vertical="center"/>
    </xf>
    <xf numFmtId="0" fontId="4" fillId="0" borderId="181" xfId="0" applyFont="1" applyBorder="1" applyAlignment="1">
      <alignment horizontal="center" vertical="center"/>
    </xf>
    <xf numFmtId="0" fontId="4" fillId="0" borderId="187" xfId="0" applyFont="1" applyBorder="1" applyAlignment="1">
      <alignment horizontal="center" vertical="center"/>
    </xf>
    <xf numFmtId="0" fontId="4" fillId="0" borderId="153" xfId="0" applyFont="1" applyBorder="1" applyAlignment="1">
      <alignment horizontal="center" vertical="center"/>
    </xf>
    <xf numFmtId="0" fontId="0" fillId="0" borderId="188" xfId="0" applyBorder="1" applyAlignment="1" applyProtection="1">
      <alignment horizontal="left" vertical="center" wrapText="1"/>
      <protection locked="0"/>
    </xf>
    <xf numFmtId="1" fontId="0" fillId="0" borderId="37" xfId="0" applyNumberFormat="1" applyBorder="1" applyAlignment="1" applyProtection="1">
      <alignment horizontal="center" vertical="center" wrapText="1"/>
      <protection locked="0"/>
    </xf>
    <xf numFmtId="1" fontId="0" fillId="0" borderId="184" xfId="0" applyNumberFormat="1" applyBorder="1" applyAlignment="1" applyProtection="1">
      <alignment horizontal="center" vertical="center" wrapText="1"/>
      <protection locked="0"/>
    </xf>
    <xf numFmtId="0" fontId="20" fillId="0" borderId="37" xfId="0" applyFont="1" applyBorder="1" applyAlignment="1" applyProtection="1">
      <alignment horizontal="left" vertical="top" wrapText="1"/>
      <protection locked="0"/>
    </xf>
    <xf numFmtId="0" fontId="0" fillId="0" borderId="163" xfId="0" applyBorder="1" applyAlignment="1" applyProtection="1">
      <alignment horizontal="left" vertical="top" wrapText="1"/>
      <protection locked="0"/>
    </xf>
    <xf numFmtId="0" fontId="0" fillId="0" borderId="37" xfId="0" applyBorder="1" applyAlignment="1" applyProtection="1">
      <alignment horizontal="center" vertical="center" wrapText="1"/>
      <protection locked="0"/>
    </xf>
    <xf numFmtId="0" fontId="0" fillId="0" borderId="39" xfId="0" applyBorder="1" applyAlignment="1" applyProtection="1">
      <alignment horizontal="center" vertical="center" wrapText="1"/>
      <protection locked="0"/>
    </xf>
    <xf numFmtId="0" fontId="0" fillId="0" borderId="163" xfId="0" applyBorder="1" applyAlignment="1" applyProtection="1">
      <alignment horizontal="center" vertical="center" wrapText="1"/>
      <protection locked="0"/>
    </xf>
    <xf numFmtId="0" fontId="4" fillId="0" borderId="179" xfId="0" applyFont="1" applyBorder="1" applyAlignment="1">
      <alignment horizontal="center" vertical="center"/>
    </xf>
    <xf numFmtId="0" fontId="4" fillId="0" borderId="180" xfId="0" applyFont="1" applyBorder="1" applyAlignment="1">
      <alignment horizontal="center" vertical="center"/>
    </xf>
    <xf numFmtId="0" fontId="4" fillId="0" borderId="151" xfId="0" applyFont="1" applyBorder="1" applyAlignment="1">
      <alignment horizontal="center" vertical="center"/>
    </xf>
    <xf numFmtId="0" fontId="4" fillId="0" borderId="150" xfId="0" applyFont="1" applyBorder="1" applyAlignment="1">
      <alignment horizontal="center" vertical="center" wrapText="1"/>
    </xf>
    <xf numFmtId="0" fontId="6" fillId="0" borderId="151" xfId="0" applyFont="1" applyBorder="1" applyAlignment="1">
      <alignment horizontal="center" vertical="center" wrapText="1"/>
    </xf>
    <xf numFmtId="0" fontId="6" fillId="0" borderId="153" xfId="0" applyFont="1" applyBorder="1" applyAlignment="1">
      <alignment horizontal="center" vertical="center" wrapText="1"/>
    </xf>
    <xf numFmtId="0" fontId="6" fillId="0" borderId="137" xfId="0" applyFont="1" applyBorder="1" applyAlignment="1">
      <alignment horizontal="center" vertical="center" wrapText="1"/>
    </xf>
    <xf numFmtId="0" fontId="6" fillId="0" borderId="149" xfId="0" applyFont="1" applyBorder="1" applyAlignment="1">
      <alignment horizontal="center" vertical="center" wrapText="1"/>
    </xf>
    <xf numFmtId="0" fontId="6" fillId="0" borderId="152" xfId="0" applyFont="1" applyBorder="1" applyAlignment="1">
      <alignment horizontal="center" vertical="center" wrapText="1"/>
    </xf>
    <xf numFmtId="17" fontId="8" fillId="0" borderId="3" xfId="0" quotePrefix="1" applyNumberFormat="1" applyFont="1" applyBorder="1" applyAlignment="1">
      <alignment horizontal="center" wrapText="1"/>
    </xf>
    <xf numFmtId="0" fontId="4" fillId="0" borderId="106" xfId="0" applyFont="1" applyBorder="1" applyAlignment="1">
      <alignment horizontal="center" vertical="center"/>
    </xf>
    <xf numFmtId="0" fontId="3" fillId="0" borderId="80" xfId="0" applyFont="1" applyBorder="1" applyAlignment="1">
      <alignment horizontal="center"/>
    </xf>
    <xf numFmtId="0" fontId="3" fillId="0" borderId="96" xfId="0" applyFont="1" applyBorder="1" applyAlignment="1">
      <alignment horizontal="center"/>
    </xf>
    <xf numFmtId="17" fontId="8" fillId="0" borderId="5" xfId="0" quotePrefix="1" applyNumberFormat="1" applyFont="1" applyBorder="1" applyAlignment="1">
      <alignment horizontal="center" wrapText="1"/>
    </xf>
    <xf numFmtId="0" fontId="3" fillId="0" borderId="243" xfId="0" applyFont="1" applyBorder="1" applyAlignment="1">
      <alignment horizontal="center"/>
    </xf>
    <xf numFmtId="0" fontId="3" fillId="0" borderId="244" xfId="0" applyFont="1" applyBorder="1" applyAlignment="1">
      <alignment horizontal="center"/>
    </xf>
    <xf numFmtId="17" fontId="10" fillId="17" borderId="3" xfId="0" quotePrefix="1" applyNumberFormat="1" applyFont="1" applyFill="1" applyBorder="1" applyAlignment="1">
      <alignment horizontal="center" wrapText="1"/>
    </xf>
    <xf numFmtId="0" fontId="11" fillId="17" borderId="5" xfId="0" applyFont="1" applyFill="1" applyBorder="1" applyAlignment="1">
      <alignment horizontal="center"/>
    </xf>
    <xf numFmtId="0" fontId="11" fillId="17" borderId="95" xfId="0" applyFont="1" applyFill="1" applyBorder="1" applyAlignment="1">
      <alignment horizontal="center"/>
    </xf>
    <xf numFmtId="166" fontId="12" fillId="4" borderId="95" xfId="2" applyNumberFormat="1" applyFont="1" applyFill="1" applyBorder="1" applyAlignment="1">
      <alignment horizontal="center" vertical="center" wrapText="1"/>
    </xf>
    <xf numFmtId="17" fontId="9" fillId="8" borderId="148" xfId="0" quotePrefix="1" applyNumberFormat="1" applyFont="1" applyFill="1" applyBorder="1" applyAlignment="1">
      <alignment horizontal="right" vertical="center" wrapText="1"/>
    </xf>
    <xf numFmtId="49" fontId="0" fillId="0" borderId="17" xfId="0" applyNumberFormat="1" applyBorder="1" applyAlignment="1" applyProtection="1">
      <alignment horizontal="center" vertical="center" wrapText="1"/>
      <protection locked="0"/>
    </xf>
    <xf numFmtId="49" fontId="0" fillId="0" borderId="184" xfId="0" applyNumberFormat="1" applyBorder="1" applyAlignment="1" applyProtection="1">
      <alignment horizontal="center" vertical="center" wrapText="1"/>
      <protection locked="0"/>
    </xf>
    <xf numFmtId="1" fontId="0" fillId="0" borderId="17" xfId="0" applyNumberFormat="1" applyBorder="1" applyAlignment="1" applyProtection="1">
      <alignment horizontal="center" vertical="center" wrapText="1"/>
      <protection locked="0"/>
    </xf>
    <xf numFmtId="0" fontId="0" fillId="0" borderId="184" xfId="0" applyBorder="1" applyAlignment="1" applyProtection="1">
      <alignment horizontal="left" vertical="center" wrapText="1"/>
      <protection locked="0"/>
    </xf>
    <xf numFmtId="0" fontId="4" fillId="0" borderId="150" xfId="0" applyFont="1" applyBorder="1" applyAlignment="1">
      <alignment horizontal="center" vertical="center"/>
    </xf>
    <xf numFmtId="0" fontId="4" fillId="0" borderId="149" xfId="0" applyFont="1" applyBorder="1" applyAlignment="1">
      <alignment horizontal="center" vertical="center"/>
    </xf>
    <xf numFmtId="0" fontId="4" fillId="0" borderId="152" xfId="0" applyFont="1" applyBorder="1" applyAlignment="1">
      <alignment horizontal="center" vertical="center"/>
    </xf>
    <xf numFmtId="0" fontId="6" fillId="0" borderId="178" xfId="0" applyFont="1" applyBorder="1" applyAlignment="1">
      <alignment horizontal="center" vertical="center" wrapText="1"/>
    </xf>
    <xf numFmtId="0" fontId="0" fillId="0" borderId="62" xfId="0" applyBorder="1" applyAlignment="1" applyProtection="1">
      <alignment horizontal="left" vertical="top" wrapText="1"/>
      <protection locked="0"/>
    </xf>
    <xf numFmtId="0" fontId="0" fillId="0" borderId="189" xfId="0" applyBorder="1" applyAlignment="1" applyProtection="1">
      <alignment horizontal="left" vertical="top" wrapText="1"/>
      <protection locked="0"/>
    </xf>
    <xf numFmtId="1" fontId="17" fillId="0" borderId="61" xfId="0" applyNumberFormat="1" applyFont="1" applyBorder="1" applyAlignment="1" applyProtection="1">
      <alignment horizontal="center" vertical="center" wrapText="1"/>
      <protection locked="0"/>
    </xf>
    <xf numFmtId="0" fontId="4" fillId="0" borderId="90" xfId="0" applyFont="1" applyBorder="1" applyAlignment="1">
      <alignment horizontal="center" vertical="center"/>
    </xf>
    <xf numFmtId="164" fontId="16" fillId="0" borderId="0" xfId="0" applyNumberFormat="1" applyFont="1" applyAlignment="1" applyProtection="1">
      <alignment horizontal="center" vertical="center"/>
      <protection locked="0"/>
    </xf>
    <xf numFmtId="0" fontId="4" fillId="0" borderId="5" xfId="0" applyFont="1" applyBorder="1" applyAlignment="1">
      <alignment horizontal="center" vertical="center"/>
    </xf>
    <xf numFmtId="49" fontId="0" fillId="0" borderId="17" xfId="0" applyNumberFormat="1" applyBorder="1" applyAlignment="1" applyProtection="1">
      <alignment horizontal="center" vertical="center"/>
      <protection locked="0"/>
    </xf>
    <xf numFmtId="49" fontId="0" fillId="0" borderId="184" xfId="0" applyNumberFormat="1" applyBorder="1" applyAlignment="1" applyProtection="1">
      <alignment horizontal="center" vertical="center"/>
      <protection locked="0"/>
    </xf>
    <xf numFmtId="17" fontId="9" fillId="9" borderId="148" xfId="0" quotePrefix="1" applyNumberFormat="1" applyFont="1" applyFill="1" applyBorder="1" applyAlignment="1">
      <alignment horizontal="right" vertical="center" wrapText="1"/>
    </xf>
    <xf numFmtId="17" fontId="8" fillId="0" borderId="1" xfId="0" quotePrefix="1" applyNumberFormat="1" applyFont="1" applyBorder="1" applyAlignment="1">
      <alignment horizontal="center" wrapText="1"/>
    </xf>
    <xf numFmtId="17" fontId="10" fillId="17" borderId="107" xfId="0" quotePrefix="1" applyNumberFormat="1" applyFont="1" applyFill="1" applyBorder="1" applyAlignment="1">
      <alignment horizontal="center" vertical="center" wrapText="1"/>
    </xf>
    <xf numFmtId="17" fontId="9" fillId="14" borderId="148" xfId="0" quotePrefix="1" applyNumberFormat="1" applyFont="1" applyFill="1" applyBorder="1" applyAlignment="1">
      <alignment horizontal="right" vertical="center" wrapText="1"/>
    </xf>
    <xf numFmtId="17" fontId="9" fillId="15" borderId="148" xfId="0" quotePrefix="1" applyNumberFormat="1" applyFont="1" applyFill="1" applyBorder="1" applyAlignment="1">
      <alignment horizontal="right" vertical="center" wrapText="1"/>
    </xf>
    <xf numFmtId="17" fontId="9" fillId="0" borderId="148" xfId="0" quotePrefix="1" applyNumberFormat="1" applyFont="1" applyBorder="1" applyAlignment="1">
      <alignment horizontal="right" vertical="center" wrapText="1"/>
    </xf>
    <xf numFmtId="17" fontId="9" fillId="16" borderId="148" xfId="0" quotePrefix="1" applyNumberFormat="1" applyFont="1" applyFill="1" applyBorder="1" applyAlignment="1">
      <alignment horizontal="right" vertical="center" wrapText="1"/>
    </xf>
    <xf numFmtId="17" fontId="9" fillId="12" borderId="148" xfId="0" quotePrefix="1" applyNumberFormat="1" applyFont="1" applyFill="1" applyBorder="1" applyAlignment="1">
      <alignment horizontal="right" vertical="center" wrapText="1"/>
    </xf>
    <xf numFmtId="17" fontId="9" fillId="13" borderId="148" xfId="0" quotePrefix="1" applyNumberFormat="1" applyFont="1" applyFill="1" applyBorder="1" applyAlignment="1">
      <alignment horizontal="right" vertical="center" wrapText="1"/>
    </xf>
    <xf numFmtId="0" fontId="0" fillId="0" borderId="165" xfId="0" applyBorder="1" applyAlignment="1">
      <alignment horizontal="center"/>
    </xf>
    <xf numFmtId="0" fontId="0" fillId="0" borderId="191" xfId="0" applyBorder="1" applyAlignment="1">
      <alignment horizontal="center"/>
    </xf>
    <xf numFmtId="0" fontId="0" fillId="0" borderId="190" xfId="0" applyBorder="1" applyAlignment="1">
      <alignment horizontal="center"/>
    </xf>
    <xf numFmtId="0" fontId="0" fillId="0" borderId="148" xfId="0" applyBorder="1" applyAlignment="1">
      <alignment horizontal="center"/>
    </xf>
    <xf numFmtId="0" fontId="0" fillId="0" borderId="170" xfId="0" applyBorder="1" applyAlignment="1">
      <alignment horizontal="center"/>
    </xf>
    <xf numFmtId="42" fontId="0" fillId="0" borderId="165" xfId="0" applyNumberFormat="1" applyBorder="1" applyAlignment="1">
      <alignment horizontal="center"/>
    </xf>
    <xf numFmtId="42" fontId="0" fillId="0" borderId="191" xfId="0" applyNumberFormat="1" applyBorder="1" applyAlignment="1">
      <alignment horizontal="center"/>
    </xf>
    <xf numFmtId="42" fontId="0" fillId="0" borderId="190" xfId="0" applyNumberFormat="1" applyBorder="1" applyAlignment="1">
      <alignment horizontal="center"/>
    </xf>
    <xf numFmtId="17" fontId="9" fillId="0" borderId="83" xfId="0" quotePrefix="1" applyNumberFormat="1" applyFont="1" applyBorder="1" applyAlignment="1">
      <alignment horizontal="right" vertical="center" wrapText="1"/>
    </xf>
    <xf numFmtId="17" fontId="10" fillId="2" borderId="107" xfId="0" quotePrefix="1" applyNumberFormat="1" applyFont="1" applyFill="1" applyBorder="1" applyAlignment="1">
      <alignment horizontal="center" vertical="center" wrapText="1"/>
    </xf>
    <xf numFmtId="17" fontId="10" fillId="2" borderId="108" xfId="0" quotePrefix="1" applyNumberFormat="1" applyFont="1" applyFill="1" applyBorder="1" applyAlignment="1">
      <alignment horizontal="center" vertical="center" wrapText="1"/>
    </xf>
    <xf numFmtId="17" fontId="10" fillId="2" borderId="109" xfId="0" quotePrefix="1" applyNumberFormat="1" applyFont="1" applyFill="1" applyBorder="1" applyAlignment="1">
      <alignment horizontal="center" vertical="center" wrapText="1"/>
    </xf>
    <xf numFmtId="0" fontId="11" fillId="2" borderId="3" xfId="0" applyFont="1" applyFill="1" applyBorder="1" applyAlignment="1">
      <alignment horizontal="center"/>
    </xf>
    <xf numFmtId="0" fontId="11" fillId="2" borderId="4" xfId="0" applyFont="1" applyFill="1" applyBorder="1" applyAlignment="1">
      <alignment horizontal="center"/>
    </xf>
    <xf numFmtId="0" fontId="11" fillId="2" borderId="85" xfId="0" applyFont="1" applyFill="1" applyBorder="1" applyAlignment="1">
      <alignment horizontal="center"/>
    </xf>
    <xf numFmtId="166" fontId="12" fillId="4" borderId="5" xfId="2" applyNumberFormat="1" applyFont="1" applyFill="1" applyBorder="1" applyAlignment="1">
      <alignment horizontal="center" vertical="center" wrapText="1"/>
    </xf>
    <xf numFmtId="166" fontId="12" fillId="4" borderId="7" xfId="2" applyNumberFormat="1" applyFont="1" applyFill="1" applyBorder="1" applyAlignment="1">
      <alignment horizontal="center" vertical="center" wrapText="1"/>
    </xf>
    <xf numFmtId="17" fontId="10" fillId="2" borderId="7" xfId="0" quotePrefix="1" applyNumberFormat="1" applyFont="1" applyFill="1" applyBorder="1" applyAlignment="1">
      <alignment horizontal="center" wrapText="1"/>
    </xf>
    <xf numFmtId="17" fontId="9" fillId="0" borderId="75" xfId="0" quotePrefix="1" applyNumberFormat="1" applyFont="1" applyBorder="1" applyAlignment="1">
      <alignment horizontal="right" vertical="center" wrapText="1"/>
    </xf>
    <xf numFmtId="17" fontId="8" fillId="3" borderId="1" xfId="0" quotePrefix="1" applyNumberFormat="1" applyFont="1" applyFill="1" applyBorder="1" applyAlignment="1">
      <alignment horizontal="center" wrapText="1"/>
    </xf>
    <xf numFmtId="17" fontId="8" fillId="3" borderId="2" xfId="0" quotePrefix="1" applyNumberFormat="1" applyFont="1" applyFill="1" applyBorder="1" applyAlignment="1">
      <alignment horizontal="center" wrapText="1"/>
    </xf>
    <xf numFmtId="17" fontId="8" fillId="3" borderId="75" xfId="0" quotePrefix="1" applyNumberFormat="1" applyFont="1" applyFill="1" applyBorder="1" applyAlignment="1">
      <alignment horizontal="center" wrapText="1"/>
    </xf>
    <xf numFmtId="0" fontId="3" fillId="3" borderId="5" xfId="0" applyFont="1" applyFill="1" applyBorder="1" applyAlignment="1">
      <alignment horizontal="center"/>
    </xf>
    <xf numFmtId="0" fontId="3" fillId="3" borderId="7" xfId="0" applyFont="1" applyFill="1" applyBorder="1" applyAlignment="1">
      <alignment horizontal="center"/>
    </xf>
    <xf numFmtId="17" fontId="9" fillId="0" borderId="6" xfId="0" quotePrefix="1" applyNumberFormat="1" applyFont="1" applyBorder="1" applyAlignment="1">
      <alignment horizontal="right" vertical="center" wrapText="1"/>
    </xf>
    <xf numFmtId="17" fontId="9" fillId="0" borderId="7" xfId="0" quotePrefix="1" applyNumberFormat="1" applyFont="1" applyBorder="1" applyAlignment="1">
      <alignment horizontal="right" vertical="center" wrapText="1"/>
    </xf>
    <xf numFmtId="17" fontId="8" fillId="3" borderId="7" xfId="0" quotePrefix="1" applyNumberFormat="1" applyFont="1" applyFill="1" applyBorder="1" applyAlignment="1">
      <alignment horizontal="center" wrapText="1"/>
    </xf>
    <xf numFmtId="0" fontId="0" fillId="0" borderId="61"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0" fillId="0" borderId="139" xfId="0" applyBorder="1" applyAlignment="1" applyProtection="1">
      <alignment horizontal="left" vertical="center" wrapText="1"/>
      <protection locked="0"/>
    </xf>
    <xf numFmtId="0" fontId="0" fillId="0" borderId="140" xfId="0" applyBorder="1" applyAlignment="1" applyProtection="1">
      <alignment horizontal="left" vertical="center" wrapText="1"/>
      <protection locked="0"/>
    </xf>
    <xf numFmtId="0" fontId="0" fillId="0" borderId="141" xfId="0" applyBorder="1" applyAlignment="1" applyProtection="1">
      <alignment horizontal="left" vertical="center" wrapText="1"/>
      <protection locked="0"/>
    </xf>
    <xf numFmtId="0" fontId="0" fillId="0" borderId="143" xfId="0" applyBorder="1" applyAlignment="1" applyProtection="1">
      <alignment horizontal="center" vertical="center"/>
      <protection locked="0"/>
    </xf>
    <xf numFmtId="0" fontId="0" fillId="0" borderId="144" xfId="0" applyBorder="1" applyAlignment="1" applyProtection="1">
      <alignment horizontal="center" vertical="center"/>
      <protection locked="0"/>
    </xf>
    <xf numFmtId="0" fontId="0" fillId="0" borderId="145" xfId="0" applyBorder="1" applyAlignment="1" applyProtection="1">
      <alignment horizontal="center" vertical="center"/>
      <protection locked="0"/>
    </xf>
    <xf numFmtId="2" fontId="0" fillId="0" borderId="143" xfId="0" applyNumberFormat="1" applyBorder="1" applyAlignment="1" applyProtection="1">
      <alignment horizontal="center" vertical="center"/>
      <protection locked="0"/>
    </xf>
    <xf numFmtId="2" fontId="0" fillId="0" borderId="144" xfId="0" applyNumberFormat="1" applyBorder="1" applyAlignment="1" applyProtection="1">
      <alignment horizontal="center" vertical="center"/>
      <protection locked="0"/>
    </xf>
    <xf numFmtId="2" fontId="0" fillId="0" borderId="145" xfId="0" applyNumberFormat="1" applyBorder="1" applyAlignment="1" applyProtection="1">
      <alignment horizontal="center" vertical="center"/>
      <protection locked="0"/>
    </xf>
    <xf numFmtId="0" fontId="0" fillId="0" borderId="63" xfId="0" applyBorder="1" applyAlignment="1" applyProtection="1">
      <alignment horizontal="left" vertical="top" wrapText="1"/>
      <protection locked="0"/>
    </xf>
    <xf numFmtId="0" fontId="0" fillId="0" borderId="65" xfId="0" applyBorder="1" applyAlignment="1" applyProtection="1">
      <alignment horizontal="left" vertical="top" wrapText="1"/>
      <protection locked="0"/>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0" xfId="0" applyFont="1" applyBorder="1" applyAlignment="1">
      <alignment horizontal="center" vertical="center"/>
    </xf>
    <xf numFmtId="0" fontId="4" fillId="0" borderId="34" xfId="0" applyFont="1" applyBorder="1" applyAlignment="1">
      <alignment horizontal="center" vertical="center"/>
    </xf>
    <xf numFmtId="0" fontId="0" fillId="0" borderId="113" xfId="0" applyBorder="1" applyAlignment="1" applyProtection="1">
      <alignment horizontal="left" vertical="center" wrapText="1"/>
      <protection locked="0"/>
    </xf>
    <xf numFmtId="0" fontId="0" fillId="0" borderId="142" xfId="0" applyBorder="1" applyAlignment="1" applyProtection="1">
      <alignment horizontal="left" vertical="center" wrapText="1"/>
      <protection locked="0"/>
    </xf>
    <xf numFmtId="0" fontId="0" fillId="0" borderId="146" xfId="0" applyBorder="1" applyAlignment="1" applyProtection="1">
      <alignment horizontal="center" vertical="center"/>
      <protection locked="0"/>
    </xf>
    <xf numFmtId="2" fontId="0" fillId="0" borderId="146" xfId="0" applyNumberFormat="1" applyBorder="1" applyAlignment="1" applyProtection="1">
      <alignment horizontal="center" vertical="center"/>
      <protection locked="0"/>
    </xf>
    <xf numFmtId="0" fontId="0" fillId="0" borderId="122" xfId="0" applyBorder="1" applyAlignment="1" applyProtection="1">
      <alignment horizontal="left" vertical="top" wrapText="1"/>
      <protection locked="0"/>
    </xf>
    <xf numFmtId="0" fontId="0" fillId="0" borderId="47" xfId="0" applyBorder="1" applyAlignment="1" applyProtection="1">
      <alignment horizontal="left" vertical="center" wrapText="1"/>
      <protection locked="0"/>
    </xf>
    <xf numFmtId="2" fontId="0" fillId="0" borderId="114" xfId="0" applyNumberFormat="1" applyBorder="1" applyAlignment="1" applyProtection="1">
      <alignment horizontal="center" vertical="center"/>
      <protection locked="0"/>
    </xf>
    <xf numFmtId="2" fontId="0" fillId="0" borderId="147" xfId="0" applyNumberFormat="1" applyBorder="1" applyAlignment="1" applyProtection="1">
      <alignment horizontal="center" vertical="center"/>
      <protection locked="0"/>
    </xf>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91" xfId="0" applyFont="1" applyBorder="1" applyAlignment="1">
      <alignment horizontal="center"/>
    </xf>
    <xf numFmtId="0" fontId="4" fillId="0" borderId="92" xfId="0" applyFont="1" applyBorder="1" applyAlignment="1">
      <alignment horizontal="center"/>
    </xf>
    <xf numFmtId="0" fontId="4" fillId="0" borderId="93" xfId="0" applyFont="1" applyBorder="1" applyAlignment="1">
      <alignment horizontal="center"/>
    </xf>
    <xf numFmtId="0" fontId="6" fillId="0" borderId="215" xfId="0" applyFont="1" applyBorder="1" applyAlignment="1">
      <alignment horizontal="center" vertical="center" wrapText="1"/>
    </xf>
    <xf numFmtId="0" fontId="6" fillId="0" borderId="216" xfId="0" applyFont="1" applyBorder="1" applyAlignment="1">
      <alignment horizontal="center" vertical="center" wrapText="1"/>
    </xf>
    <xf numFmtId="0" fontId="4" fillId="0" borderId="119" xfId="0" applyFont="1" applyBorder="1" applyAlignment="1">
      <alignment horizontal="center"/>
    </xf>
    <xf numFmtId="0" fontId="4" fillId="0" borderId="120" xfId="0" applyFont="1" applyBorder="1" applyAlignment="1">
      <alignment horizontal="center"/>
    </xf>
    <xf numFmtId="0" fontId="4" fillId="0" borderId="121" xfId="0" applyFont="1" applyBorder="1" applyAlignment="1">
      <alignment horizontal="center"/>
    </xf>
    <xf numFmtId="0" fontId="4" fillId="0" borderId="8" xfId="0" applyFont="1" applyBorder="1" applyAlignment="1">
      <alignment horizontal="center" vertical="center" wrapText="1"/>
    </xf>
    <xf numFmtId="0" fontId="4" fillId="0" borderId="15" xfId="0" applyFont="1" applyBorder="1" applyAlignment="1">
      <alignment horizontal="center" vertical="center" wrapText="1"/>
    </xf>
    <xf numFmtId="0" fontId="6" fillId="0" borderId="217" xfId="0" applyFont="1" applyBorder="1" applyAlignment="1">
      <alignment horizontal="center" vertical="center" wrapText="1"/>
    </xf>
    <xf numFmtId="0" fontId="6" fillId="0" borderId="218" xfId="0" applyFont="1" applyBorder="1" applyAlignment="1">
      <alignment horizontal="center" vertical="center" wrapText="1"/>
    </xf>
    <xf numFmtId="0" fontId="4" fillId="0" borderId="137" xfId="0" applyFont="1" applyBorder="1" applyAlignment="1">
      <alignment horizontal="center" vertical="center"/>
    </xf>
    <xf numFmtId="0" fontId="4" fillId="0" borderId="30" xfId="0" applyFont="1" applyBorder="1" applyAlignment="1">
      <alignment horizontal="center" vertical="center"/>
    </xf>
    <xf numFmtId="0" fontId="6" fillId="0" borderId="59" xfId="0" applyFont="1" applyBorder="1" applyAlignment="1" applyProtection="1">
      <alignment horizontal="center" vertical="center" wrapText="1"/>
      <protection locked="0"/>
    </xf>
    <xf numFmtId="0" fontId="6" fillId="0" borderId="36" xfId="0" applyFont="1" applyBorder="1" applyAlignment="1" applyProtection="1">
      <alignment horizontal="center" vertical="center" wrapText="1"/>
      <protection locked="0"/>
    </xf>
    <xf numFmtId="2" fontId="0" fillId="0" borderId="143" xfId="0" applyNumberFormat="1" applyBorder="1" applyAlignment="1" applyProtection="1">
      <alignment horizontal="center" vertical="center" wrapText="1"/>
      <protection locked="0"/>
    </xf>
    <xf numFmtId="2" fontId="0" fillId="0" borderId="144" xfId="0" applyNumberFormat="1" applyBorder="1" applyAlignment="1" applyProtection="1">
      <alignment horizontal="center" vertical="center" wrapText="1"/>
      <protection locked="0"/>
    </xf>
    <xf numFmtId="2" fontId="0" fillId="0" borderId="145" xfId="0" applyNumberFormat="1" applyBorder="1" applyAlignment="1" applyProtection="1">
      <alignment horizontal="center" vertical="center" wrapText="1"/>
      <protection locked="0"/>
    </xf>
    <xf numFmtId="17" fontId="9" fillId="6" borderId="6" xfId="0" quotePrefix="1" applyNumberFormat="1" applyFont="1" applyFill="1" applyBorder="1" applyAlignment="1">
      <alignment horizontal="right" vertical="center" wrapText="1"/>
    </xf>
    <xf numFmtId="17" fontId="9" fillId="6" borderId="7" xfId="0" quotePrefix="1" applyNumberFormat="1" applyFont="1" applyFill="1" applyBorder="1" applyAlignment="1">
      <alignment horizontal="right" vertical="center" wrapText="1"/>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7" xfId="0" applyFont="1" applyFill="1" applyBorder="1" applyAlignment="1">
      <alignment horizontal="center"/>
    </xf>
    <xf numFmtId="0" fontId="4" fillId="0" borderId="135" xfId="0" applyFont="1" applyBorder="1" applyAlignment="1">
      <alignment horizontal="center" vertical="center" wrapText="1"/>
    </xf>
    <xf numFmtId="0" fontId="4" fillId="0" borderId="84" xfId="0" applyFont="1" applyBorder="1" applyAlignment="1">
      <alignment horizontal="center" vertical="center" wrapText="1"/>
    </xf>
    <xf numFmtId="0" fontId="1" fillId="0" borderId="148" xfId="0" applyFont="1" applyBorder="1"/>
    <xf numFmtId="0" fontId="1" fillId="0" borderId="165" xfId="0" applyFont="1" applyBorder="1"/>
  </cellXfs>
  <cellStyles count="4">
    <cellStyle name="Currency" xfId="1" builtinId="4"/>
    <cellStyle name="Currency 2" xfId="3" xr:uid="{0CFBD435-C927-4FD5-A1FF-A38D10003100}"/>
    <cellStyle name="Normal" xfId="0" builtinId="0"/>
    <cellStyle name="Percent" xfId="2" builtinId="5"/>
  </cellStyles>
  <dxfs count="0"/>
  <tableStyles count="0" defaultTableStyle="TableStyleMedium2" defaultPivotStyle="PivotStyleLight16"/>
  <colors>
    <mruColors>
      <color rgb="FF0066FF"/>
      <color rgb="FFFFFFCC"/>
      <color rgb="FFEFD7FC"/>
      <color rgb="FFDBD8F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Nick Vail" id="{BA058FD9-A59A-49DA-B47A-EC061BC9A01E}" userId="S::nick.vail@kipda.org::3fc3d1d1-ce14-4334-b6d7-2cf7d170386a" providerId="AD"/>
  <person displayName="Brady Hill" id="{DA63AD9F-ADD4-4630-B2A8-EE4503622FCA}" userId="S::brady.hill@kipda.org::e73ad826-a81a-4725-826c-bc804fd46d4e" providerId="AD"/>
  <person displayName="Chris Nicolas" id="{B3D7FD0B-EA74-419A-B55E-2943987B78AF}" userId="S::chris.nicolas@kipda.org::e076d712-4e36-4e4e-9506-3887f561153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169" dT="2026-01-07T14:10:35.14" personId="{DA63AD9F-ADD4-4630-B2A8-EE4503622FCA}" id="{61B4E3C2-9D20-41B0-BFDD-9322166D7EA5}">
    <text>Never authorized</text>
  </threadedComment>
  <threadedComment ref="AA201" dT="2025-05-22T14:46:41.33" personId="{DA63AD9F-ADD4-4630-B2A8-EE4503622FCA}" id="{145D59AE-695E-4718-9DF9-FA28B62B8C21}">
    <text>These were FY22 STBG funds that were flexed to FY23 PL funds</text>
  </threadedComment>
  <threadedComment ref="AW335" dT="2025-07-03T18:01:09.86" personId="{DA63AD9F-ADD4-4630-B2A8-EE4503622FCA}" id="{F0D534A0-38D6-44D0-9956-E267543F86CB}">
    <text>INDOT awarded U, CE, and CN funds on 5.12.25</text>
  </threadedComment>
  <threadedComment ref="AA357" dT="2022-09-13T13:40:33.01" personId="{BA058FD9-A59A-49DA-B47A-EC061BC9A01E}" id="{1E1B9F61-A392-4744-98B0-2E9BA4B05ECE}">
    <text>Includes $876,427 in FY22 additional IIJA funds</text>
  </threadedComment>
  <threadedComment ref="AA357" dT="2023-05-23T13:45:19.87" personId="{B3D7FD0B-EA74-419A-B55E-2943987B78AF}" id="{81AD66ED-687C-4B70-BBD6-B209D921154D}" parentId="{1E1B9F61-A392-4744-98B0-2E9BA4B05ECE}">
    <text>Also includes $134,029 in additional FY23 funds</text>
  </threadedComment>
</ThreadedComments>
</file>

<file path=xl/threadedComments/threadedComment2.xml><?xml version="1.0" encoding="utf-8"?>
<ThreadedComments xmlns="http://schemas.microsoft.com/office/spreadsheetml/2018/threadedcomments" xmlns:x="http://schemas.openxmlformats.org/spreadsheetml/2006/main">
  <threadedComment ref="M23" dT="2025-10-22T14:18:04.15" personId="{DA63AD9F-ADD4-4630-B2A8-EE4503622FCA}" id="{BF35D221-EDFC-4705-8AB8-5174C2AC7EB9}">
    <text>Not 100% if $480K or $580K was authorized based on KYTC authorization document - BH</text>
  </threadedComment>
</ThreadedComments>
</file>

<file path=xl/threadedComments/threadedComment3.xml><?xml version="1.0" encoding="utf-8"?>
<ThreadedComments xmlns="http://schemas.microsoft.com/office/spreadsheetml/2018/threadedcomments" xmlns:x="http://schemas.openxmlformats.org/spreadsheetml/2006/main">
  <threadedComment ref="AG92" dT="2025-10-22T14:58:58.56" personId="{DA63AD9F-ADD4-4630-B2A8-EE4503622FCA}" id="{51D79959-EF54-4284-9345-4760E7062A8B}">
    <text>Only actually spent about $550K--I don't think the extra unspent funds come back to KIPDA though. I think they go back to the general KYTC pot.</text>
  </threadedComment>
  <threadedComment ref="AJ92" dT="2026-08-06T14:13:36.78" personId="{DA63AD9F-ADD4-4630-B2A8-EE4503622FCA}" id="{7E8AC3B7-3D32-4B92-AD17-43741A100508}">
    <text>Need to double check on this amount</text>
  </threadedComment>
  <threadedComment ref="AH102" dT="2026-04-21T13:20:32.12" personId="{DA63AD9F-ADD4-4630-B2A8-EE4503622FCA}" id="{6F2AC5CC-8D80-4DD1-A69C-DD3EDB8A5105}">
    <text>Most recent anticipated letting date is spring 2028..., which is FY28, so need to update timeline. (as of 4.21.26)</text>
  </threadedComment>
  <threadedComment ref="AK102" dT="2026-08-07T14:14:19.05" personId="{DA63AD9F-ADD4-4630-B2A8-EE4503622FCA}" id="{3E8F217B-FB23-40A5-8FA0-8C0988AF2058}">
    <text>Letting now scheduled for November 2027. Authorization could still occur in FY27. Monitor for phase shift to FY28. 8.6.26</text>
  </threadedComment>
  <threadedComment ref="AH135" dT="2026-06-16T14:01:41.82" personId="{DA63AD9F-ADD4-4630-B2A8-EE4503622FCA}" id="{8B90D10C-C1FE-4A43-9007-DEF27B810EB7}">
    <text>Anticipating an August letting as of 6.16.26</text>
  </threadedComment>
  <threadedComment ref="AG238" dT="2025-10-22T14:55:33.45" personId="{DA63AD9F-ADD4-4630-B2A8-EE4503622FCA}" id="{84D189B3-F0DA-46B7-853F-A654BDB0385E}">
    <text>Double check on this obligation status</text>
  </threadedComment>
  <threadedComment ref="AJ384" dT="2026-08-05T19:40:22.97" personId="{DA63AD9F-ADD4-4630-B2A8-EE4503622FCA}" id="{E42624AC-0B24-4FA0-ACE3-2AD7D92CF6AB}">
    <text>Status?</text>
  </threadedComment>
  <threadedComment ref="AH455" dT="2026-04-21T13:38:39.25" personId="{DA63AD9F-ADD4-4630-B2A8-EE4503622FCA}" id="{F8DDA29A-CE4D-4867-BF71-81C49CDA3120}">
    <text>Anticipated to let in summer 2026 as of 4.21.26</text>
  </threadedComment>
  <threadedComment ref="AJ508" dT="2026-08-10T15:41:19.21" personId="{DA63AD9F-ADD4-4630-B2A8-EE4503622FCA}" id="{0EEAE78E-8AF9-4E0B-AC51-6DD5725012AE}">
    <text>Double check FMIS if this is correct amount</text>
  </threadedComment>
  <threadedComment ref="AJ508" dT="2026-08-28T15:58:32.99" personId="{DA63AD9F-ADD4-4630-B2A8-EE4503622FCA}" id="{83B26C4D-A28F-4829-A71A-7C85620B61EC}" parentId="{0EEAE78E-8AF9-4E0B-AC51-6DD5725012AE}">
    <text>confirmed on 8.28.26</text>
  </threadedComment>
  <threadedComment ref="AH598" dT="2026-08-06T17:19:12.03" personId="{DA63AD9F-ADD4-4630-B2A8-EE4503622FCA}" id="{3D08825D-CC1D-4E20-A572-209C797E38D0}">
    <text>Planning to partially authorize in FY27 and authorize the rest in FY27</text>
  </threadedComment>
  <threadedComment ref="AH675" dT="2026-08-06T14:10:38.27" personId="{DA63AD9F-ADD4-4630-B2A8-EE4503622FCA}" id="{93936128-962E-47BD-AC6E-33F28615236D}">
    <text>Need an update</text>
  </threadedComment>
  <threadedComment ref="AH763" dT="2026-04-21T14:05:50.14" personId="{DA63AD9F-ADD4-4630-B2A8-EE4503622FCA}" id="{F6365C39-358D-4655-9342-8960E6E57F77}">
    <text>C Funding should be approved summer of 2026 if all goes well as of 4.21.26</text>
  </threadedComment>
  <threadedComment ref="AH775" dT="2026-04-21T13:40:01.40" personId="{DA63AD9F-ADD4-4630-B2A8-EE4503622FCA}" id="{71C8933E-A7D1-4538-9D81-38A7B629903B}">
    <text>Could let by the end of the calendar year 2026 if all goes well as of 4.21.26</text>
  </threadedComment>
  <threadedComment ref="AH775" dT="2026-06-16T13:36:45.55" personId="{DA63AD9F-ADD4-4630-B2A8-EE4503622FCA}" id="{DC5995D7-6B8C-4739-BA3C-6A1D8B0F3F64}" parentId="{71C8933E-A7D1-4538-9D81-38A7B629903B}">
    <text>Probably will need to shift to FY27 as if 6.16.26</text>
  </threadedComment>
  <threadedComment ref="AH786" dT="2026-04-21T13:40:58.36" personId="{DA63AD9F-ADD4-4630-B2A8-EE4503622FCA}" id="{8D932E83-76C3-402F-A145-AE49C4D827B5}">
    <text>Projected to let in summer 2026 hopefully as of 4.21.26</text>
  </threadedComment>
  <threadedComment ref="AJ1262" dT="2026-08-03T20:56:54.51" personId="{DA63AD9F-ADD4-4630-B2A8-EE4503622FCA}" id="{1C2EE0D0-A58B-480D-807A-7D7FA427FA6A}">
    <text>TIFIA funds</text>
  </threadedComment>
</ThreadedComments>
</file>

<file path=xl/threadedComments/threadedComment4.xml><?xml version="1.0" encoding="utf-8"?>
<ThreadedComments xmlns="http://schemas.microsoft.com/office/spreadsheetml/2018/threadedcomments" xmlns:x="http://schemas.openxmlformats.org/spreadsheetml/2006/main">
  <threadedComment ref="X108" dT="2025-09-26T19:33:07.77" personId="{DA63AD9F-ADD4-4630-B2A8-EE4503622FCA}" id="{9F2D70E7-D88C-4D3C-8AC0-1479EC521A3D}">
    <text>KYTC over obligated TAP funds for this project again... 9.26.25</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5E4A8-756D-4182-9C94-F98BEC9E87F1}">
  <sheetPr>
    <tabColor theme="6" tint="0.59999389629810485"/>
    <pageSetUpPr fitToPage="1"/>
  </sheetPr>
  <dimension ref="A1:BI426"/>
  <sheetViews>
    <sheetView tabSelected="1" view="pageBreakPreview" zoomScale="115" zoomScaleNormal="80" zoomScaleSheetLayoutView="115" workbookViewId="0">
      <pane xSplit="6" ySplit="4" topLeftCell="AH5" activePane="bottomRight" state="frozen"/>
      <selection pane="bottomRight" activeCell="AK24" sqref="AK24"/>
      <selection pane="bottomLeft" activeCell="AA255" sqref="AA255"/>
      <selection pane="topRight" activeCell="BC299" sqref="BC299"/>
    </sheetView>
  </sheetViews>
  <sheetFormatPr defaultColWidth="9.140625" defaultRowHeight="14.45"/>
  <cols>
    <col min="1" max="1" width="23.42578125" customWidth="1"/>
    <col min="2" max="2" width="12.140625" bestFit="1" customWidth="1"/>
    <col min="3" max="3" width="13.85546875" customWidth="1"/>
    <col min="4" max="4" width="32.7109375" customWidth="1"/>
    <col min="5" max="5" width="10.85546875" style="1" customWidth="1"/>
    <col min="6" max="6" width="22.7109375" customWidth="1"/>
    <col min="7" max="7" width="19.140625" customWidth="1"/>
    <col min="8" max="8" width="21.140625" bestFit="1" customWidth="1"/>
    <col min="9" max="9" width="18.28515625" customWidth="1"/>
    <col min="10" max="10" width="19.140625" customWidth="1"/>
    <col min="11" max="11" width="21.140625" bestFit="1" customWidth="1"/>
    <col min="12" max="12" width="18.85546875" customWidth="1"/>
    <col min="13" max="13" width="19.7109375" customWidth="1"/>
    <col min="14" max="14" width="21.140625" bestFit="1" customWidth="1"/>
    <col min="15" max="15" width="18.85546875" customWidth="1"/>
    <col min="16" max="16" width="19.7109375" customWidth="1"/>
    <col min="17" max="17" width="18.5703125" customWidth="1"/>
    <col min="18" max="18" width="19.85546875" customWidth="1"/>
    <col min="19" max="19" width="19.7109375" customWidth="1"/>
    <col min="20" max="20" width="18.5703125" customWidth="1"/>
    <col min="21" max="21" width="18.85546875" customWidth="1"/>
    <col min="22" max="22" width="19.7109375" customWidth="1"/>
    <col min="23" max="23" width="18" customWidth="1"/>
    <col min="24" max="24" width="18.85546875" customWidth="1"/>
    <col min="25" max="25" width="19.140625" bestFit="1" customWidth="1"/>
    <col min="26" max="26" width="18" bestFit="1" customWidth="1"/>
    <col min="27" max="27" width="18.85546875" customWidth="1"/>
    <col min="28" max="28" width="19.140625" bestFit="1" customWidth="1"/>
    <col min="29" max="29" width="18" bestFit="1" customWidth="1"/>
    <col min="30" max="30" width="18.85546875" customWidth="1"/>
    <col min="31" max="31" width="19.140625" bestFit="1" customWidth="1"/>
    <col min="32" max="32" width="18" bestFit="1" customWidth="1"/>
    <col min="33" max="33" width="18.85546875" customWidth="1"/>
    <col min="34" max="34" width="19.140625" bestFit="1" customWidth="1"/>
    <col min="35" max="35" width="18" bestFit="1" customWidth="1"/>
    <col min="36" max="36" width="18.85546875" bestFit="1" customWidth="1"/>
    <col min="37" max="37" width="19.140625" customWidth="1"/>
    <col min="38" max="38" width="18" customWidth="1"/>
    <col min="39" max="39" width="18.85546875" customWidth="1"/>
    <col min="40" max="40" width="19.140625" customWidth="1"/>
    <col min="41" max="41" width="18" customWidth="1"/>
    <col min="42" max="42" width="18.85546875" customWidth="1"/>
    <col min="43" max="44" width="15.42578125" customWidth="1"/>
    <col min="45" max="45" width="21.28515625" bestFit="1" customWidth="1"/>
    <col min="46" max="46" width="16.85546875" customWidth="1"/>
    <col min="47" max="47" width="15.42578125" customWidth="1"/>
    <col min="48" max="48" width="21.28515625" bestFit="1" customWidth="1"/>
    <col min="49" max="49" width="15.42578125" customWidth="1"/>
    <col min="50" max="50" width="23.42578125" customWidth="1"/>
    <col min="51" max="51" width="30.140625" customWidth="1"/>
    <col min="52" max="52" width="22.7109375" customWidth="1"/>
    <col min="53" max="53" width="13.5703125" customWidth="1"/>
    <col min="54" max="54" width="26" customWidth="1"/>
    <col min="55" max="55" width="24.28515625" customWidth="1"/>
    <col min="56" max="56" width="23.7109375" customWidth="1"/>
    <col min="57" max="57" width="27.140625" customWidth="1"/>
    <col min="59" max="59" width="18.28515625" customWidth="1"/>
    <col min="60" max="60" width="22.140625" customWidth="1"/>
    <col min="61" max="61" width="18.7109375" customWidth="1"/>
  </cols>
  <sheetData>
    <row r="1" spans="1:50" ht="12.75" customHeight="1">
      <c r="A1" s="554" t="s">
        <v>0</v>
      </c>
      <c r="B1" s="554"/>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4"/>
      <c r="AD1" s="554"/>
      <c r="AE1" s="554"/>
      <c r="AF1" s="554"/>
      <c r="AG1" s="554"/>
      <c r="AH1" s="554"/>
      <c r="AI1" s="554"/>
      <c r="AJ1" s="554"/>
      <c r="AK1" s="554"/>
      <c r="AL1" s="554"/>
      <c r="AM1" s="554"/>
      <c r="AN1" s="554"/>
      <c r="AO1" s="554"/>
      <c r="AP1" s="554"/>
      <c r="AQ1" s="554"/>
      <c r="AR1" s="554"/>
      <c r="AS1" s="554"/>
      <c r="AT1" s="554"/>
      <c r="AU1" s="554"/>
      <c r="AV1" s="554"/>
      <c r="AW1" s="554"/>
      <c r="AX1" s="554"/>
    </row>
    <row r="2" spans="1:50" ht="12.75" customHeight="1">
      <c r="A2" s="554"/>
      <c r="B2" s="554"/>
      <c r="C2" s="554"/>
      <c r="D2" s="554"/>
      <c r="E2" s="554"/>
      <c r="F2" s="554"/>
      <c r="G2" s="554"/>
      <c r="H2" s="554"/>
      <c r="I2" s="554"/>
      <c r="J2" s="554"/>
      <c r="K2" s="554"/>
      <c r="L2" s="554"/>
      <c r="M2" s="554"/>
      <c r="N2" s="554"/>
      <c r="O2" s="554"/>
      <c r="P2" s="554"/>
      <c r="Q2" s="554"/>
      <c r="R2" s="554"/>
      <c r="S2" s="554"/>
      <c r="T2" s="554"/>
      <c r="U2" s="554"/>
      <c r="V2" s="554"/>
      <c r="W2" s="554"/>
      <c r="X2" s="554"/>
      <c r="Y2" s="554"/>
      <c r="Z2" s="554"/>
      <c r="AA2" s="554"/>
      <c r="AB2" s="554"/>
      <c r="AC2" s="554"/>
      <c r="AD2" s="554"/>
      <c r="AE2" s="554"/>
      <c r="AF2" s="554"/>
      <c r="AG2" s="554"/>
      <c r="AH2" s="554"/>
      <c r="AI2" s="554"/>
      <c r="AJ2" s="554"/>
      <c r="AK2" s="554"/>
      <c r="AL2" s="554"/>
      <c r="AM2" s="554"/>
      <c r="AN2" s="554"/>
      <c r="AO2" s="554"/>
      <c r="AP2" s="554"/>
      <c r="AQ2" s="554"/>
      <c r="AR2" s="554"/>
      <c r="AS2" s="554"/>
      <c r="AT2" s="554"/>
      <c r="AU2" s="554"/>
      <c r="AV2" s="554"/>
      <c r="AW2" s="554"/>
      <c r="AX2" s="554"/>
    </row>
    <row r="3" spans="1:50" ht="28.9" customHeight="1">
      <c r="A3" s="728" t="s">
        <v>1</v>
      </c>
      <c r="B3" s="728"/>
      <c r="C3" s="728"/>
      <c r="D3" s="728"/>
      <c r="E3" s="728"/>
      <c r="F3" s="728"/>
      <c r="G3" s="728"/>
      <c r="H3" s="728"/>
      <c r="I3" s="728"/>
      <c r="J3" s="728"/>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728"/>
      <c r="AJ3" s="728"/>
      <c r="AK3" s="728"/>
      <c r="AL3" s="728"/>
      <c r="AM3" s="728"/>
      <c r="AN3" s="728"/>
      <c r="AO3" s="728"/>
      <c r="AP3" s="728"/>
      <c r="AQ3" s="728"/>
      <c r="AR3" s="728"/>
      <c r="AS3" s="728"/>
      <c r="AT3" s="728"/>
      <c r="AU3" s="728"/>
      <c r="AV3" s="728"/>
      <c r="AW3" s="728"/>
      <c r="AX3" s="728"/>
    </row>
    <row r="4" spans="1:50">
      <c r="A4" s="729" t="s">
        <v>2</v>
      </c>
      <c r="B4" s="729"/>
      <c r="C4" s="729"/>
      <c r="D4" s="729"/>
      <c r="E4" s="729"/>
      <c r="F4" s="729"/>
      <c r="G4" s="727" t="s">
        <v>3</v>
      </c>
      <c r="H4" s="727"/>
      <c r="I4" s="727"/>
      <c r="J4" s="705" t="s">
        <v>4</v>
      </c>
      <c r="K4" s="705"/>
      <c r="L4" s="705"/>
      <c r="M4" s="705" t="s">
        <v>5</v>
      </c>
      <c r="N4" s="705"/>
      <c r="O4" s="705"/>
      <c r="P4" s="705" t="s">
        <v>6</v>
      </c>
      <c r="Q4" s="705"/>
      <c r="R4" s="705"/>
      <c r="S4" s="705" t="s">
        <v>7</v>
      </c>
      <c r="T4" s="705"/>
      <c r="U4" s="705"/>
      <c r="V4" s="705" t="s">
        <v>8</v>
      </c>
      <c r="W4" s="705"/>
      <c r="X4" s="705"/>
      <c r="Y4" s="705" t="s">
        <v>9</v>
      </c>
      <c r="Z4" s="705"/>
      <c r="AA4" s="705"/>
      <c r="AB4" s="705" t="s">
        <v>10</v>
      </c>
      <c r="AC4" s="705"/>
      <c r="AD4" s="705"/>
      <c r="AE4" s="705" t="s">
        <v>11</v>
      </c>
      <c r="AF4" s="705"/>
      <c r="AG4" s="705"/>
      <c r="AH4" s="705" t="s">
        <v>12</v>
      </c>
      <c r="AI4" s="705"/>
      <c r="AJ4" s="705"/>
      <c r="AK4" s="705" t="s">
        <v>13</v>
      </c>
      <c r="AL4" s="705"/>
      <c r="AM4" s="705"/>
      <c r="AN4" s="705" t="s">
        <v>14</v>
      </c>
      <c r="AO4" s="705"/>
      <c r="AP4" s="705"/>
      <c r="AQ4" s="705" t="s">
        <v>15</v>
      </c>
      <c r="AR4" s="705"/>
      <c r="AS4" s="705"/>
      <c r="AT4" s="705" t="s">
        <v>16</v>
      </c>
      <c r="AU4" s="705"/>
      <c r="AV4" s="705"/>
      <c r="AW4" s="288" t="s">
        <v>17</v>
      </c>
      <c r="AX4" s="47"/>
    </row>
    <row r="5" spans="1:50" ht="15" customHeight="1">
      <c r="A5" s="695" t="s">
        <v>18</v>
      </c>
      <c r="B5" s="696" t="s">
        <v>19</v>
      </c>
      <c r="C5" s="680" t="s">
        <v>20</v>
      </c>
      <c r="D5" s="696" t="s">
        <v>21</v>
      </c>
      <c r="E5" s="680" t="s">
        <v>22</v>
      </c>
      <c r="F5" s="697" t="s">
        <v>23</v>
      </c>
      <c r="G5" s="544" t="s">
        <v>24</v>
      </c>
      <c r="H5" s="502" t="s">
        <v>25</v>
      </c>
      <c r="I5" s="504" t="s">
        <v>26</v>
      </c>
      <c r="J5" s="544" t="s">
        <v>24</v>
      </c>
      <c r="K5" s="502" t="s">
        <v>25</v>
      </c>
      <c r="L5" s="504" t="s">
        <v>26</v>
      </c>
      <c r="M5" s="544" t="s">
        <v>24</v>
      </c>
      <c r="N5" s="502" t="s">
        <v>25</v>
      </c>
      <c r="O5" s="504" t="s">
        <v>26</v>
      </c>
      <c r="P5" s="544" t="s">
        <v>24</v>
      </c>
      <c r="Q5" s="502" t="s">
        <v>25</v>
      </c>
      <c r="R5" s="504" t="s">
        <v>26</v>
      </c>
      <c r="S5" s="544" t="s">
        <v>24</v>
      </c>
      <c r="T5" s="502" t="s">
        <v>25</v>
      </c>
      <c r="U5" s="504" t="s">
        <v>26</v>
      </c>
      <c r="V5" s="544" t="s">
        <v>24</v>
      </c>
      <c r="W5" s="502" t="s">
        <v>25</v>
      </c>
      <c r="X5" s="504" t="s">
        <v>26</v>
      </c>
      <c r="Y5" s="544" t="s">
        <v>24</v>
      </c>
      <c r="Z5" s="502" t="s">
        <v>25</v>
      </c>
      <c r="AA5" s="504" t="s">
        <v>26</v>
      </c>
      <c r="AB5" s="544" t="s">
        <v>24</v>
      </c>
      <c r="AC5" s="502" t="s">
        <v>25</v>
      </c>
      <c r="AD5" s="504" t="s">
        <v>26</v>
      </c>
      <c r="AE5" s="544" t="s">
        <v>24</v>
      </c>
      <c r="AF5" s="502" t="s">
        <v>25</v>
      </c>
      <c r="AG5" s="504" t="s">
        <v>26</v>
      </c>
      <c r="AH5" s="544" t="s">
        <v>24</v>
      </c>
      <c r="AI5" s="502" t="s">
        <v>25</v>
      </c>
      <c r="AJ5" s="504" t="s">
        <v>26</v>
      </c>
      <c r="AK5" s="544" t="s">
        <v>24</v>
      </c>
      <c r="AL5" s="502" t="s">
        <v>25</v>
      </c>
      <c r="AM5" s="504" t="s">
        <v>26</v>
      </c>
      <c r="AN5" s="544" t="s">
        <v>24</v>
      </c>
      <c r="AO5" s="502" t="s">
        <v>25</v>
      </c>
      <c r="AP5" s="504" t="s">
        <v>26</v>
      </c>
      <c r="AQ5" s="544" t="s">
        <v>24</v>
      </c>
      <c r="AR5" s="502" t="s">
        <v>25</v>
      </c>
      <c r="AS5" s="504" t="s">
        <v>26</v>
      </c>
      <c r="AT5" s="544" t="s">
        <v>24</v>
      </c>
      <c r="AU5" s="502" t="s">
        <v>25</v>
      </c>
      <c r="AV5" s="504" t="s">
        <v>26</v>
      </c>
      <c r="AW5" s="544" t="s">
        <v>24</v>
      </c>
      <c r="AX5" s="521" t="s">
        <v>27</v>
      </c>
    </row>
    <row r="6" spans="1:50" ht="15" customHeight="1">
      <c r="A6" s="684"/>
      <c r="B6" s="532"/>
      <c r="C6" s="502"/>
      <c r="D6" s="532"/>
      <c r="E6" s="502"/>
      <c r="F6" s="686"/>
      <c r="G6" s="544"/>
      <c r="H6" s="502"/>
      <c r="I6" s="504"/>
      <c r="J6" s="544"/>
      <c r="K6" s="502"/>
      <c r="L6" s="504"/>
      <c r="M6" s="544"/>
      <c r="N6" s="502"/>
      <c r="O6" s="504"/>
      <c r="P6" s="544"/>
      <c r="Q6" s="502"/>
      <c r="R6" s="504"/>
      <c r="S6" s="544"/>
      <c r="T6" s="502"/>
      <c r="U6" s="504"/>
      <c r="V6" s="544"/>
      <c r="W6" s="502"/>
      <c r="X6" s="504"/>
      <c r="Y6" s="544"/>
      <c r="Z6" s="502"/>
      <c r="AA6" s="504"/>
      <c r="AB6" s="544"/>
      <c r="AC6" s="502"/>
      <c r="AD6" s="504"/>
      <c r="AE6" s="544"/>
      <c r="AF6" s="502"/>
      <c r="AG6" s="504"/>
      <c r="AH6" s="544"/>
      <c r="AI6" s="502"/>
      <c r="AJ6" s="504"/>
      <c r="AK6" s="544"/>
      <c r="AL6" s="502"/>
      <c r="AM6" s="504"/>
      <c r="AN6" s="544"/>
      <c r="AO6" s="502"/>
      <c r="AP6" s="504"/>
      <c r="AQ6" s="544"/>
      <c r="AR6" s="502"/>
      <c r="AS6" s="504"/>
      <c r="AT6" s="544"/>
      <c r="AU6" s="502"/>
      <c r="AV6" s="504"/>
      <c r="AW6" s="544"/>
      <c r="AX6" s="521"/>
    </row>
    <row r="7" spans="1:50" ht="15" customHeight="1">
      <c r="A7" s="669" t="s">
        <v>28</v>
      </c>
      <c r="B7" s="600">
        <v>370</v>
      </c>
      <c r="C7" s="672">
        <v>2300016</v>
      </c>
      <c r="D7" s="606" t="s">
        <v>29</v>
      </c>
      <c r="E7" s="676" t="s">
        <v>30</v>
      </c>
      <c r="F7" s="289" t="s">
        <v>31</v>
      </c>
      <c r="G7" s="25"/>
      <c r="H7" s="9">
        <f t="shared" ref="H7:H16" si="0">G7-I7</f>
        <v>0</v>
      </c>
      <c r="I7" s="10"/>
      <c r="J7" s="3"/>
      <c r="K7" s="9">
        <f t="shared" ref="K7:K16" si="1">J7-L7</f>
        <v>0</v>
      </c>
      <c r="L7" s="10"/>
      <c r="M7" s="3"/>
      <c r="N7" s="9">
        <f t="shared" ref="N7:N16" si="2">M7-O7</f>
        <v>0</v>
      </c>
      <c r="O7" s="10"/>
      <c r="P7" s="3"/>
      <c r="Q7" s="9">
        <f t="shared" ref="Q7:Q16" si="3">P7-R7</f>
        <v>0</v>
      </c>
      <c r="R7" s="10"/>
      <c r="S7" s="3"/>
      <c r="T7" s="9">
        <f t="shared" ref="T7:T16" si="4">S7-U7</f>
        <v>0</v>
      </c>
      <c r="U7" s="10"/>
      <c r="V7" s="3"/>
      <c r="W7" s="9">
        <f t="shared" ref="W7:W16" si="5">V7-X7</f>
        <v>0</v>
      </c>
      <c r="X7" s="10"/>
      <c r="Y7" s="3"/>
      <c r="Z7" s="9">
        <f t="shared" ref="Z7:Z16" si="6">Y7-AA7</f>
        <v>0</v>
      </c>
      <c r="AA7" s="10"/>
      <c r="AB7" s="3"/>
      <c r="AC7" s="9">
        <f t="shared" ref="AC7:AC16" si="7">AB7-AD7</f>
        <v>0</v>
      </c>
      <c r="AD7" s="10"/>
      <c r="AE7" s="3"/>
      <c r="AF7" s="9">
        <f t="shared" ref="AF7:AF16" si="8">AE7-AG7</f>
        <v>0</v>
      </c>
      <c r="AG7" s="10"/>
      <c r="AH7" s="3"/>
      <c r="AI7" s="9">
        <f t="shared" ref="AI7:AI16" si="9">AH7-AJ7</f>
        <v>0</v>
      </c>
      <c r="AJ7" s="10"/>
      <c r="AK7" s="3"/>
      <c r="AL7" s="9">
        <f t="shared" ref="AL7:AL16" si="10">AK7-AM7</f>
        <v>0</v>
      </c>
      <c r="AM7" s="10"/>
      <c r="AN7" s="3"/>
      <c r="AO7" s="9">
        <f t="shared" ref="AO7:AO16" si="11">AN7-AP7</f>
        <v>0</v>
      </c>
      <c r="AP7" s="10"/>
      <c r="AQ7" s="3"/>
      <c r="AR7" s="9">
        <f t="shared" ref="AR7:AR16" si="12">AQ7-AS7</f>
        <v>0</v>
      </c>
      <c r="AS7" s="10"/>
      <c r="AT7" s="3"/>
      <c r="AU7" s="9">
        <f t="shared" ref="AU7:AU11" si="13">AT7-AV7</f>
        <v>0</v>
      </c>
      <c r="AV7" s="10"/>
      <c r="AW7" s="3"/>
      <c r="AX7" s="4" t="s">
        <v>32</v>
      </c>
    </row>
    <row r="8" spans="1:50">
      <c r="A8" s="669"/>
      <c r="B8" s="600"/>
      <c r="C8" s="672"/>
      <c r="D8" s="606"/>
      <c r="E8" s="676"/>
      <c r="F8" s="289" t="s">
        <v>33</v>
      </c>
      <c r="G8" s="25"/>
      <c r="H8" s="11">
        <f t="shared" si="0"/>
        <v>0</v>
      </c>
      <c r="I8" s="12"/>
      <c r="J8" s="3"/>
      <c r="K8" s="11">
        <f t="shared" si="1"/>
        <v>0</v>
      </c>
      <c r="L8" s="12"/>
      <c r="M8" s="3"/>
      <c r="N8" s="11">
        <f t="shared" si="2"/>
        <v>0</v>
      </c>
      <c r="O8" s="12"/>
      <c r="P8" s="3"/>
      <c r="Q8" s="11">
        <f t="shared" si="3"/>
        <v>0</v>
      </c>
      <c r="R8" s="12"/>
      <c r="S8" s="3"/>
      <c r="T8" s="11">
        <f t="shared" si="4"/>
        <v>0</v>
      </c>
      <c r="U8" s="12"/>
      <c r="V8" s="3"/>
      <c r="W8" s="11">
        <f t="shared" si="5"/>
        <v>0</v>
      </c>
      <c r="X8" s="12"/>
      <c r="Y8" s="3"/>
      <c r="Z8" s="11">
        <f t="shared" si="6"/>
        <v>0</v>
      </c>
      <c r="AA8" s="12"/>
      <c r="AB8" s="3"/>
      <c r="AC8" s="11">
        <f t="shared" si="7"/>
        <v>0</v>
      </c>
      <c r="AD8" s="12"/>
      <c r="AE8" s="3"/>
      <c r="AF8" s="11">
        <f t="shared" si="8"/>
        <v>0</v>
      </c>
      <c r="AG8" s="12"/>
      <c r="AH8" s="3"/>
      <c r="AI8" s="11">
        <f t="shared" si="9"/>
        <v>0</v>
      </c>
      <c r="AJ8" s="12"/>
      <c r="AK8" s="3"/>
      <c r="AL8" s="11">
        <f t="shared" si="10"/>
        <v>0</v>
      </c>
      <c r="AM8" s="12"/>
      <c r="AN8" s="3"/>
      <c r="AO8" s="11">
        <f t="shared" si="11"/>
        <v>0</v>
      </c>
      <c r="AP8" s="12"/>
      <c r="AQ8" s="3"/>
      <c r="AR8" s="11">
        <f t="shared" si="12"/>
        <v>0</v>
      </c>
      <c r="AS8" s="12"/>
      <c r="AT8" s="3"/>
      <c r="AU8" s="11">
        <f t="shared" si="13"/>
        <v>0</v>
      </c>
      <c r="AV8" s="12"/>
      <c r="AW8" s="3"/>
      <c r="AX8" s="63">
        <f>SUM(G7:G16,J7:J16,M7:M16,P7:P16,S7:S16,V7:V16,Y7:Y16,AB7:AB16,AE7:AE16)</f>
        <v>1800000</v>
      </c>
    </row>
    <row r="9" spans="1:50">
      <c r="A9" s="669"/>
      <c r="B9" s="600"/>
      <c r="C9" s="672"/>
      <c r="D9" s="606"/>
      <c r="E9" s="676"/>
      <c r="F9" s="289" t="s">
        <v>34</v>
      </c>
      <c r="G9" s="25"/>
      <c r="H9" s="11">
        <f t="shared" si="0"/>
        <v>0</v>
      </c>
      <c r="I9" s="12"/>
      <c r="J9" s="3"/>
      <c r="K9" s="11">
        <f t="shared" si="1"/>
        <v>0</v>
      </c>
      <c r="L9" s="12"/>
      <c r="M9" s="3"/>
      <c r="N9" s="11">
        <f t="shared" si="2"/>
        <v>0</v>
      </c>
      <c r="O9" s="12"/>
      <c r="P9" s="3"/>
      <c r="Q9" s="11">
        <f t="shared" si="3"/>
        <v>0</v>
      </c>
      <c r="R9" s="12"/>
      <c r="S9" s="3"/>
      <c r="T9" s="11">
        <f t="shared" si="4"/>
        <v>0</v>
      </c>
      <c r="U9" s="12"/>
      <c r="V9" s="3"/>
      <c r="W9" s="11">
        <f t="shared" si="5"/>
        <v>0</v>
      </c>
      <c r="X9" s="12"/>
      <c r="Y9" s="3"/>
      <c r="Z9" s="11">
        <f t="shared" si="6"/>
        <v>0</v>
      </c>
      <c r="AA9" s="12"/>
      <c r="AB9" s="3"/>
      <c r="AC9" s="11">
        <f t="shared" si="7"/>
        <v>0</v>
      </c>
      <c r="AD9" s="12"/>
      <c r="AE9" s="3"/>
      <c r="AF9" s="11">
        <f t="shared" si="8"/>
        <v>0</v>
      </c>
      <c r="AG9" s="12"/>
      <c r="AH9" s="3"/>
      <c r="AI9" s="11">
        <f t="shared" si="9"/>
        <v>0</v>
      </c>
      <c r="AJ9" s="12"/>
      <c r="AK9" s="3"/>
      <c r="AL9" s="11">
        <f t="shared" si="10"/>
        <v>0</v>
      </c>
      <c r="AM9" s="12"/>
      <c r="AN9" s="3"/>
      <c r="AO9" s="11">
        <f t="shared" si="11"/>
        <v>0</v>
      </c>
      <c r="AP9" s="12"/>
      <c r="AQ9" s="3"/>
      <c r="AR9" s="11">
        <f t="shared" si="12"/>
        <v>0</v>
      </c>
      <c r="AS9" s="12"/>
      <c r="AT9" s="3"/>
      <c r="AU9" s="11">
        <f t="shared" si="13"/>
        <v>0</v>
      </c>
      <c r="AV9" s="12"/>
      <c r="AW9" s="3"/>
      <c r="AX9" s="7" t="s">
        <v>35</v>
      </c>
    </row>
    <row r="10" spans="1:50">
      <c r="A10" s="669"/>
      <c r="B10" s="600"/>
      <c r="C10" s="672"/>
      <c r="D10" s="606"/>
      <c r="E10" s="676"/>
      <c r="F10" s="289" t="s">
        <v>36</v>
      </c>
      <c r="G10" s="25"/>
      <c r="H10" s="11">
        <f t="shared" si="0"/>
        <v>0</v>
      </c>
      <c r="I10" s="12"/>
      <c r="J10" s="3"/>
      <c r="K10" s="11">
        <f t="shared" si="1"/>
        <v>0</v>
      </c>
      <c r="L10" s="12"/>
      <c r="M10" s="3"/>
      <c r="N10" s="11">
        <f t="shared" si="2"/>
        <v>0</v>
      </c>
      <c r="O10" s="12"/>
      <c r="P10" s="3"/>
      <c r="Q10" s="11">
        <f t="shared" si="3"/>
        <v>0</v>
      </c>
      <c r="R10" s="12"/>
      <c r="S10" s="3"/>
      <c r="T10" s="11">
        <f t="shared" si="4"/>
        <v>0</v>
      </c>
      <c r="U10" s="12"/>
      <c r="V10" s="3"/>
      <c r="W10" s="11">
        <f t="shared" si="5"/>
        <v>0</v>
      </c>
      <c r="X10" s="12"/>
      <c r="Y10" s="3"/>
      <c r="Z10" s="11">
        <f t="shared" si="6"/>
        <v>0</v>
      </c>
      <c r="AA10" s="12"/>
      <c r="AB10" s="3"/>
      <c r="AC10" s="11">
        <f t="shared" si="7"/>
        <v>0</v>
      </c>
      <c r="AD10" s="12"/>
      <c r="AE10" s="3"/>
      <c r="AF10" s="11">
        <f t="shared" si="8"/>
        <v>0</v>
      </c>
      <c r="AG10" s="12"/>
      <c r="AH10" s="3"/>
      <c r="AI10" s="11">
        <f t="shared" si="9"/>
        <v>0</v>
      </c>
      <c r="AJ10" s="12"/>
      <c r="AK10" s="3"/>
      <c r="AL10" s="11">
        <f t="shared" si="10"/>
        <v>0</v>
      </c>
      <c r="AM10" s="12"/>
      <c r="AN10" s="3"/>
      <c r="AO10" s="11">
        <f t="shared" si="11"/>
        <v>0</v>
      </c>
      <c r="AP10" s="12"/>
      <c r="AQ10" s="3"/>
      <c r="AR10" s="11">
        <f t="shared" si="12"/>
        <v>0</v>
      </c>
      <c r="AS10" s="12"/>
      <c r="AT10" s="3"/>
      <c r="AU10" s="11">
        <f t="shared" si="13"/>
        <v>0</v>
      </c>
      <c r="AV10" s="12"/>
      <c r="AW10" s="3"/>
      <c r="AX10" s="63">
        <f>SUM(H7:H16,K7:K16,N7:N16,Q7:Q16,T7:T16,W7:W16,Z7:Z16,AC7:AC16,Z7:Z16,AF7:AF16)</f>
        <v>7029</v>
      </c>
    </row>
    <row r="11" spans="1:50">
      <c r="A11" s="669"/>
      <c r="B11" s="600"/>
      <c r="C11" s="672"/>
      <c r="D11" s="606"/>
      <c r="E11" s="676"/>
      <c r="F11" s="289" t="s">
        <v>37</v>
      </c>
      <c r="G11" s="25"/>
      <c r="H11" s="11">
        <f t="shared" si="0"/>
        <v>0</v>
      </c>
      <c r="I11" s="12"/>
      <c r="J11" s="3"/>
      <c r="K11" s="11">
        <f t="shared" si="1"/>
        <v>0</v>
      </c>
      <c r="L11" s="12"/>
      <c r="M11" s="3"/>
      <c r="N11" s="11">
        <f t="shared" si="2"/>
        <v>0</v>
      </c>
      <c r="O11" s="12"/>
      <c r="P11" s="3"/>
      <c r="Q11" s="11">
        <f t="shared" si="3"/>
        <v>0</v>
      </c>
      <c r="R11" s="12"/>
      <c r="S11" s="3"/>
      <c r="T11" s="11">
        <f t="shared" si="4"/>
        <v>0</v>
      </c>
      <c r="U11" s="12"/>
      <c r="V11" s="3"/>
      <c r="W11" s="11">
        <f t="shared" si="5"/>
        <v>0</v>
      </c>
      <c r="X11" s="12"/>
      <c r="Y11" s="3"/>
      <c r="Z11" s="11">
        <f t="shared" si="6"/>
        <v>0</v>
      </c>
      <c r="AA11" s="12"/>
      <c r="AB11" s="3"/>
      <c r="AC11" s="11">
        <f t="shared" si="7"/>
        <v>0</v>
      </c>
      <c r="AD11" s="12"/>
      <c r="AE11" s="3"/>
      <c r="AF11" s="11">
        <f t="shared" si="8"/>
        <v>0</v>
      </c>
      <c r="AG11" s="12"/>
      <c r="AH11" s="3"/>
      <c r="AI11" s="11">
        <f t="shared" si="9"/>
        <v>0</v>
      </c>
      <c r="AJ11" s="12"/>
      <c r="AK11" s="3"/>
      <c r="AL11" s="11">
        <f t="shared" si="10"/>
        <v>0</v>
      </c>
      <c r="AM11" s="12"/>
      <c r="AN11" s="3"/>
      <c r="AO11" s="11">
        <f t="shared" si="11"/>
        <v>0</v>
      </c>
      <c r="AP11" s="12"/>
      <c r="AQ11" s="3"/>
      <c r="AR11" s="11">
        <f t="shared" si="12"/>
        <v>0</v>
      </c>
      <c r="AS11" s="12"/>
      <c r="AT11" s="3"/>
      <c r="AU11" s="11">
        <f t="shared" si="13"/>
        <v>0</v>
      </c>
      <c r="AV11" s="12"/>
      <c r="AW11" s="3"/>
      <c r="AX11" s="7" t="s">
        <v>38</v>
      </c>
    </row>
    <row r="12" spans="1:50">
      <c r="A12" s="669"/>
      <c r="B12" s="600"/>
      <c r="C12" s="672"/>
      <c r="D12" s="606"/>
      <c r="E12" s="676"/>
      <c r="F12" s="289" t="s">
        <v>39</v>
      </c>
      <c r="G12" s="25"/>
      <c r="H12" s="11"/>
      <c r="I12" s="12"/>
      <c r="J12" s="3"/>
      <c r="K12" s="11"/>
      <c r="L12" s="12"/>
      <c r="M12" s="3"/>
      <c r="N12" s="11"/>
      <c r="O12" s="12"/>
      <c r="P12" s="3"/>
      <c r="Q12" s="11"/>
      <c r="R12" s="12"/>
      <c r="S12" s="3"/>
      <c r="T12" s="11"/>
      <c r="U12" s="12"/>
      <c r="V12" s="3"/>
      <c r="W12" s="11"/>
      <c r="X12" s="12"/>
      <c r="Y12" s="3"/>
      <c r="Z12" s="11"/>
      <c r="AA12" s="12"/>
      <c r="AB12" s="3"/>
      <c r="AC12" s="11"/>
      <c r="AD12" s="12"/>
      <c r="AE12" s="3"/>
      <c r="AF12" s="11"/>
      <c r="AG12" s="12"/>
      <c r="AH12" s="3"/>
      <c r="AI12" s="11"/>
      <c r="AJ12" s="12"/>
      <c r="AK12" s="3"/>
      <c r="AL12" s="11"/>
      <c r="AM12" s="12"/>
      <c r="AN12" s="3"/>
      <c r="AO12" s="11"/>
      <c r="AP12" s="12"/>
      <c r="AQ12" s="3"/>
      <c r="AR12" s="11"/>
      <c r="AS12" s="12"/>
      <c r="AT12" s="3"/>
      <c r="AU12" s="11"/>
      <c r="AV12" s="12"/>
      <c r="AW12" s="3"/>
      <c r="AX12" s="7"/>
    </row>
    <row r="13" spans="1:50">
      <c r="A13" s="669"/>
      <c r="B13" s="600"/>
      <c r="C13" s="672"/>
      <c r="D13" s="606"/>
      <c r="E13" s="676"/>
      <c r="F13" s="289" t="s">
        <v>40</v>
      </c>
      <c r="G13" s="25"/>
      <c r="H13" s="11">
        <f t="shared" si="0"/>
        <v>0</v>
      </c>
      <c r="I13" s="12"/>
      <c r="J13" s="3"/>
      <c r="K13" s="11">
        <f t="shared" si="1"/>
        <v>0</v>
      </c>
      <c r="L13" s="12"/>
      <c r="M13" s="3"/>
      <c r="N13" s="11">
        <f t="shared" si="2"/>
        <v>0</v>
      </c>
      <c r="O13" s="12"/>
      <c r="P13" s="3"/>
      <c r="Q13" s="11">
        <f t="shared" si="3"/>
        <v>0</v>
      </c>
      <c r="R13" s="12"/>
      <c r="S13" s="3"/>
      <c r="T13" s="11">
        <f t="shared" si="4"/>
        <v>0</v>
      </c>
      <c r="U13" s="12"/>
      <c r="V13" s="3"/>
      <c r="W13" s="11">
        <f t="shared" si="5"/>
        <v>0</v>
      </c>
      <c r="X13" s="12"/>
      <c r="Y13" s="3"/>
      <c r="Z13" s="11">
        <f t="shared" si="6"/>
        <v>0</v>
      </c>
      <c r="AA13" s="12"/>
      <c r="AB13" s="3"/>
      <c r="AC13" s="11">
        <f t="shared" si="7"/>
        <v>0</v>
      </c>
      <c r="AD13" s="12"/>
      <c r="AE13" s="3"/>
      <c r="AF13" s="11">
        <f t="shared" si="8"/>
        <v>0</v>
      </c>
      <c r="AG13" s="12"/>
      <c r="AH13" s="3"/>
      <c r="AI13" s="11">
        <f t="shared" si="9"/>
        <v>0</v>
      </c>
      <c r="AJ13" s="12"/>
      <c r="AK13" s="3"/>
      <c r="AL13" s="11">
        <f t="shared" si="10"/>
        <v>0</v>
      </c>
      <c r="AM13" s="12"/>
      <c r="AN13" s="3"/>
      <c r="AO13" s="11">
        <f t="shared" si="11"/>
        <v>0</v>
      </c>
      <c r="AP13" s="12"/>
      <c r="AQ13" s="3"/>
      <c r="AR13" s="11">
        <f t="shared" si="12"/>
        <v>0</v>
      </c>
      <c r="AS13" s="12"/>
      <c r="AT13" s="3"/>
      <c r="AU13" s="11">
        <f t="shared" ref="AU13" si="14">AT13-AV13</f>
        <v>0</v>
      </c>
      <c r="AV13" s="12"/>
      <c r="AW13" s="3"/>
      <c r="AX13" s="63">
        <f>SUM(I7:I16,L7:L16,O7:O16,R7:R16,U7:U16,X7:X16,AA7:AA16,AD7:AD16,AG7:AG16)</f>
        <v>1792971</v>
      </c>
    </row>
    <row r="14" spans="1:50">
      <c r="A14" s="669"/>
      <c r="B14" s="600"/>
      <c r="C14" s="672"/>
      <c r="D14" s="606"/>
      <c r="E14" s="676"/>
      <c r="F14" s="289" t="s">
        <v>41</v>
      </c>
      <c r="G14" s="401">
        <v>200000</v>
      </c>
      <c r="H14" s="402">
        <f t="shared" si="0"/>
        <v>0</v>
      </c>
      <c r="I14" s="403">
        <v>200000</v>
      </c>
      <c r="J14" s="404">
        <v>200000</v>
      </c>
      <c r="K14" s="402">
        <f t="shared" si="1"/>
        <v>0</v>
      </c>
      <c r="L14" s="403">
        <v>200000</v>
      </c>
      <c r="M14" s="404">
        <v>200000</v>
      </c>
      <c r="N14" s="402">
        <f t="shared" si="2"/>
        <v>0</v>
      </c>
      <c r="O14" s="403">
        <v>200000</v>
      </c>
      <c r="P14" s="404">
        <v>200000</v>
      </c>
      <c r="Q14" s="402">
        <f t="shared" si="3"/>
        <v>0</v>
      </c>
      <c r="R14" s="403">
        <v>200000</v>
      </c>
      <c r="S14" s="404">
        <v>200000</v>
      </c>
      <c r="T14" s="402">
        <f t="shared" si="4"/>
        <v>0</v>
      </c>
      <c r="U14" s="403">
        <v>200000</v>
      </c>
      <c r="V14" s="404">
        <v>200000</v>
      </c>
      <c r="W14" s="402">
        <f t="shared" si="5"/>
        <v>0</v>
      </c>
      <c r="X14" s="403">
        <v>200000</v>
      </c>
      <c r="Y14" s="404">
        <v>200000</v>
      </c>
      <c r="Z14" s="402">
        <f t="shared" si="6"/>
        <v>0</v>
      </c>
      <c r="AA14" s="403">
        <v>200000</v>
      </c>
      <c r="AB14" s="404">
        <v>200000</v>
      </c>
      <c r="AC14" s="402">
        <f t="shared" si="7"/>
        <v>7029</v>
      </c>
      <c r="AD14" s="403">
        <v>192971</v>
      </c>
      <c r="AE14" s="404">
        <v>200000</v>
      </c>
      <c r="AF14" s="402">
        <f t="shared" si="8"/>
        <v>0</v>
      </c>
      <c r="AG14" s="403">
        <v>200000</v>
      </c>
      <c r="AH14" s="404">
        <v>200000</v>
      </c>
      <c r="AI14" s="402">
        <f>AH14-AJ14</f>
        <v>0</v>
      </c>
      <c r="AJ14" s="403">
        <v>200000</v>
      </c>
      <c r="AK14" s="404">
        <v>200000</v>
      </c>
      <c r="AL14" s="402">
        <f>AK14-AM14</f>
        <v>200000</v>
      </c>
      <c r="AM14" s="403"/>
      <c r="AN14" s="404">
        <v>200000</v>
      </c>
      <c r="AO14" s="402">
        <f>AN14-AP14</f>
        <v>200000</v>
      </c>
      <c r="AP14" s="403"/>
      <c r="AQ14" s="404">
        <v>200000</v>
      </c>
      <c r="AR14" s="402">
        <f>AQ14-AS14</f>
        <v>200000</v>
      </c>
      <c r="AS14" s="403"/>
      <c r="AT14" s="404">
        <v>200000</v>
      </c>
      <c r="AU14" s="402">
        <f>AT14-AV14</f>
        <v>200000</v>
      </c>
      <c r="AV14" s="403"/>
      <c r="AW14" s="3"/>
      <c r="AX14" s="7" t="s">
        <v>42</v>
      </c>
    </row>
    <row r="15" spans="1:50">
      <c r="A15" s="669"/>
      <c r="B15" s="600"/>
      <c r="C15" s="672"/>
      <c r="D15" s="606"/>
      <c r="E15" s="676"/>
      <c r="F15" s="289" t="s">
        <v>43</v>
      </c>
      <c r="G15" s="25"/>
      <c r="H15" s="11">
        <f t="shared" si="0"/>
        <v>0</v>
      </c>
      <c r="I15" s="12"/>
      <c r="J15" s="3"/>
      <c r="K15" s="11">
        <f t="shared" si="1"/>
        <v>0</v>
      </c>
      <c r="L15" s="12"/>
      <c r="M15" s="3"/>
      <c r="N15" s="11">
        <f t="shared" si="2"/>
        <v>0</v>
      </c>
      <c r="O15" s="12"/>
      <c r="P15" s="3"/>
      <c r="Q15" s="11">
        <f t="shared" si="3"/>
        <v>0</v>
      </c>
      <c r="R15" s="12"/>
      <c r="S15" s="3"/>
      <c r="T15" s="11">
        <f t="shared" si="4"/>
        <v>0</v>
      </c>
      <c r="U15" s="12"/>
      <c r="V15" s="3"/>
      <c r="W15" s="11">
        <f t="shared" si="5"/>
        <v>0</v>
      </c>
      <c r="X15" s="12"/>
      <c r="Y15" s="3"/>
      <c r="Z15" s="11">
        <f t="shared" si="6"/>
        <v>0</v>
      </c>
      <c r="AA15" s="12"/>
      <c r="AB15" s="3"/>
      <c r="AC15" s="11">
        <f t="shared" si="7"/>
        <v>0</v>
      </c>
      <c r="AD15" s="12"/>
      <c r="AE15" s="3"/>
      <c r="AF15" s="11">
        <f t="shared" si="8"/>
        <v>0</v>
      </c>
      <c r="AG15" s="12"/>
      <c r="AH15" s="3"/>
      <c r="AI15" s="11">
        <f t="shared" si="9"/>
        <v>0</v>
      </c>
      <c r="AJ15" s="12"/>
      <c r="AK15" s="3"/>
      <c r="AL15" s="11">
        <f t="shared" si="10"/>
        <v>0</v>
      </c>
      <c r="AM15" s="12"/>
      <c r="AN15" s="3"/>
      <c r="AO15" s="11">
        <f t="shared" si="11"/>
        <v>0</v>
      </c>
      <c r="AP15" s="12"/>
      <c r="AQ15" s="3"/>
      <c r="AR15" s="11">
        <f t="shared" si="12"/>
        <v>0</v>
      </c>
      <c r="AS15" s="12"/>
      <c r="AT15" s="3"/>
      <c r="AU15" s="11">
        <f t="shared" ref="AU15:AU16" si="15">AT15-AV15</f>
        <v>0</v>
      </c>
      <c r="AV15" s="12"/>
      <c r="AW15" s="3"/>
      <c r="AX15" s="290">
        <f>AX13/AX8</f>
        <v>0.99609499999999995</v>
      </c>
    </row>
    <row r="16" spans="1:50" ht="15.6" customHeight="1">
      <c r="A16" s="670"/>
      <c r="B16" s="671"/>
      <c r="C16" s="673"/>
      <c r="D16" s="675"/>
      <c r="E16" s="677"/>
      <c r="F16" s="291" t="s">
        <v>44</v>
      </c>
      <c r="G16" s="292"/>
      <c r="H16" s="16">
        <f t="shared" si="0"/>
        <v>0</v>
      </c>
      <c r="I16" s="17"/>
      <c r="J16" s="8"/>
      <c r="K16" s="16">
        <f t="shared" si="1"/>
        <v>0</v>
      </c>
      <c r="L16" s="17"/>
      <c r="M16" s="8"/>
      <c r="N16" s="16">
        <f t="shared" si="2"/>
        <v>0</v>
      </c>
      <c r="O16" s="17"/>
      <c r="P16" s="293"/>
      <c r="Q16" s="294">
        <f t="shared" si="3"/>
        <v>0</v>
      </c>
      <c r="R16" s="295"/>
      <c r="S16" s="296"/>
      <c r="T16" s="297">
        <f t="shared" si="4"/>
        <v>0</v>
      </c>
      <c r="U16" s="298"/>
      <c r="V16" s="299"/>
      <c r="W16" s="297">
        <f t="shared" si="5"/>
        <v>0</v>
      </c>
      <c r="X16" s="298"/>
      <c r="Y16" s="299"/>
      <c r="Z16" s="297">
        <f t="shared" si="6"/>
        <v>0</v>
      </c>
      <c r="AA16" s="298"/>
      <c r="AB16" s="299"/>
      <c r="AC16" s="297">
        <f t="shared" si="7"/>
        <v>0</v>
      </c>
      <c r="AD16" s="298"/>
      <c r="AE16" s="299"/>
      <c r="AF16" s="297">
        <f t="shared" si="8"/>
        <v>0</v>
      </c>
      <c r="AG16" s="298"/>
      <c r="AH16" s="299"/>
      <c r="AI16" s="297">
        <f t="shared" si="9"/>
        <v>0</v>
      </c>
      <c r="AJ16" s="298"/>
      <c r="AK16" s="299"/>
      <c r="AL16" s="297">
        <f t="shared" si="10"/>
        <v>0</v>
      </c>
      <c r="AM16" s="298"/>
      <c r="AN16" s="299"/>
      <c r="AO16" s="297">
        <f t="shared" si="11"/>
        <v>0</v>
      </c>
      <c r="AP16" s="298"/>
      <c r="AQ16" s="299"/>
      <c r="AR16" s="297">
        <f t="shared" si="12"/>
        <v>0</v>
      </c>
      <c r="AS16" s="298"/>
      <c r="AT16" s="299"/>
      <c r="AU16" s="297">
        <f t="shared" si="15"/>
        <v>0</v>
      </c>
      <c r="AV16" s="298"/>
      <c r="AW16" s="300"/>
      <c r="AX16" s="65"/>
    </row>
    <row r="17" spans="1:50" ht="15.6" customHeight="1">
      <c r="A17" s="695" t="s">
        <v>18</v>
      </c>
      <c r="B17" s="696" t="s">
        <v>19</v>
      </c>
      <c r="C17" s="680" t="s">
        <v>20</v>
      </c>
      <c r="D17" s="696" t="s">
        <v>21</v>
      </c>
      <c r="E17" s="680" t="s">
        <v>22</v>
      </c>
      <c r="F17" s="697" t="s">
        <v>23</v>
      </c>
      <c r="G17" s="544" t="s">
        <v>24</v>
      </c>
      <c r="H17" s="502" t="s">
        <v>25</v>
      </c>
      <c r="I17" s="504" t="s">
        <v>26</v>
      </c>
      <c r="J17" s="544" t="s">
        <v>24</v>
      </c>
      <c r="K17" s="502" t="s">
        <v>25</v>
      </c>
      <c r="L17" s="504" t="s">
        <v>26</v>
      </c>
      <c r="M17" s="544" t="s">
        <v>24</v>
      </c>
      <c r="N17" s="502" t="s">
        <v>25</v>
      </c>
      <c r="O17" s="504" t="s">
        <v>26</v>
      </c>
      <c r="P17" s="544" t="s">
        <v>24</v>
      </c>
      <c r="Q17" s="502" t="s">
        <v>25</v>
      </c>
      <c r="R17" s="504" t="s">
        <v>26</v>
      </c>
      <c r="S17" s="544" t="s">
        <v>24</v>
      </c>
      <c r="T17" s="502" t="s">
        <v>25</v>
      </c>
      <c r="U17" s="504" t="s">
        <v>26</v>
      </c>
      <c r="V17" s="544" t="s">
        <v>24</v>
      </c>
      <c r="W17" s="502" t="s">
        <v>25</v>
      </c>
      <c r="X17" s="504" t="s">
        <v>26</v>
      </c>
      <c r="Y17" s="544" t="s">
        <v>24</v>
      </c>
      <c r="Z17" s="502" t="s">
        <v>25</v>
      </c>
      <c r="AA17" s="504" t="s">
        <v>26</v>
      </c>
      <c r="AB17" s="544" t="s">
        <v>24</v>
      </c>
      <c r="AC17" s="502" t="s">
        <v>25</v>
      </c>
      <c r="AD17" s="504" t="s">
        <v>26</v>
      </c>
      <c r="AE17" s="544" t="s">
        <v>24</v>
      </c>
      <c r="AF17" s="502" t="s">
        <v>25</v>
      </c>
      <c r="AG17" s="504" t="s">
        <v>26</v>
      </c>
      <c r="AH17" s="544" t="s">
        <v>24</v>
      </c>
      <c r="AI17" s="502" t="s">
        <v>25</v>
      </c>
      <c r="AJ17" s="504" t="s">
        <v>26</v>
      </c>
      <c r="AK17" s="544" t="s">
        <v>24</v>
      </c>
      <c r="AL17" s="502" t="s">
        <v>25</v>
      </c>
      <c r="AM17" s="504" t="s">
        <v>26</v>
      </c>
      <c r="AN17" s="544" t="s">
        <v>24</v>
      </c>
      <c r="AO17" s="502" t="s">
        <v>25</v>
      </c>
      <c r="AP17" s="504" t="s">
        <v>26</v>
      </c>
      <c r="AQ17" s="544" t="s">
        <v>24</v>
      </c>
      <c r="AR17" s="502" t="s">
        <v>25</v>
      </c>
      <c r="AS17" s="504" t="s">
        <v>26</v>
      </c>
      <c r="AT17" s="544" t="s">
        <v>24</v>
      </c>
      <c r="AU17" s="502" t="s">
        <v>25</v>
      </c>
      <c r="AV17" s="504" t="s">
        <v>26</v>
      </c>
      <c r="AW17" s="544" t="s">
        <v>24</v>
      </c>
      <c r="AX17" s="521" t="s">
        <v>27</v>
      </c>
    </row>
    <row r="18" spans="1:50" ht="15.6" customHeight="1">
      <c r="A18" s="684"/>
      <c r="B18" s="532"/>
      <c r="C18" s="502"/>
      <c r="D18" s="532"/>
      <c r="E18" s="502"/>
      <c r="F18" s="686"/>
      <c r="G18" s="544"/>
      <c r="H18" s="502"/>
      <c r="I18" s="504"/>
      <c r="J18" s="544"/>
      <c r="K18" s="502"/>
      <c r="L18" s="504"/>
      <c r="M18" s="544"/>
      <c r="N18" s="502"/>
      <c r="O18" s="504"/>
      <c r="P18" s="544"/>
      <c r="Q18" s="502"/>
      <c r="R18" s="504"/>
      <c r="S18" s="544"/>
      <c r="T18" s="502"/>
      <c r="U18" s="504"/>
      <c r="V18" s="544"/>
      <c r="W18" s="502"/>
      <c r="X18" s="504"/>
      <c r="Y18" s="544"/>
      <c r="Z18" s="502"/>
      <c r="AA18" s="504"/>
      <c r="AB18" s="544"/>
      <c r="AC18" s="502"/>
      <c r="AD18" s="504"/>
      <c r="AE18" s="544"/>
      <c r="AF18" s="502"/>
      <c r="AG18" s="504"/>
      <c r="AH18" s="544"/>
      <c r="AI18" s="502"/>
      <c r="AJ18" s="504"/>
      <c r="AK18" s="544"/>
      <c r="AL18" s="502"/>
      <c r="AM18" s="504"/>
      <c r="AN18" s="544"/>
      <c r="AO18" s="502"/>
      <c r="AP18" s="504"/>
      <c r="AQ18" s="544"/>
      <c r="AR18" s="502"/>
      <c r="AS18" s="504"/>
      <c r="AT18" s="544"/>
      <c r="AU18" s="502"/>
      <c r="AV18" s="504"/>
      <c r="AW18" s="544"/>
      <c r="AX18" s="521"/>
    </row>
    <row r="19" spans="1:50" ht="15.6" customHeight="1">
      <c r="A19" s="687" t="s">
        <v>45</v>
      </c>
      <c r="B19" s="621">
        <v>3364</v>
      </c>
      <c r="C19" s="688">
        <v>2401840</v>
      </c>
      <c r="D19" s="690" t="s">
        <v>46</v>
      </c>
      <c r="E19" s="692" t="s">
        <v>47</v>
      </c>
      <c r="F19" s="289" t="s">
        <v>31</v>
      </c>
      <c r="G19" s="25"/>
      <c r="H19" s="9">
        <f t="shared" ref="H19:H23" si="16">G19-I19</f>
        <v>0</v>
      </c>
      <c r="I19" s="10"/>
      <c r="J19" s="3"/>
      <c r="K19" s="9">
        <f t="shared" ref="K19:K23" si="17">J19-L19</f>
        <v>0</v>
      </c>
      <c r="L19" s="10"/>
      <c r="M19" s="3"/>
      <c r="N19" s="9">
        <f t="shared" ref="N19:N23" si="18">M19-O19</f>
        <v>0</v>
      </c>
      <c r="O19" s="10"/>
      <c r="P19" s="3"/>
      <c r="Q19" s="9">
        <f t="shared" ref="Q19:Q23" si="19">P19-R19</f>
        <v>0</v>
      </c>
      <c r="R19" s="10"/>
      <c r="S19" s="3"/>
      <c r="T19" s="9">
        <f t="shared" ref="T19:T23" si="20">S19-U19</f>
        <v>0</v>
      </c>
      <c r="U19" s="10"/>
      <c r="V19" s="3"/>
      <c r="W19" s="9">
        <f t="shared" ref="W19:W23" si="21">V19-X19</f>
        <v>0</v>
      </c>
      <c r="X19" s="10"/>
      <c r="Y19" s="3"/>
      <c r="Z19" s="9">
        <f t="shared" ref="Z19:Z21" si="22">Y19-AA19</f>
        <v>0</v>
      </c>
      <c r="AA19" s="10"/>
      <c r="AB19" s="3"/>
      <c r="AC19" s="9">
        <f t="shared" ref="AC19:AC23" si="23">AB19-AD19</f>
        <v>0</v>
      </c>
      <c r="AD19" s="10"/>
      <c r="AE19" s="3"/>
      <c r="AF19" s="9">
        <f t="shared" ref="AF19:AF23" si="24">AE19-AG19</f>
        <v>0</v>
      </c>
      <c r="AG19" s="10"/>
      <c r="AH19" s="3"/>
      <c r="AI19" s="9">
        <f t="shared" ref="AI19:AI21" si="25">AH19-AJ19</f>
        <v>0</v>
      </c>
      <c r="AJ19" s="10"/>
      <c r="AK19" s="3"/>
      <c r="AL19" s="9">
        <f t="shared" ref="AL19:AL23" si="26">AK19-AM19</f>
        <v>0</v>
      </c>
      <c r="AM19" s="10"/>
      <c r="AN19" s="3"/>
      <c r="AO19" s="9">
        <f t="shared" ref="AO19:AO23" si="27">AN19-AP19</f>
        <v>0</v>
      </c>
      <c r="AP19" s="10"/>
      <c r="AQ19" s="3"/>
      <c r="AR19" s="9">
        <f t="shared" ref="AR19:AR23" si="28">AQ19-AS19</f>
        <v>0</v>
      </c>
      <c r="AS19" s="10"/>
      <c r="AT19" s="3"/>
      <c r="AU19" s="9">
        <f t="shared" ref="AU19:AU23" si="29">AT19-AV19</f>
        <v>0</v>
      </c>
      <c r="AV19" s="10"/>
      <c r="AW19" s="3"/>
      <c r="AX19" s="4" t="s">
        <v>32</v>
      </c>
    </row>
    <row r="20" spans="1:50" ht="15.6" customHeight="1">
      <c r="A20" s="687"/>
      <c r="B20" s="621"/>
      <c r="C20" s="688"/>
      <c r="D20" s="628"/>
      <c r="E20" s="693"/>
      <c r="F20" s="289" t="s">
        <v>33</v>
      </c>
      <c r="G20" s="25"/>
      <c r="H20" s="11">
        <f t="shared" si="16"/>
        <v>0</v>
      </c>
      <c r="I20" s="12"/>
      <c r="J20" s="3"/>
      <c r="K20" s="11">
        <f t="shared" si="17"/>
        <v>0</v>
      </c>
      <c r="L20" s="12"/>
      <c r="M20" s="3"/>
      <c r="N20" s="11">
        <f t="shared" si="18"/>
        <v>0</v>
      </c>
      <c r="O20" s="12"/>
      <c r="P20" s="3"/>
      <c r="Q20" s="11">
        <f t="shared" si="19"/>
        <v>0</v>
      </c>
      <c r="R20" s="12"/>
      <c r="S20" s="3"/>
      <c r="T20" s="11">
        <f t="shared" si="20"/>
        <v>0</v>
      </c>
      <c r="U20" s="12"/>
      <c r="V20" s="3"/>
      <c r="W20" s="11">
        <f t="shared" si="21"/>
        <v>0</v>
      </c>
      <c r="X20" s="12"/>
      <c r="Y20" s="3"/>
      <c r="Z20" s="11">
        <f t="shared" si="22"/>
        <v>0</v>
      </c>
      <c r="AA20" s="12"/>
      <c r="AB20" s="3"/>
      <c r="AC20" s="11">
        <f t="shared" si="23"/>
        <v>0</v>
      </c>
      <c r="AD20" s="12"/>
      <c r="AE20" s="3"/>
      <c r="AF20" s="11">
        <f t="shared" si="24"/>
        <v>0</v>
      </c>
      <c r="AG20" s="12"/>
      <c r="AH20" s="404">
        <f>142733+50341</f>
        <v>193074</v>
      </c>
      <c r="AI20" s="404">
        <f t="shared" si="25"/>
        <v>50341</v>
      </c>
      <c r="AJ20" s="404">
        <f>142733</f>
        <v>142733</v>
      </c>
      <c r="AK20" s="404">
        <v>786301</v>
      </c>
      <c r="AL20" s="402">
        <f t="shared" si="26"/>
        <v>786301</v>
      </c>
      <c r="AM20" s="403"/>
      <c r="AN20" s="3"/>
      <c r="AO20" s="11">
        <f t="shared" si="27"/>
        <v>0</v>
      </c>
      <c r="AP20" s="12"/>
      <c r="AQ20" s="3"/>
      <c r="AR20" s="11">
        <f t="shared" si="28"/>
        <v>0</v>
      </c>
      <c r="AS20" s="12"/>
      <c r="AT20" s="3"/>
      <c r="AU20" s="11">
        <f t="shared" si="29"/>
        <v>0</v>
      </c>
      <c r="AV20" s="12"/>
      <c r="AW20" s="3"/>
      <c r="AX20" s="63">
        <f>SUM(G19:G28,J19:J28,M19:M28,P19:P28,S19:S28,V19:V28,Y19:Y28,AB19:AB28,AE19:AE28)</f>
        <v>0</v>
      </c>
    </row>
    <row r="21" spans="1:50" ht="15.6" customHeight="1">
      <c r="A21" s="687"/>
      <c r="B21" s="621"/>
      <c r="C21" s="688"/>
      <c r="D21" s="628"/>
      <c r="E21" s="693"/>
      <c r="F21" s="289" t="s">
        <v>34</v>
      </c>
      <c r="G21" s="25"/>
      <c r="H21" s="11">
        <f t="shared" si="16"/>
        <v>0</v>
      </c>
      <c r="I21" s="12"/>
      <c r="J21" s="3"/>
      <c r="K21" s="11">
        <f t="shared" si="17"/>
        <v>0</v>
      </c>
      <c r="L21" s="12"/>
      <c r="M21" s="3">
        <v>0</v>
      </c>
      <c r="N21" s="11">
        <f t="shared" si="18"/>
        <v>0</v>
      </c>
      <c r="O21" s="12"/>
      <c r="P21" s="3"/>
      <c r="Q21" s="11">
        <f t="shared" si="19"/>
        <v>0</v>
      </c>
      <c r="R21" s="12"/>
      <c r="S21" s="3"/>
      <c r="T21" s="11">
        <f t="shared" si="20"/>
        <v>0</v>
      </c>
      <c r="U21" s="12"/>
      <c r="V21" s="3"/>
      <c r="W21" s="11">
        <f t="shared" si="21"/>
        <v>0</v>
      </c>
      <c r="X21" s="12"/>
      <c r="Y21" s="3"/>
      <c r="Z21" s="11">
        <f t="shared" si="22"/>
        <v>0</v>
      </c>
      <c r="AA21" s="12"/>
      <c r="AB21" s="3"/>
      <c r="AC21" s="11">
        <f t="shared" si="23"/>
        <v>0</v>
      </c>
      <c r="AD21" s="12"/>
      <c r="AE21" s="3"/>
      <c r="AF21" s="11">
        <f t="shared" si="24"/>
        <v>0</v>
      </c>
      <c r="AG21" s="12"/>
      <c r="AH21" s="3"/>
      <c r="AI21" s="11">
        <f t="shared" si="25"/>
        <v>0</v>
      </c>
      <c r="AJ21" s="12"/>
      <c r="AK21" s="3"/>
      <c r="AL21" s="11">
        <f t="shared" si="26"/>
        <v>0</v>
      </c>
      <c r="AM21" s="12"/>
      <c r="AN21" s="3"/>
      <c r="AO21" s="11">
        <f t="shared" si="27"/>
        <v>0</v>
      </c>
      <c r="AP21" s="12"/>
      <c r="AQ21" s="3"/>
      <c r="AR21" s="11">
        <f t="shared" si="28"/>
        <v>0</v>
      </c>
      <c r="AS21" s="12"/>
      <c r="AT21" s="3"/>
      <c r="AU21" s="11">
        <f t="shared" si="29"/>
        <v>0</v>
      </c>
      <c r="AV21" s="12"/>
      <c r="AW21" s="3"/>
      <c r="AX21" s="7" t="s">
        <v>35</v>
      </c>
    </row>
    <row r="22" spans="1:50" ht="15.6" customHeight="1">
      <c r="A22" s="687"/>
      <c r="B22" s="621"/>
      <c r="C22" s="688"/>
      <c r="D22" s="628"/>
      <c r="E22" s="693"/>
      <c r="F22" s="289" t="s">
        <v>36</v>
      </c>
      <c r="G22" s="25"/>
      <c r="H22" s="11">
        <f t="shared" si="16"/>
        <v>0</v>
      </c>
      <c r="I22" s="12"/>
      <c r="J22" s="3"/>
      <c r="K22" s="11">
        <f t="shared" si="17"/>
        <v>0</v>
      </c>
      <c r="L22" s="12"/>
      <c r="M22" s="3"/>
      <c r="N22" s="11">
        <f t="shared" si="18"/>
        <v>0</v>
      </c>
      <c r="O22" s="12"/>
      <c r="P22" s="444"/>
      <c r="Q22" s="166"/>
      <c r="R22" s="167"/>
      <c r="S22" s="444"/>
      <c r="T22" s="166"/>
      <c r="U22" s="167"/>
      <c r="V22" s="3"/>
      <c r="W22" s="11">
        <f t="shared" si="21"/>
        <v>0</v>
      </c>
      <c r="X22" s="12"/>
      <c r="Y22" s="444"/>
      <c r="Z22" s="166"/>
      <c r="AA22" s="167"/>
      <c r="AB22" s="3"/>
      <c r="AC22" s="11">
        <f t="shared" si="23"/>
        <v>0</v>
      </c>
      <c r="AD22" s="12"/>
      <c r="AE22" s="3"/>
      <c r="AF22" s="11">
        <f t="shared" si="24"/>
        <v>0</v>
      </c>
      <c r="AG22" s="12"/>
      <c r="AH22" s="3"/>
      <c r="AI22" s="11">
        <f>AH22-AJ22</f>
        <v>0</v>
      </c>
      <c r="AJ22" s="12"/>
      <c r="AK22" s="444"/>
      <c r="AL22" s="166">
        <f t="shared" si="26"/>
        <v>0</v>
      </c>
      <c r="AM22" s="167"/>
      <c r="AN22" s="404">
        <v>500000</v>
      </c>
      <c r="AO22" s="402">
        <f t="shared" si="27"/>
        <v>500000</v>
      </c>
      <c r="AP22" s="403"/>
      <c r="AQ22" s="404">
        <v>500000</v>
      </c>
      <c r="AR22" s="402">
        <f t="shared" si="28"/>
        <v>500000</v>
      </c>
      <c r="AS22" s="403"/>
      <c r="AT22" s="3"/>
      <c r="AU22" s="11">
        <f t="shared" si="29"/>
        <v>0</v>
      </c>
      <c r="AV22" s="12"/>
      <c r="AW22" s="3"/>
      <c r="AX22" s="63">
        <f>SUM(H19:H28,K19:K28,N19:N28,Q19:Q28,T19:T28,W19:W28,Z19:Z28,AC19:AC28,Z19:Z28,AF19:AF28)</f>
        <v>0</v>
      </c>
    </row>
    <row r="23" spans="1:50" ht="15.6" customHeight="1">
      <c r="A23" s="687"/>
      <c r="B23" s="621"/>
      <c r="C23" s="688"/>
      <c r="D23" s="628"/>
      <c r="E23" s="693"/>
      <c r="F23" s="289" t="s">
        <v>37</v>
      </c>
      <c r="G23" s="25"/>
      <c r="H23" s="11">
        <f t="shared" si="16"/>
        <v>0</v>
      </c>
      <c r="I23" s="12"/>
      <c r="J23" s="3"/>
      <c r="K23" s="11">
        <f t="shared" si="17"/>
        <v>0</v>
      </c>
      <c r="L23" s="12"/>
      <c r="M23" s="3"/>
      <c r="N23" s="11">
        <f t="shared" si="18"/>
        <v>0</v>
      </c>
      <c r="O23" s="12"/>
      <c r="P23" s="3"/>
      <c r="Q23" s="11">
        <f t="shared" si="19"/>
        <v>0</v>
      </c>
      <c r="R23" s="12"/>
      <c r="S23" s="3"/>
      <c r="T23" s="11">
        <f t="shared" si="20"/>
        <v>0</v>
      </c>
      <c r="U23" s="12"/>
      <c r="V23" s="3"/>
      <c r="W23" s="11">
        <f t="shared" si="21"/>
        <v>0</v>
      </c>
      <c r="X23" s="12"/>
      <c r="Y23" s="3"/>
      <c r="Z23" s="11">
        <f t="shared" ref="Z23" si="30">Y23-AA23</f>
        <v>0</v>
      </c>
      <c r="AA23" s="12"/>
      <c r="AB23" s="3"/>
      <c r="AC23" s="11">
        <f t="shared" si="23"/>
        <v>0</v>
      </c>
      <c r="AD23" s="12"/>
      <c r="AE23" s="3"/>
      <c r="AF23" s="11">
        <f t="shared" si="24"/>
        <v>0</v>
      </c>
      <c r="AG23" s="12"/>
      <c r="AI23" s="11">
        <f>AH22-AJ23</f>
        <v>0</v>
      </c>
      <c r="AJ23" s="12"/>
      <c r="AK23" s="3"/>
      <c r="AL23" s="11">
        <f t="shared" si="26"/>
        <v>0</v>
      </c>
      <c r="AM23" s="12"/>
      <c r="AN23" s="3"/>
      <c r="AO23" s="11">
        <f t="shared" si="27"/>
        <v>0</v>
      </c>
      <c r="AP23" s="12"/>
      <c r="AQ23" s="444"/>
      <c r="AR23" s="11">
        <f t="shared" ref="AR23:AR28" si="31">AQ23-AS23</f>
        <v>0</v>
      </c>
      <c r="AS23" s="167"/>
      <c r="AT23" s="404">
        <v>500000</v>
      </c>
      <c r="AU23" s="402">
        <f t="shared" si="29"/>
        <v>500000</v>
      </c>
      <c r="AV23" s="403"/>
      <c r="AW23" s="3"/>
      <c r="AX23" s="7" t="s">
        <v>38</v>
      </c>
    </row>
    <row r="24" spans="1:50" ht="15.6" customHeight="1">
      <c r="A24" s="687"/>
      <c r="B24" s="621"/>
      <c r="C24" s="688"/>
      <c r="D24" s="628"/>
      <c r="E24" s="693"/>
      <c r="F24" s="289" t="s">
        <v>39</v>
      </c>
      <c r="G24" s="25"/>
      <c r="H24" s="11"/>
      <c r="I24" s="12"/>
      <c r="J24" s="3"/>
      <c r="K24" s="11"/>
      <c r="L24" s="12"/>
      <c r="M24" s="3"/>
      <c r="N24" s="11"/>
      <c r="O24" s="12"/>
      <c r="P24" s="3"/>
      <c r="Q24" s="11"/>
      <c r="R24" s="12"/>
      <c r="S24" s="3"/>
      <c r="T24" s="11"/>
      <c r="U24" s="12"/>
      <c r="V24" s="3"/>
      <c r="W24" s="11"/>
      <c r="X24" s="12"/>
      <c r="Y24" s="3"/>
      <c r="Z24" s="11"/>
      <c r="AA24" s="12"/>
      <c r="AB24" s="3"/>
      <c r="AC24" s="11"/>
      <c r="AD24" s="12"/>
      <c r="AE24" s="3"/>
      <c r="AF24" s="11"/>
      <c r="AG24" s="12"/>
      <c r="AH24" s="3"/>
      <c r="AI24" s="11"/>
      <c r="AJ24" s="12"/>
      <c r="AK24" s="3"/>
      <c r="AL24" s="11"/>
      <c r="AM24" s="12"/>
      <c r="AN24" s="3"/>
      <c r="AO24" s="11"/>
      <c r="AP24" s="12"/>
      <c r="AQ24" s="3"/>
      <c r="AR24" s="11">
        <f t="shared" si="31"/>
        <v>0</v>
      </c>
      <c r="AS24" s="12"/>
      <c r="AT24" s="3"/>
      <c r="AU24" s="11"/>
      <c r="AV24" s="12"/>
      <c r="AW24" s="3"/>
      <c r="AX24" s="7"/>
    </row>
    <row r="25" spans="1:50" ht="15.6" customHeight="1">
      <c r="A25" s="687"/>
      <c r="B25" s="621"/>
      <c r="C25" s="688"/>
      <c r="D25" s="628"/>
      <c r="E25" s="693"/>
      <c r="F25" s="289" t="s">
        <v>40</v>
      </c>
      <c r="G25" s="25"/>
      <c r="H25" s="11">
        <f t="shared" ref="H25:H28" si="32">G25-I25</f>
        <v>0</v>
      </c>
      <c r="I25" s="12"/>
      <c r="J25" s="3"/>
      <c r="K25" s="11">
        <f t="shared" ref="K25:K28" si="33">J25-L25</f>
        <v>0</v>
      </c>
      <c r="L25" s="12"/>
      <c r="M25" s="3"/>
      <c r="N25" s="11">
        <f t="shared" ref="N25:N28" si="34">M25-O25</f>
        <v>0</v>
      </c>
      <c r="O25" s="12"/>
      <c r="P25" s="3"/>
      <c r="Q25" s="11">
        <f t="shared" ref="Q25:Q28" si="35">P25-R25</f>
        <v>0</v>
      </c>
      <c r="R25" s="12"/>
      <c r="S25" s="3"/>
      <c r="T25" s="11">
        <f t="shared" ref="T25:T28" si="36">S25-U25</f>
        <v>0</v>
      </c>
      <c r="U25" s="12"/>
      <c r="V25" s="3"/>
      <c r="W25" s="11">
        <f t="shared" ref="W25:W28" si="37">V25-X25</f>
        <v>0</v>
      </c>
      <c r="X25" s="12"/>
      <c r="Y25" s="3"/>
      <c r="Z25" s="11">
        <f t="shared" ref="Z25:Z28" si="38">Y25-AA25</f>
        <v>0</v>
      </c>
      <c r="AA25" s="12"/>
      <c r="AB25" s="3"/>
      <c r="AC25" s="11">
        <f t="shared" ref="AC25:AC28" si="39">AB25-AD25</f>
        <v>0</v>
      </c>
      <c r="AD25" s="12"/>
      <c r="AE25" s="3"/>
      <c r="AF25" s="11">
        <f t="shared" ref="AF25:AF28" si="40">AE25-AG25</f>
        <v>0</v>
      </c>
      <c r="AG25" s="12"/>
      <c r="AH25" s="3"/>
      <c r="AI25" s="11">
        <f t="shared" ref="AI25:AI28" si="41">AH25-AJ25</f>
        <v>0</v>
      </c>
      <c r="AJ25" s="12"/>
      <c r="AK25" s="3"/>
      <c r="AL25" s="11">
        <f t="shared" ref="AL25:AL28" si="42">AK25-AM25</f>
        <v>0</v>
      </c>
      <c r="AM25" s="12"/>
      <c r="AN25" s="3"/>
      <c r="AO25" s="11">
        <f t="shared" ref="AO25:AO28" si="43">AN25-AP25</f>
        <v>0</v>
      </c>
      <c r="AP25" s="12"/>
      <c r="AQ25" s="3"/>
      <c r="AR25" s="11">
        <f t="shared" si="31"/>
        <v>0</v>
      </c>
      <c r="AS25" s="12"/>
      <c r="AT25" s="3"/>
      <c r="AU25" s="11">
        <f t="shared" ref="AU25:AU28" si="44">AT25-AV25</f>
        <v>0</v>
      </c>
      <c r="AV25" s="12"/>
      <c r="AW25" s="3"/>
      <c r="AX25" s="63">
        <f>SUM(I19:I28,L19:L28,O19:O28,R19:R28,U19:U28,X19:X28,AA19:AA28,AD19:AD28,AG19:AG28)</f>
        <v>0</v>
      </c>
    </row>
    <row r="26" spans="1:50" ht="15.6" customHeight="1">
      <c r="A26" s="687"/>
      <c r="B26" s="621"/>
      <c r="C26" s="688"/>
      <c r="D26" s="628"/>
      <c r="E26" s="693"/>
      <c r="F26" s="289" t="s">
        <v>41</v>
      </c>
      <c r="G26" s="25"/>
      <c r="H26" s="11">
        <f t="shared" si="32"/>
        <v>0</v>
      </c>
      <c r="I26" s="12"/>
      <c r="J26" s="3"/>
      <c r="K26" s="11">
        <f t="shared" si="33"/>
        <v>0</v>
      </c>
      <c r="L26" s="12"/>
      <c r="M26" s="3"/>
      <c r="N26" s="11">
        <f t="shared" si="34"/>
        <v>0</v>
      </c>
      <c r="O26" s="12"/>
      <c r="P26" s="3"/>
      <c r="Q26" s="11">
        <f t="shared" si="35"/>
        <v>0</v>
      </c>
      <c r="R26" s="12"/>
      <c r="S26" s="3"/>
      <c r="T26" s="11">
        <f t="shared" si="36"/>
        <v>0</v>
      </c>
      <c r="U26" s="12"/>
      <c r="V26" s="3"/>
      <c r="W26" s="11">
        <f t="shared" si="37"/>
        <v>0</v>
      </c>
      <c r="X26" s="12"/>
      <c r="Y26" s="3"/>
      <c r="Z26" s="11">
        <f t="shared" si="38"/>
        <v>0</v>
      </c>
      <c r="AA26" s="12"/>
      <c r="AB26" s="3"/>
      <c r="AC26" s="11">
        <f t="shared" si="39"/>
        <v>0</v>
      </c>
      <c r="AD26" s="12"/>
      <c r="AE26" s="3"/>
      <c r="AF26" s="11">
        <f t="shared" si="40"/>
        <v>0</v>
      </c>
      <c r="AG26" s="12"/>
      <c r="AH26" s="3"/>
      <c r="AI26" s="11">
        <f t="shared" si="41"/>
        <v>0</v>
      </c>
      <c r="AJ26" s="12"/>
      <c r="AK26" s="3"/>
      <c r="AL26" s="11">
        <f t="shared" si="42"/>
        <v>0</v>
      </c>
      <c r="AM26" s="12"/>
      <c r="AN26" s="3"/>
      <c r="AO26" s="11">
        <f t="shared" si="43"/>
        <v>0</v>
      </c>
      <c r="AP26" s="12"/>
      <c r="AQ26" s="3"/>
      <c r="AR26" s="11">
        <f t="shared" si="31"/>
        <v>0</v>
      </c>
      <c r="AS26" s="12"/>
      <c r="AT26" s="3"/>
      <c r="AU26" s="11">
        <f t="shared" si="44"/>
        <v>0</v>
      </c>
      <c r="AV26" s="12"/>
      <c r="AW26" s="3"/>
      <c r="AX26" s="7" t="s">
        <v>42</v>
      </c>
    </row>
    <row r="27" spans="1:50" ht="15.6" customHeight="1">
      <c r="A27" s="687"/>
      <c r="B27" s="621"/>
      <c r="C27" s="688"/>
      <c r="D27" s="628"/>
      <c r="E27" s="693"/>
      <c r="F27" s="289" t="s">
        <v>43</v>
      </c>
      <c r="G27" s="25"/>
      <c r="H27" s="11">
        <f t="shared" si="32"/>
        <v>0</v>
      </c>
      <c r="I27" s="12"/>
      <c r="J27" s="3"/>
      <c r="K27" s="11">
        <f t="shared" si="33"/>
        <v>0</v>
      </c>
      <c r="L27" s="12"/>
      <c r="M27" s="3"/>
      <c r="N27" s="11">
        <f t="shared" si="34"/>
        <v>0</v>
      </c>
      <c r="O27" s="12"/>
      <c r="P27" s="3"/>
      <c r="Q27" s="11">
        <f t="shared" si="35"/>
        <v>0</v>
      </c>
      <c r="R27" s="12"/>
      <c r="S27" s="3"/>
      <c r="T27" s="11">
        <f t="shared" si="36"/>
        <v>0</v>
      </c>
      <c r="U27" s="12"/>
      <c r="V27" s="3"/>
      <c r="W27" s="11">
        <f t="shared" si="37"/>
        <v>0</v>
      </c>
      <c r="X27" s="12"/>
      <c r="Y27" s="3"/>
      <c r="Z27" s="11">
        <f t="shared" si="38"/>
        <v>0</v>
      </c>
      <c r="AA27" s="12"/>
      <c r="AB27" s="3"/>
      <c r="AC27" s="11">
        <f t="shared" si="39"/>
        <v>0</v>
      </c>
      <c r="AD27" s="12"/>
      <c r="AE27" s="3"/>
      <c r="AF27" s="11">
        <f t="shared" si="40"/>
        <v>0</v>
      </c>
      <c r="AG27" s="12"/>
      <c r="AH27" s="3"/>
      <c r="AI27" s="11">
        <f t="shared" si="41"/>
        <v>0</v>
      </c>
      <c r="AJ27" s="12"/>
      <c r="AK27" s="3"/>
      <c r="AL27" s="11">
        <f t="shared" si="42"/>
        <v>0</v>
      </c>
      <c r="AM27" s="12"/>
      <c r="AN27" s="3"/>
      <c r="AO27" s="11">
        <f t="shared" si="43"/>
        <v>0</v>
      </c>
      <c r="AP27" s="12"/>
      <c r="AQ27" s="3"/>
      <c r="AR27" s="11">
        <f t="shared" si="31"/>
        <v>0</v>
      </c>
      <c r="AS27" s="12"/>
      <c r="AT27" s="3"/>
      <c r="AU27" s="11">
        <f t="shared" si="44"/>
        <v>0</v>
      </c>
      <c r="AV27" s="12"/>
      <c r="AW27" s="3"/>
      <c r="AX27" s="290" t="e">
        <f>AX25/AX20</f>
        <v>#DIV/0!</v>
      </c>
    </row>
    <row r="28" spans="1:50" ht="15.6" customHeight="1">
      <c r="A28" s="670"/>
      <c r="B28" s="671"/>
      <c r="C28" s="689"/>
      <c r="D28" s="691"/>
      <c r="E28" s="694"/>
      <c r="F28" s="291" t="s">
        <v>44</v>
      </c>
      <c r="G28" s="292"/>
      <c r="H28" s="16">
        <f t="shared" si="32"/>
        <v>0</v>
      </c>
      <c r="I28" s="17"/>
      <c r="J28" s="8"/>
      <c r="K28" s="16">
        <f t="shared" si="33"/>
        <v>0</v>
      </c>
      <c r="L28" s="17"/>
      <c r="M28" s="8"/>
      <c r="N28" s="16">
        <f t="shared" si="34"/>
        <v>0</v>
      </c>
      <c r="O28" s="17"/>
      <c r="P28" s="299"/>
      <c r="Q28" s="297">
        <f t="shared" si="35"/>
        <v>0</v>
      </c>
      <c r="R28" s="298"/>
      <c r="S28" s="299"/>
      <c r="T28" s="297">
        <f t="shared" si="36"/>
        <v>0</v>
      </c>
      <c r="U28" s="298"/>
      <c r="V28" s="299"/>
      <c r="W28" s="297">
        <f t="shared" si="37"/>
        <v>0</v>
      </c>
      <c r="X28" s="298"/>
      <c r="Y28" s="299"/>
      <c r="Z28" s="297">
        <f t="shared" si="38"/>
        <v>0</v>
      </c>
      <c r="AA28" s="298"/>
      <c r="AB28" s="299"/>
      <c r="AC28" s="297">
        <f t="shared" si="39"/>
        <v>0</v>
      </c>
      <c r="AD28" s="298"/>
      <c r="AE28" s="299"/>
      <c r="AF28" s="297">
        <f t="shared" si="40"/>
        <v>0</v>
      </c>
      <c r="AG28" s="298"/>
      <c r="AH28" s="299"/>
      <c r="AI28" s="297">
        <f t="shared" si="41"/>
        <v>0</v>
      </c>
      <c r="AJ28" s="298"/>
      <c r="AK28" s="299"/>
      <c r="AL28" s="297">
        <f t="shared" si="42"/>
        <v>0</v>
      </c>
      <c r="AM28" s="298"/>
      <c r="AN28" s="299"/>
      <c r="AO28" s="297">
        <f t="shared" si="43"/>
        <v>0</v>
      </c>
      <c r="AP28" s="298"/>
      <c r="AQ28" s="299"/>
      <c r="AR28" s="297">
        <f t="shared" si="31"/>
        <v>0</v>
      </c>
      <c r="AS28" s="298"/>
      <c r="AT28" s="299"/>
      <c r="AU28" s="297">
        <f t="shared" si="44"/>
        <v>0</v>
      </c>
      <c r="AV28" s="298"/>
      <c r="AW28" s="300"/>
      <c r="AX28" s="301"/>
    </row>
    <row r="29" spans="1:50" ht="15" customHeight="1">
      <c r="A29" s="695" t="s">
        <v>18</v>
      </c>
      <c r="B29" s="696" t="s">
        <v>19</v>
      </c>
      <c r="C29" s="680" t="s">
        <v>20</v>
      </c>
      <c r="D29" s="696" t="s">
        <v>21</v>
      </c>
      <c r="E29" s="680" t="s">
        <v>22</v>
      </c>
      <c r="F29" s="697" t="s">
        <v>23</v>
      </c>
      <c r="G29" s="544" t="s">
        <v>24</v>
      </c>
      <c r="H29" s="502" t="s">
        <v>25</v>
      </c>
      <c r="I29" s="504" t="s">
        <v>26</v>
      </c>
      <c r="J29" s="544" t="s">
        <v>24</v>
      </c>
      <c r="K29" s="502" t="s">
        <v>25</v>
      </c>
      <c r="L29" s="504" t="s">
        <v>26</v>
      </c>
      <c r="M29" s="544" t="s">
        <v>24</v>
      </c>
      <c r="N29" s="502" t="s">
        <v>25</v>
      </c>
      <c r="O29" s="504" t="s">
        <v>26</v>
      </c>
      <c r="P29" s="544" t="s">
        <v>24</v>
      </c>
      <c r="Q29" s="502" t="s">
        <v>25</v>
      </c>
      <c r="R29" s="504" t="s">
        <v>26</v>
      </c>
      <c r="S29" s="544" t="s">
        <v>24</v>
      </c>
      <c r="T29" s="502" t="s">
        <v>25</v>
      </c>
      <c r="U29" s="504" t="s">
        <v>26</v>
      </c>
      <c r="V29" s="544" t="s">
        <v>24</v>
      </c>
      <c r="W29" s="502" t="s">
        <v>25</v>
      </c>
      <c r="X29" s="504" t="s">
        <v>26</v>
      </c>
      <c r="Y29" s="544" t="s">
        <v>24</v>
      </c>
      <c r="Z29" s="502" t="s">
        <v>25</v>
      </c>
      <c r="AA29" s="504" t="s">
        <v>26</v>
      </c>
      <c r="AB29" s="544" t="s">
        <v>24</v>
      </c>
      <c r="AC29" s="502" t="s">
        <v>25</v>
      </c>
      <c r="AD29" s="504" t="s">
        <v>26</v>
      </c>
      <c r="AE29" s="544" t="s">
        <v>24</v>
      </c>
      <c r="AF29" s="502" t="s">
        <v>25</v>
      </c>
      <c r="AG29" s="504" t="s">
        <v>26</v>
      </c>
      <c r="AH29" s="544" t="s">
        <v>24</v>
      </c>
      <c r="AI29" s="502" t="s">
        <v>25</v>
      </c>
      <c r="AJ29" s="504" t="s">
        <v>26</v>
      </c>
      <c r="AK29" s="544" t="s">
        <v>24</v>
      </c>
      <c r="AL29" s="502" t="s">
        <v>25</v>
      </c>
      <c r="AM29" s="504" t="s">
        <v>26</v>
      </c>
      <c r="AN29" s="544" t="s">
        <v>24</v>
      </c>
      <c r="AO29" s="502" t="s">
        <v>25</v>
      </c>
      <c r="AP29" s="504" t="s">
        <v>26</v>
      </c>
      <c r="AQ29" s="544" t="s">
        <v>24</v>
      </c>
      <c r="AR29" s="502" t="s">
        <v>25</v>
      </c>
      <c r="AS29" s="504" t="s">
        <v>26</v>
      </c>
      <c r="AT29" s="544" t="s">
        <v>24</v>
      </c>
      <c r="AU29" s="502" t="s">
        <v>25</v>
      </c>
      <c r="AV29" s="504" t="s">
        <v>26</v>
      </c>
      <c r="AW29" s="544" t="s">
        <v>24</v>
      </c>
      <c r="AX29" s="521" t="s">
        <v>27</v>
      </c>
    </row>
    <row r="30" spans="1:50" ht="15" customHeight="1">
      <c r="A30" s="684"/>
      <c r="B30" s="532"/>
      <c r="C30" s="502"/>
      <c r="D30" s="532"/>
      <c r="E30" s="502"/>
      <c r="F30" s="686"/>
      <c r="G30" s="544"/>
      <c r="H30" s="502"/>
      <c r="I30" s="504"/>
      <c r="J30" s="544"/>
      <c r="K30" s="502"/>
      <c r="L30" s="504"/>
      <c r="M30" s="544"/>
      <c r="N30" s="502"/>
      <c r="O30" s="504"/>
      <c r="P30" s="544"/>
      <c r="Q30" s="502"/>
      <c r="R30" s="504"/>
      <c r="S30" s="544"/>
      <c r="T30" s="502"/>
      <c r="U30" s="504"/>
      <c r="V30" s="544"/>
      <c r="W30" s="502"/>
      <c r="X30" s="504"/>
      <c r="Y30" s="544"/>
      <c r="Z30" s="502"/>
      <c r="AA30" s="504"/>
      <c r="AB30" s="544"/>
      <c r="AC30" s="502"/>
      <c r="AD30" s="504"/>
      <c r="AE30" s="544"/>
      <c r="AF30" s="502"/>
      <c r="AG30" s="504"/>
      <c r="AH30" s="544"/>
      <c r="AI30" s="502"/>
      <c r="AJ30" s="504"/>
      <c r="AK30" s="544"/>
      <c r="AL30" s="502"/>
      <c r="AM30" s="504"/>
      <c r="AN30" s="544"/>
      <c r="AO30" s="502"/>
      <c r="AP30" s="504"/>
      <c r="AQ30" s="544"/>
      <c r="AR30" s="502"/>
      <c r="AS30" s="504"/>
      <c r="AT30" s="544"/>
      <c r="AU30" s="502"/>
      <c r="AV30" s="504"/>
      <c r="AW30" s="544"/>
      <c r="AX30" s="521"/>
    </row>
    <row r="31" spans="1:50" ht="15" customHeight="1">
      <c r="A31" s="687" t="s">
        <v>48</v>
      </c>
      <c r="B31" s="621">
        <v>2128</v>
      </c>
      <c r="C31" s="688">
        <v>1400550</v>
      </c>
      <c r="D31" s="627" t="s">
        <v>49</v>
      </c>
      <c r="E31" s="692" t="s">
        <v>50</v>
      </c>
      <c r="F31" s="289" t="s">
        <v>31</v>
      </c>
      <c r="G31" s="25"/>
      <c r="H31" s="9">
        <f t="shared" ref="H31:H35" si="45">G31-I31</f>
        <v>0</v>
      </c>
      <c r="I31" s="10"/>
      <c r="J31" s="3"/>
      <c r="K31" s="9">
        <f t="shared" ref="K31:K35" si="46">J31-L31</f>
        <v>0</v>
      </c>
      <c r="L31" s="10"/>
      <c r="M31" s="3"/>
      <c r="N31" s="9">
        <f t="shared" ref="N31:N35" si="47">M31-O31</f>
        <v>0</v>
      </c>
      <c r="O31" s="10"/>
      <c r="P31" s="3"/>
      <c r="Q31" s="9">
        <f t="shared" ref="Q31:Q35" si="48">P31-R31</f>
        <v>0</v>
      </c>
      <c r="R31" s="10"/>
      <c r="S31" s="3"/>
      <c r="T31" s="9">
        <f t="shared" ref="T31:T35" si="49">S31-U31</f>
        <v>0</v>
      </c>
      <c r="U31" s="10"/>
      <c r="V31" s="3"/>
      <c r="W31" s="9">
        <f t="shared" ref="W31:W35" si="50">V31-X31</f>
        <v>0</v>
      </c>
      <c r="X31" s="10"/>
      <c r="Y31" s="3"/>
      <c r="Z31" s="9">
        <f t="shared" ref="Z31:Z33" si="51">Y31-AA31</f>
        <v>0</v>
      </c>
      <c r="AA31" s="10"/>
      <c r="AB31" s="3"/>
      <c r="AC31" s="9">
        <f t="shared" ref="AC31:AC35" si="52">AB31-AD31</f>
        <v>0</v>
      </c>
      <c r="AD31" s="10"/>
      <c r="AE31" s="3"/>
      <c r="AF31" s="9">
        <f t="shared" ref="AF31:AF37" si="53">AE31-AG31</f>
        <v>0</v>
      </c>
      <c r="AG31" s="10"/>
      <c r="AH31" s="3"/>
      <c r="AI31" s="9">
        <f t="shared" ref="AI31:AI35" si="54">AH31-AJ31</f>
        <v>0</v>
      </c>
      <c r="AJ31" s="10"/>
      <c r="AK31" s="3"/>
      <c r="AL31" s="9">
        <f t="shared" ref="AL31:AL35" si="55">AK31-AM31</f>
        <v>0</v>
      </c>
      <c r="AM31" s="10"/>
      <c r="AN31" s="3"/>
      <c r="AO31" s="9">
        <f t="shared" ref="AO31:AO35" si="56">AN31-AP31</f>
        <v>0</v>
      </c>
      <c r="AP31" s="10"/>
      <c r="AQ31" s="3"/>
      <c r="AR31" s="9">
        <f t="shared" ref="AR31:AR35" si="57">AQ31-AS31</f>
        <v>0</v>
      </c>
      <c r="AS31" s="10"/>
      <c r="AT31" s="3"/>
      <c r="AU31" s="9">
        <f t="shared" ref="AU31:AU35" si="58">AT31-AV31</f>
        <v>0</v>
      </c>
      <c r="AV31" s="10"/>
      <c r="AW31" s="3"/>
      <c r="AX31" s="4" t="s">
        <v>32</v>
      </c>
    </row>
    <row r="32" spans="1:50">
      <c r="A32" s="687"/>
      <c r="B32" s="621"/>
      <c r="C32" s="688"/>
      <c r="D32" s="627"/>
      <c r="E32" s="692"/>
      <c r="F32" s="289" t="s">
        <v>33</v>
      </c>
      <c r="G32" s="25"/>
      <c r="H32" s="11">
        <f t="shared" si="45"/>
        <v>0</v>
      </c>
      <c r="I32" s="12"/>
      <c r="J32" s="3"/>
      <c r="K32" s="11">
        <f t="shared" si="46"/>
        <v>0</v>
      </c>
      <c r="L32" s="12"/>
      <c r="M32" s="3"/>
      <c r="N32" s="11">
        <f t="shared" si="47"/>
        <v>0</v>
      </c>
      <c r="O32" s="12"/>
      <c r="P32" s="3"/>
      <c r="Q32" s="11">
        <f t="shared" si="48"/>
        <v>0</v>
      </c>
      <c r="R32" s="12"/>
      <c r="S32" s="3"/>
      <c r="T32" s="11">
        <f t="shared" si="49"/>
        <v>0</v>
      </c>
      <c r="U32" s="12"/>
      <c r="V32" s="3"/>
      <c r="W32" s="11">
        <f t="shared" si="50"/>
        <v>0</v>
      </c>
      <c r="X32" s="12"/>
      <c r="Y32" s="3"/>
      <c r="Z32" s="11">
        <f t="shared" si="51"/>
        <v>0</v>
      </c>
      <c r="AA32" s="12"/>
      <c r="AB32" s="3"/>
      <c r="AC32" s="11">
        <f t="shared" si="52"/>
        <v>0</v>
      </c>
      <c r="AD32" s="12"/>
      <c r="AE32" s="3"/>
      <c r="AF32" s="11">
        <f t="shared" si="53"/>
        <v>0</v>
      </c>
      <c r="AG32" s="12"/>
      <c r="AH32" s="3"/>
      <c r="AI32" s="11">
        <f t="shared" si="54"/>
        <v>0</v>
      </c>
      <c r="AJ32" s="12"/>
      <c r="AK32" s="3"/>
      <c r="AL32" s="11">
        <f t="shared" si="55"/>
        <v>0</v>
      </c>
      <c r="AM32" s="12"/>
      <c r="AN32" s="3"/>
      <c r="AO32" s="11">
        <f t="shared" si="56"/>
        <v>0</v>
      </c>
      <c r="AP32" s="12"/>
      <c r="AQ32" s="3"/>
      <c r="AR32" s="11">
        <f t="shared" si="57"/>
        <v>0</v>
      </c>
      <c r="AS32" s="12"/>
      <c r="AT32" s="3"/>
      <c r="AU32" s="11">
        <f t="shared" si="58"/>
        <v>0</v>
      </c>
      <c r="AV32" s="12"/>
      <c r="AW32" s="3"/>
      <c r="AX32" s="63">
        <f>SUM(G31:G40,J31:J40,M31:M40,P31:P40,S31:S40,V31:V40,Y31:Y40,AB31:AB40,AE31:AE40)</f>
        <v>1099084</v>
      </c>
    </row>
    <row r="33" spans="1:50">
      <c r="A33" s="687"/>
      <c r="B33" s="621"/>
      <c r="C33" s="688"/>
      <c r="D33" s="627"/>
      <c r="E33" s="692"/>
      <c r="F33" s="289" t="s">
        <v>34</v>
      </c>
      <c r="G33" s="25"/>
      <c r="H33" s="11">
        <f t="shared" si="45"/>
        <v>0</v>
      </c>
      <c r="I33" s="12"/>
      <c r="J33" s="3"/>
      <c r="K33" s="11">
        <f t="shared" si="46"/>
        <v>0</v>
      </c>
      <c r="L33" s="12"/>
      <c r="M33" s="3">
        <v>0</v>
      </c>
      <c r="N33" s="11">
        <f t="shared" si="47"/>
        <v>0</v>
      </c>
      <c r="O33" s="12"/>
      <c r="P33" s="3"/>
      <c r="Q33" s="11">
        <f t="shared" si="48"/>
        <v>0</v>
      </c>
      <c r="R33" s="12"/>
      <c r="S33" s="3"/>
      <c r="T33" s="11">
        <f t="shared" si="49"/>
        <v>0</v>
      </c>
      <c r="U33" s="12"/>
      <c r="V33" s="3"/>
      <c r="W33" s="11">
        <f t="shared" si="50"/>
        <v>0</v>
      </c>
      <c r="X33" s="12"/>
      <c r="Y33" s="3"/>
      <c r="Z33" s="11">
        <f t="shared" si="51"/>
        <v>0</v>
      </c>
      <c r="AA33" s="12"/>
      <c r="AB33" s="3"/>
      <c r="AC33" s="11">
        <f t="shared" si="52"/>
        <v>0</v>
      </c>
      <c r="AD33" s="12"/>
      <c r="AE33" s="3"/>
      <c r="AF33" s="11">
        <f t="shared" si="53"/>
        <v>0</v>
      </c>
      <c r="AG33" s="12"/>
      <c r="AH33" s="3"/>
      <c r="AI33" s="11">
        <f t="shared" si="54"/>
        <v>0</v>
      </c>
      <c r="AJ33" s="12"/>
      <c r="AK33" s="3"/>
      <c r="AL33" s="11">
        <f t="shared" si="55"/>
        <v>0</v>
      </c>
      <c r="AM33" s="12"/>
      <c r="AN33" s="3"/>
      <c r="AO33" s="11">
        <f t="shared" si="56"/>
        <v>0</v>
      </c>
      <c r="AP33" s="12"/>
      <c r="AQ33" s="3"/>
      <c r="AR33" s="11">
        <f t="shared" si="57"/>
        <v>0</v>
      </c>
      <c r="AS33" s="12"/>
      <c r="AT33" s="3"/>
      <c r="AU33" s="11">
        <f t="shared" si="58"/>
        <v>0</v>
      </c>
      <c r="AV33" s="12"/>
      <c r="AW33" s="3"/>
      <c r="AX33" s="7" t="s">
        <v>35</v>
      </c>
    </row>
    <row r="34" spans="1:50">
      <c r="A34" s="687"/>
      <c r="B34" s="621"/>
      <c r="C34" s="688"/>
      <c r="D34" s="627"/>
      <c r="E34" s="692"/>
      <c r="F34" s="289" t="s">
        <v>36</v>
      </c>
      <c r="G34" s="25"/>
      <c r="H34" s="11">
        <f t="shared" si="45"/>
        <v>0</v>
      </c>
      <c r="I34" s="12"/>
      <c r="J34" s="3"/>
      <c r="K34" s="11">
        <f t="shared" si="46"/>
        <v>0</v>
      </c>
      <c r="L34" s="12"/>
      <c r="M34" s="3"/>
      <c r="N34" s="11">
        <f t="shared" si="47"/>
        <v>0</v>
      </c>
      <c r="O34" s="12"/>
      <c r="P34" s="404">
        <v>384147</v>
      </c>
      <c r="Q34" s="402">
        <f t="shared" si="48"/>
        <v>76830</v>
      </c>
      <c r="R34" s="403">
        <v>307317</v>
      </c>
      <c r="S34" s="404">
        <v>300000</v>
      </c>
      <c r="T34" s="402">
        <f t="shared" si="49"/>
        <v>0</v>
      </c>
      <c r="U34" s="403">
        <v>300000</v>
      </c>
      <c r="V34" s="3"/>
      <c r="W34" s="11">
        <f t="shared" si="50"/>
        <v>0</v>
      </c>
      <c r="X34" s="12"/>
      <c r="Y34" s="404">
        <f>SUM(97465+52535)</f>
        <v>150000</v>
      </c>
      <c r="Z34" s="402">
        <f>Y34-AA34</f>
        <v>52535</v>
      </c>
      <c r="AA34" s="403">
        <v>97465</v>
      </c>
      <c r="AB34" s="3"/>
      <c r="AC34" s="11">
        <f t="shared" si="52"/>
        <v>0</v>
      </c>
      <c r="AD34" s="12"/>
      <c r="AE34" s="3"/>
      <c r="AF34" s="11">
        <f t="shared" si="53"/>
        <v>0</v>
      </c>
      <c r="AG34" s="12"/>
      <c r="AH34" s="3"/>
      <c r="AI34" s="11">
        <f t="shared" si="54"/>
        <v>0</v>
      </c>
      <c r="AJ34" s="12"/>
      <c r="AK34" s="3"/>
      <c r="AL34" s="11">
        <f t="shared" si="55"/>
        <v>0</v>
      </c>
      <c r="AM34" s="12"/>
      <c r="AN34" s="3"/>
      <c r="AO34" s="11">
        <f t="shared" si="56"/>
        <v>0</v>
      </c>
      <c r="AP34" s="12"/>
      <c r="AQ34" s="3"/>
      <c r="AR34" s="11">
        <f t="shared" si="57"/>
        <v>0</v>
      </c>
      <c r="AS34" s="12"/>
      <c r="AT34" s="3"/>
      <c r="AU34" s="11">
        <f t="shared" si="58"/>
        <v>0</v>
      </c>
      <c r="AV34" s="12"/>
      <c r="AW34" s="3"/>
      <c r="AX34" s="63">
        <f>SUM(H31:H40,K31:K40,N31:N40,Q31:Q40,T31:T40,W31:W40,Z31:Z40,AC31:AC40,Z31:Z40,AF31:AF40)</f>
        <v>181900</v>
      </c>
    </row>
    <row r="35" spans="1:50">
      <c r="A35" s="687"/>
      <c r="B35" s="621"/>
      <c r="C35" s="688"/>
      <c r="D35" s="627"/>
      <c r="E35" s="692"/>
      <c r="F35" s="289" t="s">
        <v>37</v>
      </c>
      <c r="G35" s="25"/>
      <c r="H35" s="11">
        <f t="shared" si="45"/>
        <v>0</v>
      </c>
      <c r="I35" s="12"/>
      <c r="J35" s="3"/>
      <c r="K35" s="11">
        <f t="shared" si="46"/>
        <v>0</v>
      </c>
      <c r="L35" s="12"/>
      <c r="M35" s="3"/>
      <c r="N35" s="11">
        <f t="shared" si="47"/>
        <v>0</v>
      </c>
      <c r="O35" s="12"/>
      <c r="P35" s="3"/>
      <c r="Q35" s="11">
        <f t="shared" si="48"/>
        <v>0</v>
      </c>
      <c r="R35" s="12"/>
      <c r="S35" s="3"/>
      <c r="T35" s="11">
        <f t="shared" si="49"/>
        <v>0</v>
      </c>
      <c r="U35" s="12"/>
      <c r="V35" s="3"/>
      <c r="W35" s="11">
        <f t="shared" si="50"/>
        <v>0</v>
      </c>
      <c r="X35" s="12"/>
      <c r="Y35" s="3"/>
      <c r="Z35" s="11">
        <f t="shared" ref="Z35" si="59">Y35-AA35</f>
        <v>0</v>
      </c>
      <c r="AA35" s="12"/>
      <c r="AB35" s="3"/>
      <c r="AC35" s="11">
        <f t="shared" si="52"/>
        <v>0</v>
      </c>
      <c r="AD35" s="12"/>
      <c r="AE35" s="3"/>
      <c r="AF35" s="11">
        <f t="shared" si="53"/>
        <v>0</v>
      </c>
      <c r="AG35" s="12"/>
      <c r="AH35" s="3"/>
      <c r="AI35" s="11">
        <f t="shared" si="54"/>
        <v>0</v>
      </c>
      <c r="AJ35" s="12"/>
      <c r="AK35" s="3"/>
      <c r="AL35" s="11">
        <f t="shared" si="55"/>
        <v>0</v>
      </c>
      <c r="AM35" s="12"/>
      <c r="AN35" s="3"/>
      <c r="AO35" s="11">
        <f t="shared" si="56"/>
        <v>0</v>
      </c>
      <c r="AP35" s="12"/>
      <c r="AQ35" s="3"/>
      <c r="AR35" s="11">
        <f t="shared" si="57"/>
        <v>0</v>
      </c>
      <c r="AS35" s="12"/>
      <c r="AT35" s="3"/>
      <c r="AU35" s="11">
        <f t="shared" si="58"/>
        <v>0</v>
      </c>
      <c r="AV35" s="12"/>
      <c r="AW35" s="3"/>
      <c r="AX35" s="7" t="s">
        <v>38</v>
      </c>
    </row>
    <row r="36" spans="1:50">
      <c r="A36" s="687"/>
      <c r="B36" s="621"/>
      <c r="C36" s="688"/>
      <c r="D36" s="627"/>
      <c r="E36" s="692"/>
      <c r="F36" s="289" t="s">
        <v>39</v>
      </c>
      <c r="G36" s="25"/>
      <c r="H36" s="11"/>
      <c r="I36" s="12"/>
      <c r="J36" s="3"/>
      <c r="K36" s="11"/>
      <c r="L36" s="12"/>
      <c r="M36" s="3"/>
      <c r="N36" s="11"/>
      <c r="O36" s="12"/>
      <c r="P36" s="3"/>
      <c r="Q36" s="11"/>
      <c r="R36" s="12"/>
      <c r="S36" s="3"/>
      <c r="T36" s="11"/>
      <c r="U36" s="12"/>
      <c r="V36" s="3"/>
      <c r="W36" s="11"/>
      <c r="X36" s="12"/>
      <c r="Y36" s="3"/>
      <c r="Z36" s="11"/>
      <c r="AA36" s="12"/>
      <c r="AB36" s="3"/>
      <c r="AC36" s="11"/>
      <c r="AD36" s="12"/>
      <c r="AE36" s="407">
        <v>264937</v>
      </c>
      <c r="AF36" s="407">
        <f t="shared" si="53"/>
        <v>0</v>
      </c>
      <c r="AG36" s="407">
        <v>264937</v>
      </c>
      <c r="AH36" s="3"/>
      <c r="AI36" s="11"/>
      <c r="AJ36" s="12"/>
      <c r="AK36" s="3"/>
      <c r="AL36" s="11"/>
      <c r="AM36" s="12"/>
      <c r="AN36" s="3"/>
      <c r="AO36" s="11"/>
      <c r="AP36" s="12"/>
      <c r="AQ36" s="3"/>
      <c r="AR36" s="11"/>
      <c r="AS36" s="12"/>
      <c r="AT36" s="3"/>
      <c r="AU36" s="11"/>
      <c r="AV36" s="12"/>
      <c r="AW36" s="3"/>
      <c r="AX36" s="7"/>
    </row>
    <row r="37" spans="1:50">
      <c r="A37" s="687"/>
      <c r="B37" s="621"/>
      <c r="C37" s="688"/>
      <c r="D37" s="627"/>
      <c r="E37" s="692"/>
      <c r="F37" s="289" t="s">
        <v>40</v>
      </c>
      <c r="G37" s="25"/>
      <c r="H37" s="11">
        <f t="shared" ref="H37:H40" si="60">G37-I37</f>
        <v>0</v>
      </c>
      <c r="I37" s="12"/>
      <c r="J37" s="3"/>
      <c r="K37" s="11">
        <f t="shared" ref="K37:K40" si="61">J37-L37</f>
        <v>0</v>
      </c>
      <c r="L37" s="12"/>
      <c r="M37" s="3"/>
      <c r="N37" s="11">
        <f t="shared" ref="N37:N40" si="62">M37-O37</f>
        <v>0</v>
      </c>
      <c r="O37" s="12"/>
      <c r="P37" s="3"/>
      <c r="Q37" s="11">
        <f t="shared" ref="Q37:Q40" si="63">P37-R37</f>
        <v>0</v>
      </c>
      <c r="R37" s="12"/>
      <c r="S37" s="3"/>
      <c r="T37" s="11">
        <f t="shared" ref="T37:T40" si="64">S37-U37</f>
        <v>0</v>
      </c>
      <c r="U37" s="12"/>
      <c r="V37" s="3"/>
      <c r="W37" s="11">
        <f t="shared" ref="W37:W40" si="65">V37-X37</f>
        <v>0</v>
      </c>
      <c r="X37" s="12"/>
      <c r="Y37" s="3"/>
      <c r="Z37" s="11">
        <f t="shared" ref="Z37:Z40" si="66">Y37-AA37</f>
        <v>0</v>
      </c>
      <c r="AA37" s="12"/>
      <c r="AB37" s="3"/>
      <c r="AC37" s="11">
        <f t="shared" ref="AC37:AC40" si="67">AB37-AD37</f>
        <v>0</v>
      </c>
      <c r="AD37" s="12"/>
      <c r="AE37" s="3"/>
      <c r="AF37" s="11">
        <f t="shared" si="53"/>
        <v>0</v>
      </c>
      <c r="AG37" s="12"/>
      <c r="AH37" s="3"/>
      <c r="AI37" s="11">
        <f t="shared" ref="AI37:AI40" si="68">AH37-AJ37</f>
        <v>0</v>
      </c>
      <c r="AJ37" s="12"/>
      <c r="AK37" s="3"/>
      <c r="AL37" s="11">
        <f t="shared" ref="AL37:AL40" si="69">AK37-AM37</f>
        <v>0</v>
      </c>
      <c r="AM37" s="12"/>
      <c r="AN37" s="3"/>
      <c r="AO37" s="11">
        <f t="shared" ref="AO37:AO40" si="70">AN37-AP37</f>
        <v>0</v>
      </c>
      <c r="AP37" s="12"/>
      <c r="AQ37" s="3"/>
      <c r="AR37" s="11">
        <f t="shared" ref="AR37:AR40" si="71">AQ37-AS37</f>
        <v>0</v>
      </c>
      <c r="AS37" s="12"/>
      <c r="AT37" s="3"/>
      <c r="AU37" s="11">
        <f t="shared" ref="AU37:AU40" si="72">AT37-AV37</f>
        <v>0</v>
      </c>
      <c r="AV37" s="12"/>
      <c r="AW37" s="3"/>
      <c r="AX37" s="63">
        <f>SUM(I31:I40,L31:L40,O31:O40,R31:R40,U31:U40,X31:X40,AA31:AA40,AD31:AD40,AG31:AG40)</f>
        <v>969719</v>
      </c>
    </row>
    <row r="38" spans="1:50">
      <c r="A38" s="687"/>
      <c r="B38" s="621"/>
      <c r="C38" s="688"/>
      <c r="D38" s="627"/>
      <c r="E38" s="692"/>
      <c r="F38" s="289" t="s">
        <v>41</v>
      </c>
      <c r="G38" s="25"/>
      <c r="H38" s="11">
        <f t="shared" si="60"/>
        <v>0</v>
      </c>
      <c r="I38" s="12"/>
      <c r="J38" s="3"/>
      <c r="K38" s="11">
        <f t="shared" si="61"/>
        <v>0</v>
      </c>
      <c r="L38" s="12"/>
      <c r="M38" s="3"/>
      <c r="N38" s="11">
        <f t="shared" si="62"/>
        <v>0</v>
      </c>
      <c r="O38" s="12"/>
      <c r="P38" s="3"/>
      <c r="Q38" s="11">
        <f t="shared" si="63"/>
        <v>0</v>
      </c>
      <c r="R38" s="12"/>
      <c r="S38" s="3"/>
      <c r="T38" s="11">
        <f t="shared" si="64"/>
        <v>0</v>
      </c>
      <c r="U38" s="12"/>
      <c r="V38" s="3"/>
      <c r="W38" s="11">
        <f t="shared" si="65"/>
        <v>0</v>
      </c>
      <c r="X38" s="12"/>
      <c r="Y38" s="3"/>
      <c r="Z38" s="11">
        <f t="shared" si="66"/>
        <v>0</v>
      </c>
      <c r="AA38" s="12"/>
      <c r="AB38" s="3"/>
      <c r="AC38" s="11">
        <f t="shared" si="67"/>
        <v>0</v>
      </c>
      <c r="AD38" s="12"/>
      <c r="AE38" s="3"/>
      <c r="AF38" s="11">
        <f t="shared" ref="AF37:AF40" si="73">AE38-AG38</f>
        <v>0</v>
      </c>
      <c r="AG38" s="12"/>
      <c r="AH38" s="3"/>
      <c r="AI38" s="11">
        <f t="shared" si="68"/>
        <v>0</v>
      </c>
      <c r="AJ38" s="12"/>
      <c r="AK38" s="3"/>
      <c r="AL38" s="11">
        <f t="shared" si="69"/>
        <v>0</v>
      </c>
      <c r="AM38" s="12"/>
      <c r="AN38" s="3"/>
      <c r="AO38" s="11">
        <f t="shared" si="70"/>
        <v>0</v>
      </c>
      <c r="AP38" s="12"/>
      <c r="AQ38" s="3"/>
      <c r="AR38" s="11">
        <f t="shared" si="71"/>
        <v>0</v>
      </c>
      <c r="AS38" s="12"/>
      <c r="AT38" s="3"/>
      <c r="AU38" s="11">
        <f t="shared" si="72"/>
        <v>0</v>
      </c>
      <c r="AV38" s="12"/>
      <c r="AW38" s="3"/>
      <c r="AX38" s="7" t="s">
        <v>42</v>
      </c>
    </row>
    <row r="39" spans="1:50">
      <c r="A39" s="687"/>
      <c r="B39" s="621"/>
      <c r="C39" s="688"/>
      <c r="D39" s="627"/>
      <c r="E39" s="692"/>
      <c r="F39" s="289" t="s">
        <v>43</v>
      </c>
      <c r="G39" s="25"/>
      <c r="H39" s="11">
        <f t="shared" si="60"/>
        <v>0</v>
      </c>
      <c r="I39" s="12"/>
      <c r="J39" s="3"/>
      <c r="K39" s="11">
        <f t="shared" si="61"/>
        <v>0</v>
      </c>
      <c r="L39" s="12"/>
      <c r="M39" s="3"/>
      <c r="N39" s="11">
        <f t="shared" si="62"/>
        <v>0</v>
      </c>
      <c r="O39" s="12"/>
      <c r="P39" s="3"/>
      <c r="Q39" s="11">
        <f t="shared" si="63"/>
        <v>0</v>
      </c>
      <c r="R39" s="12"/>
      <c r="S39" s="3"/>
      <c r="T39" s="11">
        <f t="shared" si="64"/>
        <v>0</v>
      </c>
      <c r="U39" s="12"/>
      <c r="V39" s="3"/>
      <c r="W39" s="11">
        <f t="shared" si="65"/>
        <v>0</v>
      </c>
      <c r="X39" s="12"/>
      <c r="Y39" s="3"/>
      <c r="Z39" s="11">
        <f t="shared" si="66"/>
        <v>0</v>
      </c>
      <c r="AA39" s="12"/>
      <c r="AB39" s="3"/>
      <c r="AC39" s="11">
        <f t="shared" si="67"/>
        <v>0</v>
      </c>
      <c r="AD39" s="12"/>
      <c r="AE39" s="3"/>
      <c r="AF39" s="11">
        <f t="shared" si="73"/>
        <v>0</v>
      </c>
      <c r="AG39" s="12"/>
      <c r="AH39" s="3"/>
      <c r="AI39" s="11">
        <f t="shared" si="68"/>
        <v>0</v>
      </c>
      <c r="AJ39" s="12"/>
      <c r="AK39" s="3"/>
      <c r="AL39" s="11">
        <f t="shared" si="69"/>
        <v>0</v>
      </c>
      <c r="AM39" s="12"/>
      <c r="AN39" s="3"/>
      <c r="AO39" s="11">
        <f t="shared" si="70"/>
        <v>0</v>
      </c>
      <c r="AP39" s="12"/>
      <c r="AQ39" s="3"/>
      <c r="AR39" s="11">
        <f t="shared" si="71"/>
        <v>0</v>
      </c>
      <c r="AS39" s="12"/>
      <c r="AT39" s="3"/>
      <c r="AU39" s="11">
        <f t="shared" si="72"/>
        <v>0</v>
      </c>
      <c r="AV39" s="12"/>
      <c r="AW39" s="3"/>
      <c r="AX39" s="290">
        <f>AX37/AX32</f>
        <v>0.88229744041401748</v>
      </c>
    </row>
    <row r="40" spans="1:50">
      <c r="A40" s="670"/>
      <c r="B40" s="671"/>
      <c r="C40" s="689"/>
      <c r="D40" s="675"/>
      <c r="E40" s="677"/>
      <c r="F40" s="291" t="s">
        <v>44</v>
      </c>
      <c r="G40" s="292"/>
      <c r="H40" s="16">
        <f t="shared" si="60"/>
        <v>0</v>
      </c>
      <c r="I40" s="17"/>
      <c r="J40" s="8"/>
      <c r="K40" s="16">
        <f t="shared" si="61"/>
        <v>0</v>
      </c>
      <c r="L40" s="17"/>
      <c r="M40" s="8"/>
      <c r="N40" s="16">
        <f t="shared" si="62"/>
        <v>0</v>
      </c>
      <c r="O40" s="17"/>
      <c r="P40" s="299"/>
      <c r="Q40" s="297">
        <f t="shared" si="63"/>
        <v>0</v>
      </c>
      <c r="R40" s="298"/>
      <c r="S40" s="299"/>
      <c r="T40" s="297">
        <f t="shared" si="64"/>
        <v>0</v>
      </c>
      <c r="U40" s="298"/>
      <c r="V40" s="299"/>
      <c r="W40" s="297">
        <f t="shared" si="65"/>
        <v>0</v>
      </c>
      <c r="X40" s="298"/>
      <c r="Y40" s="299"/>
      <c r="Z40" s="297">
        <f t="shared" si="66"/>
        <v>0</v>
      </c>
      <c r="AA40" s="298"/>
      <c r="AB40" s="299"/>
      <c r="AC40" s="297">
        <f t="shared" si="67"/>
        <v>0</v>
      </c>
      <c r="AD40" s="298"/>
      <c r="AE40" s="299"/>
      <c r="AF40" s="297">
        <f t="shared" si="73"/>
        <v>0</v>
      </c>
      <c r="AG40" s="298"/>
      <c r="AH40" s="299"/>
      <c r="AI40" s="297">
        <f t="shared" si="68"/>
        <v>0</v>
      </c>
      <c r="AJ40" s="298"/>
      <c r="AK40" s="299"/>
      <c r="AL40" s="297">
        <f t="shared" si="69"/>
        <v>0</v>
      </c>
      <c r="AM40" s="298"/>
      <c r="AN40" s="299"/>
      <c r="AO40" s="297">
        <f t="shared" si="70"/>
        <v>0</v>
      </c>
      <c r="AP40" s="298"/>
      <c r="AQ40" s="299"/>
      <c r="AR40" s="297">
        <f t="shared" si="71"/>
        <v>0</v>
      </c>
      <c r="AS40" s="298"/>
      <c r="AT40" s="299"/>
      <c r="AU40" s="297">
        <f t="shared" si="72"/>
        <v>0</v>
      </c>
      <c r="AV40" s="298"/>
      <c r="AW40" s="300"/>
      <c r="AX40" s="301"/>
    </row>
    <row r="41" spans="1:50" s="302" customFormat="1" ht="13.5" customHeight="1">
      <c r="A41" s="695" t="s">
        <v>18</v>
      </c>
      <c r="B41" s="696" t="s">
        <v>19</v>
      </c>
      <c r="C41" s="680" t="s">
        <v>20</v>
      </c>
      <c r="D41" s="696" t="s">
        <v>21</v>
      </c>
      <c r="E41" s="680" t="s">
        <v>22</v>
      </c>
      <c r="F41" s="697" t="s">
        <v>23</v>
      </c>
      <c r="G41" s="544" t="s">
        <v>24</v>
      </c>
      <c r="H41" s="502" t="s">
        <v>25</v>
      </c>
      <c r="I41" s="504" t="s">
        <v>26</v>
      </c>
      <c r="J41" s="544" t="s">
        <v>24</v>
      </c>
      <c r="K41" s="502" t="s">
        <v>25</v>
      </c>
      <c r="L41" s="504" t="s">
        <v>26</v>
      </c>
      <c r="M41" s="544" t="s">
        <v>24</v>
      </c>
      <c r="N41" s="502" t="s">
        <v>25</v>
      </c>
      <c r="O41" s="504" t="s">
        <v>26</v>
      </c>
      <c r="P41" s="544" t="s">
        <v>24</v>
      </c>
      <c r="Q41" s="502" t="s">
        <v>25</v>
      </c>
      <c r="R41" s="504" t="s">
        <v>26</v>
      </c>
      <c r="S41" s="544" t="s">
        <v>24</v>
      </c>
      <c r="T41" s="502" t="s">
        <v>25</v>
      </c>
      <c r="U41" s="504" t="s">
        <v>26</v>
      </c>
      <c r="V41" s="544" t="s">
        <v>24</v>
      </c>
      <c r="W41" s="502" t="s">
        <v>25</v>
      </c>
      <c r="X41" s="504" t="s">
        <v>26</v>
      </c>
      <c r="Y41" s="544" t="s">
        <v>24</v>
      </c>
      <c r="Z41" s="502" t="s">
        <v>25</v>
      </c>
      <c r="AA41" s="504" t="s">
        <v>26</v>
      </c>
      <c r="AB41" s="544" t="s">
        <v>24</v>
      </c>
      <c r="AC41" s="502" t="s">
        <v>25</v>
      </c>
      <c r="AD41" s="504" t="s">
        <v>26</v>
      </c>
      <c r="AE41" s="544" t="s">
        <v>24</v>
      </c>
      <c r="AF41" s="502" t="s">
        <v>25</v>
      </c>
      <c r="AG41" s="504" t="s">
        <v>26</v>
      </c>
      <c r="AH41" s="544" t="s">
        <v>24</v>
      </c>
      <c r="AI41" s="502" t="s">
        <v>25</v>
      </c>
      <c r="AJ41" s="504" t="s">
        <v>26</v>
      </c>
      <c r="AK41" s="544" t="s">
        <v>24</v>
      </c>
      <c r="AL41" s="502" t="s">
        <v>25</v>
      </c>
      <c r="AM41" s="504" t="s">
        <v>26</v>
      </c>
      <c r="AN41" s="544" t="s">
        <v>24</v>
      </c>
      <c r="AO41" s="502" t="s">
        <v>25</v>
      </c>
      <c r="AP41" s="504" t="s">
        <v>26</v>
      </c>
      <c r="AQ41" s="544" t="s">
        <v>24</v>
      </c>
      <c r="AR41" s="502" t="s">
        <v>25</v>
      </c>
      <c r="AS41" s="504" t="s">
        <v>26</v>
      </c>
      <c r="AT41" s="544" t="s">
        <v>24</v>
      </c>
      <c r="AU41" s="502" t="s">
        <v>25</v>
      </c>
      <c r="AV41" s="504" t="s">
        <v>26</v>
      </c>
      <c r="AW41" s="544" t="s">
        <v>24</v>
      </c>
      <c r="AX41" s="521" t="s">
        <v>27</v>
      </c>
    </row>
    <row r="42" spans="1:50" s="302" customFormat="1" ht="13.5" customHeight="1">
      <c r="A42" s="684"/>
      <c r="B42" s="532"/>
      <c r="C42" s="502"/>
      <c r="D42" s="532"/>
      <c r="E42" s="502"/>
      <c r="F42" s="686"/>
      <c r="G42" s="544"/>
      <c r="H42" s="502"/>
      <c r="I42" s="504"/>
      <c r="J42" s="544"/>
      <c r="K42" s="502"/>
      <c r="L42" s="504"/>
      <c r="M42" s="544"/>
      <c r="N42" s="502"/>
      <c r="O42" s="504"/>
      <c r="P42" s="544"/>
      <c r="Q42" s="502"/>
      <c r="R42" s="504"/>
      <c r="S42" s="544"/>
      <c r="T42" s="502"/>
      <c r="U42" s="504"/>
      <c r="V42" s="544"/>
      <c r="W42" s="502"/>
      <c r="X42" s="504"/>
      <c r="Y42" s="544"/>
      <c r="Z42" s="502"/>
      <c r="AA42" s="504"/>
      <c r="AB42" s="544"/>
      <c r="AC42" s="502"/>
      <c r="AD42" s="504"/>
      <c r="AE42" s="544"/>
      <c r="AF42" s="502"/>
      <c r="AG42" s="504"/>
      <c r="AH42" s="544"/>
      <c r="AI42" s="502"/>
      <c r="AJ42" s="504"/>
      <c r="AK42" s="544"/>
      <c r="AL42" s="502"/>
      <c r="AM42" s="504"/>
      <c r="AN42" s="544"/>
      <c r="AO42" s="502"/>
      <c r="AP42" s="504"/>
      <c r="AQ42" s="544"/>
      <c r="AR42" s="502"/>
      <c r="AS42" s="504"/>
      <c r="AT42" s="544"/>
      <c r="AU42" s="502"/>
      <c r="AV42" s="504"/>
      <c r="AW42" s="544"/>
      <c r="AX42" s="521"/>
    </row>
    <row r="43" spans="1:50" s="302" customFormat="1">
      <c r="A43" s="669" t="s">
        <v>51</v>
      </c>
      <c r="B43" s="600">
        <v>2549</v>
      </c>
      <c r="C43" s="672">
        <v>1802805</v>
      </c>
      <c r="D43" s="606" t="s">
        <v>52</v>
      </c>
      <c r="E43" s="676" t="s">
        <v>47</v>
      </c>
      <c r="F43" s="303" t="s">
        <v>31</v>
      </c>
      <c r="G43" s="25"/>
      <c r="H43" s="9">
        <f t="shared" ref="H43:H51" si="74">G43-I43</f>
        <v>0</v>
      </c>
      <c r="I43" s="10"/>
      <c r="J43" s="3"/>
      <c r="K43" s="9">
        <f t="shared" ref="K43:K51" si="75">J43-L43</f>
        <v>0</v>
      </c>
      <c r="L43" s="10"/>
      <c r="M43" s="3"/>
      <c r="N43" s="9">
        <f t="shared" ref="N43:N51" si="76">M43-O43</f>
        <v>0</v>
      </c>
      <c r="O43" s="10"/>
      <c r="P43" s="3"/>
      <c r="Q43" s="9">
        <f t="shared" ref="Q43:Q51" si="77">P43-R43</f>
        <v>0</v>
      </c>
      <c r="R43" s="10"/>
      <c r="S43" s="3"/>
      <c r="T43" s="9">
        <f t="shared" ref="T43:T51" si="78">S43-U43</f>
        <v>0</v>
      </c>
      <c r="U43" s="10"/>
      <c r="V43" s="3"/>
      <c r="W43" s="9">
        <f t="shared" ref="W43:W51" si="79">V43-X43</f>
        <v>0</v>
      </c>
      <c r="X43" s="10"/>
      <c r="Y43" s="3"/>
      <c r="Z43" s="9">
        <f t="shared" ref="Z43:Z49" si="80">Y43-AA43</f>
        <v>0</v>
      </c>
      <c r="AA43" s="10"/>
      <c r="AB43" s="3"/>
      <c r="AC43" s="9">
        <f t="shared" ref="AC43:AC46" si="81">AB43-AD43</f>
        <v>0</v>
      </c>
      <c r="AD43" s="10"/>
      <c r="AE43" s="3"/>
      <c r="AF43" s="9">
        <f t="shared" ref="AF43:AF51" si="82">AE43-AG43</f>
        <v>0</v>
      </c>
      <c r="AG43" s="10"/>
      <c r="AH43" s="3"/>
      <c r="AI43" s="9">
        <f t="shared" ref="AI43:AI47" si="83">AH43-AJ43</f>
        <v>0</v>
      </c>
      <c r="AJ43" s="10"/>
      <c r="AK43" s="3"/>
      <c r="AL43" s="9">
        <f t="shared" ref="AL43:AL51" si="84">AK43-AM43</f>
        <v>0</v>
      </c>
      <c r="AM43" s="10"/>
      <c r="AN43" s="3"/>
      <c r="AO43" s="9">
        <f t="shared" ref="AO43:AO51" si="85">AN43-AP43</f>
        <v>0</v>
      </c>
      <c r="AP43" s="10"/>
      <c r="AQ43" s="3"/>
      <c r="AR43" s="9">
        <f t="shared" ref="AR43:AR51" si="86">AQ43-AS43</f>
        <v>0</v>
      </c>
      <c r="AS43" s="10"/>
      <c r="AT43" s="3"/>
      <c r="AU43" s="9">
        <f t="shared" ref="AU43:AU47" si="87">AT43-AV43</f>
        <v>0</v>
      </c>
      <c r="AV43" s="10"/>
      <c r="AW43" s="3"/>
      <c r="AX43" s="4" t="s">
        <v>32</v>
      </c>
    </row>
    <row r="44" spans="1:50" s="302" customFormat="1" ht="13.5" customHeight="1">
      <c r="A44" s="669"/>
      <c r="B44" s="600"/>
      <c r="C44" s="672"/>
      <c r="D44" s="606"/>
      <c r="E44" s="676"/>
      <c r="F44" s="303" t="s">
        <v>33</v>
      </c>
      <c r="G44" s="25"/>
      <c r="H44" s="11">
        <f t="shared" si="74"/>
        <v>0</v>
      </c>
      <c r="I44" s="12"/>
      <c r="J44" s="3"/>
      <c r="K44" s="11">
        <f t="shared" si="75"/>
        <v>0</v>
      </c>
      <c r="L44" s="12"/>
      <c r="M44" s="3"/>
      <c r="N44" s="11">
        <f t="shared" si="76"/>
        <v>0</v>
      </c>
      <c r="O44" s="12"/>
      <c r="P44" s="405">
        <v>283500</v>
      </c>
      <c r="Q44" s="406">
        <f t="shared" si="77"/>
        <v>0</v>
      </c>
      <c r="R44" s="407">
        <v>283500</v>
      </c>
      <c r="S44" s="3"/>
      <c r="T44" s="11">
        <f t="shared" si="78"/>
        <v>0</v>
      </c>
      <c r="U44" s="12"/>
      <c r="V44" s="3"/>
      <c r="W44" s="11">
        <f t="shared" si="79"/>
        <v>0</v>
      </c>
      <c r="X44" s="12"/>
      <c r="Y44" s="3"/>
      <c r="Z44" s="11">
        <f t="shared" si="80"/>
        <v>0</v>
      </c>
      <c r="AA44" s="12"/>
      <c r="AB44" s="3"/>
      <c r="AC44" s="11">
        <f t="shared" si="81"/>
        <v>0</v>
      </c>
      <c r="AD44" s="12"/>
      <c r="AE44" s="3"/>
      <c r="AF44" s="11">
        <f t="shared" si="82"/>
        <v>0</v>
      </c>
      <c r="AG44" s="12"/>
      <c r="AH44" s="3"/>
      <c r="AI44" s="11">
        <f t="shared" si="83"/>
        <v>0</v>
      </c>
      <c r="AJ44" s="12"/>
      <c r="AK44" s="3"/>
      <c r="AL44" s="11">
        <f t="shared" si="84"/>
        <v>0</v>
      </c>
      <c r="AM44" s="12"/>
      <c r="AN44" s="3"/>
      <c r="AO44" s="11">
        <f t="shared" si="85"/>
        <v>0</v>
      </c>
      <c r="AP44" s="12"/>
      <c r="AQ44" s="3"/>
      <c r="AR44" s="11">
        <f t="shared" si="86"/>
        <v>0</v>
      </c>
      <c r="AS44" s="12"/>
      <c r="AT44" s="3"/>
      <c r="AU44" s="11">
        <f t="shared" si="87"/>
        <v>0</v>
      </c>
      <c r="AV44" s="12"/>
      <c r="AW44" s="3"/>
      <c r="AX44" s="63">
        <f>SUM(G43:G51,J43:J51,M43:M51,P43:P51,S43:S51,V43:V51,Y43:Y51,AB43:AB51,AE43:AE51)</f>
        <v>2636984</v>
      </c>
    </row>
    <row r="45" spans="1:50" s="302" customFormat="1" ht="13.5" customHeight="1">
      <c r="A45" s="669"/>
      <c r="B45" s="600"/>
      <c r="C45" s="672"/>
      <c r="D45" s="606"/>
      <c r="E45" s="676"/>
      <c r="F45" s="303" t="s">
        <v>34</v>
      </c>
      <c r="G45" s="25"/>
      <c r="H45" s="11">
        <f t="shared" si="74"/>
        <v>0</v>
      </c>
      <c r="I45" s="12"/>
      <c r="J45" s="3"/>
      <c r="K45" s="11">
        <f t="shared" si="75"/>
        <v>0</v>
      </c>
      <c r="L45" s="12"/>
      <c r="M45" s="3"/>
      <c r="N45" s="11">
        <f t="shared" si="76"/>
        <v>0</v>
      </c>
      <c r="O45" s="12"/>
      <c r="P45" s="3"/>
      <c r="Q45" s="11">
        <f t="shared" si="77"/>
        <v>0</v>
      </c>
      <c r="R45" s="12"/>
      <c r="S45" s="3"/>
      <c r="T45" s="11">
        <f t="shared" si="78"/>
        <v>0</v>
      </c>
      <c r="U45" s="12"/>
      <c r="V45" s="3"/>
      <c r="W45" s="11">
        <f t="shared" si="79"/>
        <v>0</v>
      </c>
      <c r="X45" s="12"/>
      <c r="Y45" s="3"/>
      <c r="Z45" s="11">
        <f t="shared" si="80"/>
        <v>0</v>
      </c>
      <c r="AA45" s="12"/>
      <c r="AB45" s="3"/>
      <c r="AC45" s="11">
        <f t="shared" si="81"/>
        <v>0</v>
      </c>
      <c r="AD45" s="12"/>
      <c r="AE45" s="3"/>
      <c r="AF45" s="11">
        <f t="shared" si="82"/>
        <v>0</v>
      </c>
      <c r="AG45" s="12"/>
      <c r="AH45" s="3"/>
      <c r="AI45" s="11">
        <f t="shared" si="83"/>
        <v>0</v>
      </c>
      <c r="AJ45" s="12"/>
      <c r="AK45" s="3"/>
      <c r="AL45" s="11">
        <f t="shared" si="84"/>
        <v>0</v>
      </c>
      <c r="AM45" s="12"/>
      <c r="AN45" s="3"/>
      <c r="AO45" s="11">
        <f t="shared" si="85"/>
        <v>0</v>
      </c>
      <c r="AP45" s="12"/>
      <c r="AQ45" s="3"/>
      <c r="AR45" s="11">
        <f t="shared" si="86"/>
        <v>0</v>
      </c>
      <c r="AS45" s="12"/>
      <c r="AT45" s="3"/>
      <c r="AU45" s="11">
        <f t="shared" si="87"/>
        <v>0</v>
      </c>
      <c r="AV45" s="12"/>
      <c r="AW45" s="3"/>
      <c r="AX45" s="7" t="s">
        <v>35</v>
      </c>
    </row>
    <row r="46" spans="1:50" s="302" customFormat="1" ht="13.5" customHeight="1">
      <c r="A46" s="669"/>
      <c r="B46" s="600"/>
      <c r="C46" s="672"/>
      <c r="D46" s="606"/>
      <c r="E46" s="676"/>
      <c r="F46" s="303" t="s">
        <v>36</v>
      </c>
      <c r="G46" s="25"/>
      <c r="H46" s="11">
        <f t="shared" si="74"/>
        <v>0</v>
      </c>
      <c r="I46" s="12"/>
      <c r="J46" s="3"/>
      <c r="K46" s="11">
        <f t="shared" si="75"/>
        <v>0</v>
      </c>
      <c r="L46" s="12"/>
      <c r="M46" s="3"/>
      <c r="N46" s="11">
        <f t="shared" si="76"/>
        <v>0</v>
      </c>
      <c r="O46" s="12"/>
      <c r="P46" s="3"/>
      <c r="Q46" s="11">
        <f t="shared" si="77"/>
        <v>0</v>
      </c>
      <c r="R46" s="12"/>
      <c r="S46" s="3"/>
      <c r="T46" s="11">
        <f t="shared" si="78"/>
        <v>0</v>
      </c>
      <c r="U46" s="12"/>
      <c r="V46" s="405">
        <v>71720</v>
      </c>
      <c r="W46" s="406">
        <f t="shared" si="79"/>
        <v>0</v>
      </c>
      <c r="X46" s="407">
        <v>71720</v>
      </c>
      <c r="Y46" s="3"/>
      <c r="Z46" s="11">
        <f t="shared" si="80"/>
        <v>0</v>
      </c>
      <c r="AA46" s="12"/>
      <c r="AB46" s="3"/>
      <c r="AC46" s="11">
        <f t="shared" si="81"/>
        <v>0</v>
      </c>
      <c r="AD46" s="12"/>
      <c r="AE46" s="3"/>
      <c r="AF46" s="11">
        <f t="shared" si="82"/>
        <v>0</v>
      </c>
      <c r="AG46" s="12"/>
      <c r="AH46" s="3"/>
      <c r="AI46" s="11">
        <f t="shared" si="83"/>
        <v>0</v>
      </c>
      <c r="AJ46" s="12"/>
      <c r="AK46" s="3"/>
      <c r="AL46" s="11">
        <f t="shared" si="84"/>
        <v>0</v>
      </c>
      <c r="AM46" s="12"/>
      <c r="AN46" s="3"/>
      <c r="AO46" s="11">
        <f t="shared" si="85"/>
        <v>0</v>
      </c>
      <c r="AP46" s="12"/>
      <c r="AQ46" s="3"/>
      <c r="AR46" s="11">
        <f t="shared" si="86"/>
        <v>0</v>
      </c>
      <c r="AS46" s="12"/>
      <c r="AT46" s="3"/>
      <c r="AU46" s="11">
        <f t="shared" si="87"/>
        <v>0</v>
      </c>
      <c r="AV46" s="12"/>
      <c r="AW46" s="3"/>
      <c r="AX46" s="63">
        <f>SUM(H43:H51,K43:K51,N43:N51,Q43:Q51,T43:T51,W43:W51,Z43:Z51,AC43:AC51,Z43:Z51,AF43:AF51)</f>
        <v>49685</v>
      </c>
    </row>
    <row r="47" spans="1:50" ht="13.5" customHeight="1">
      <c r="A47" s="669"/>
      <c r="B47" s="600"/>
      <c r="C47" s="672"/>
      <c r="D47" s="606"/>
      <c r="E47" s="676"/>
      <c r="F47" s="303" t="s">
        <v>37</v>
      </c>
      <c r="G47" s="25"/>
      <c r="H47" s="11">
        <f t="shared" si="74"/>
        <v>0</v>
      </c>
      <c r="I47" s="12"/>
      <c r="J47" s="3"/>
      <c r="K47" s="11">
        <f t="shared" si="75"/>
        <v>0</v>
      </c>
      <c r="L47" s="12"/>
      <c r="M47" s="3"/>
      <c r="N47" s="11">
        <f t="shared" si="76"/>
        <v>0</v>
      </c>
      <c r="O47" s="12"/>
      <c r="P47" s="3"/>
      <c r="Q47" s="11">
        <f t="shared" si="77"/>
        <v>0</v>
      </c>
      <c r="R47" s="12"/>
      <c r="S47" s="3"/>
      <c r="T47" s="11">
        <f t="shared" si="78"/>
        <v>0</v>
      </c>
      <c r="U47" s="12"/>
      <c r="V47" s="3"/>
      <c r="W47" s="11">
        <f t="shared" si="79"/>
        <v>0</v>
      </c>
      <c r="X47" s="12"/>
      <c r="Y47" s="3"/>
      <c r="Z47" s="11">
        <f t="shared" si="80"/>
        <v>0</v>
      </c>
      <c r="AA47" s="12"/>
      <c r="AB47" s="444"/>
      <c r="AC47" s="166"/>
      <c r="AD47" s="167"/>
      <c r="AE47" s="3"/>
      <c r="AF47" s="11">
        <f>AE47-AG47</f>
        <v>0</v>
      </c>
      <c r="AG47" s="12"/>
      <c r="AH47" s="3"/>
      <c r="AI47" s="11">
        <f t="shared" si="83"/>
        <v>0</v>
      </c>
      <c r="AJ47" s="12"/>
      <c r="AK47" s="3"/>
      <c r="AL47" s="11">
        <f t="shared" si="84"/>
        <v>0</v>
      </c>
      <c r="AM47" s="12"/>
      <c r="AN47" s="3"/>
      <c r="AO47" s="11">
        <f t="shared" si="85"/>
        <v>0</v>
      </c>
      <c r="AP47" s="12"/>
      <c r="AQ47" s="3"/>
      <c r="AR47" s="11">
        <f t="shared" si="86"/>
        <v>0</v>
      </c>
      <c r="AS47" s="12"/>
      <c r="AT47" s="3"/>
      <c r="AU47" s="11">
        <f t="shared" si="87"/>
        <v>0</v>
      </c>
      <c r="AV47" s="12"/>
      <c r="AW47" s="3"/>
      <c r="AX47" s="7" t="s">
        <v>38</v>
      </c>
    </row>
    <row r="48" spans="1:50" ht="13.5" customHeight="1">
      <c r="A48" s="669"/>
      <c r="B48" s="600"/>
      <c r="C48" s="672"/>
      <c r="D48" s="606"/>
      <c r="E48" s="676"/>
      <c r="F48" s="303" t="s">
        <v>39</v>
      </c>
      <c r="G48" s="25"/>
      <c r="H48" s="11"/>
      <c r="I48" s="12"/>
      <c r="J48" s="3"/>
      <c r="K48" s="11"/>
      <c r="L48" s="12"/>
      <c r="M48" s="3"/>
      <c r="N48" s="11"/>
      <c r="O48" s="12"/>
      <c r="P48" s="3"/>
      <c r="Q48" s="11"/>
      <c r="R48" s="12"/>
      <c r="S48" s="3"/>
      <c r="T48" s="11"/>
      <c r="U48" s="12"/>
      <c r="V48" s="3"/>
      <c r="W48" s="11"/>
      <c r="X48" s="12"/>
      <c r="Y48" s="221"/>
      <c r="Z48" s="11"/>
      <c r="AA48" s="221"/>
      <c r="AB48" s="405">
        <v>134029</v>
      </c>
      <c r="AC48" s="406">
        <f>AB48-AD48</f>
        <v>-95651</v>
      </c>
      <c r="AD48" s="407">
        <v>229680</v>
      </c>
      <c r="AE48" s="3"/>
      <c r="AF48" s="11"/>
      <c r="AG48" s="12"/>
      <c r="AH48" s="3"/>
      <c r="AI48" s="11"/>
      <c r="AJ48" s="12"/>
      <c r="AK48" s="3"/>
      <c r="AL48" s="11"/>
      <c r="AM48" s="12"/>
      <c r="AN48" s="3"/>
      <c r="AO48" s="11"/>
      <c r="AP48" s="12"/>
      <c r="AQ48" s="3"/>
      <c r="AR48" s="11"/>
      <c r="AS48" s="12"/>
      <c r="AT48" s="3"/>
      <c r="AU48" s="11"/>
      <c r="AV48" s="12"/>
      <c r="AW48" s="3"/>
      <c r="AX48" s="7"/>
    </row>
    <row r="49" spans="1:50" ht="13.5" customHeight="1">
      <c r="A49" s="669"/>
      <c r="B49" s="600"/>
      <c r="C49" s="672"/>
      <c r="D49" s="606"/>
      <c r="E49" s="676"/>
      <c r="F49" s="303" t="s">
        <v>40</v>
      </c>
      <c r="G49" s="25"/>
      <c r="H49" s="11">
        <f t="shared" si="74"/>
        <v>0</v>
      </c>
      <c r="I49" s="12"/>
      <c r="J49" s="3"/>
      <c r="K49" s="11">
        <f t="shared" si="75"/>
        <v>0</v>
      </c>
      <c r="L49" s="12"/>
      <c r="M49" s="3"/>
      <c r="N49" s="11">
        <f t="shared" si="76"/>
        <v>0</v>
      </c>
      <c r="O49" s="12"/>
      <c r="P49" s="3"/>
      <c r="Q49" s="11">
        <f t="shared" si="77"/>
        <v>0</v>
      </c>
      <c r="R49" s="12"/>
      <c r="S49" s="3"/>
      <c r="T49" s="11">
        <f t="shared" si="78"/>
        <v>0</v>
      </c>
      <c r="U49" s="12"/>
      <c r="V49" s="3"/>
      <c r="W49" s="11">
        <f t="shared" si="79"/>
        <v>0</v>
      </c>
      <c r="X49" s="12"/>
      <c r="Y49" s="304"/>
      <c r="Z49" s="11">
        <f t="shared" si="80"/>
        <v>0</v>
      </c>
      <c r="AB49" s="405">
        <v>2147735</v>
      </c>
      <c r="AC49" s="406">
        <f>AB49-AD49</f>
        <v>145336</v>
      </c>
      <c r="AD49" s="407">
        <v>2002399</v>
      </c>
      <c r="AE49" s="3"/>
      <c r="AF49" s="11">
        <f t="shared" si="82"/>
        <v>0</v>
      </c>
      <c r="AG49" s="12"/>
      <c r="AH49" s="3"/>
      <c r="AI49" s="11">
        <f>AH49-AJ49</f>
        <v>0</v>
      </c>
      <c r="AJ49" s="12"/>
      <c r="AK49" s="3"/>
      <c r="AL49" s="11">
        <f t="shared" si="84"/>
        <v>0</v>
      </c>
      <c r="AM49" s="12"/>
      <c r="AN49" s="3"/>
      <c r="AO49" s="11">
        <f t="shared" si="85"/>
        <v>0</v>
      </c>
      <c r="AP49" s="12"/>
      <c r="AQ49" s="3"/>
      <c r="AR49" s="11">
        <f t="shared" si="86"/>
        <v>0</v>
      </c>
      <c r="AS49" s="12"/>
      <c r="AT49" s="3"/>
      <c r="AU49" s="11">
        <f t="shared" ref="AU49:AU51" si="88">AT49-AV49</f>
        <v>0</v>
      </c>
      <c r="AV49" s="12"/>
      <c r="AW49" s="3"/>
      <c r="AX49" s="63">
        <f>SUM(I43:I51,L43:L51,O43:O51,R43:R51,U43:U51,X43:X51,AA43:AA51,AD43:AD51,AG43:AG51)</f>
        <v>2587299</v>
      </c>
    </row>
    <row r="50" spans="1:50" ht="13.5" customHeight="1">
      <c r="A50" s="669"/>
      <c r="B50" s="600"/>
      <c r="C50" s="672"/>
      <c r="D50" s="606"/>
      <c r="E50" s="676"/>
      <c r="F50" s="303" t="s">
        <v>43</v>
      </c>
      <c r="G50" s="25"/>
      <c r="H50" s="11">
        <f t="shared" si="74"/>
        <v>0</v>
      </c>
      <c r="I50" s="12"/>
      <c r="J50" s="3"/>
      <c r="K50" s="11">
        <f t="shared" si="75"/>
        <v>0</v>
      </c>
      <c r="L50" s="12"/>
      <c r="M50" s="3"/>
      <c r="N50" s="11">
        <f t="shared" si="76"/>
        <v>0</v>
      </c>
      <c r="O50" s="12"/>
      <c r="P50" s="3"/>
      <c r="Q50" s="11">
        <f t="shared" si="77"/>
        <v>0</v>
      </c>
      <c r="R50" s="12"/>
      <c r="S50" s="3"/>
      <c r="T50" s="11">
        <f t="shared" si="78"/>
        <v>0</v>
      </c>
      <c r="U50" s="12"/>
      <c r="V50" s="3"/>
      <c r="W50" s="11">
        <f t="shared" si="79"/>
        <v>0</v>
      </c>
      <c r="X50" s="12"/>
      <c r="Y50" s="3"/>
      <c r="Z50" s="11">
        <f t="shared" ref="Z50:Z51" si="89">Y50-AA50</f>
        <v>0</v>
      </c>
      <c r="AA50" s="12"/>
      <c r="AB50" s="3"/>
      <c r="AC50" s="11">
        <f t="shared" ref="AC50:AC51" si="90">AB50-AD50</f>
        <v>0</v>
      </c>
      <c r="AD50" s="12"/>
      <c r="AE50" s="3"/>
      <c r="AF50" s="11">
        <f t="shared" si="82"/>
        <v>0</v>
      </c>
      <c r="AG50" s="12"/>
      <c r="AH50" s="3"/>
      <c r="AI50" s="11">
        <f t="shared" ref="AI50:AI51" si="91">AH50-AJ50</f>
        <v>0</v>
      </c>
      <c r="AJ50" s="12"/>
      <c r="AK50" s="3"/>
      <c r="AL50" s="11">
        <f t="shared" si="84"/>
        <v>0</v>
      </c>
      <c r="AM50" s="12"/>
      <c r="AN50" s="3"/>
      <c r="AO50" s="11">
        <f t="shared" si="85"/>
        <v>0</v>
      </c>
      <c r="AP50" s="12"/>
      <c r="AQ50" s="3"/>
      <c r="AR50" s="11">
        <f t="shared" si="86"/>
        <v>0</v>
      </c>
      <c r="AS50" s="12"/>
      <c r="AT50" s="3"/>
      <c r="AU50" s="11">
        <f t="shared" si="88"/>
        <v>0</v>
      </c>
      <c r="AV50" s="12"/>
      <c r="AW50" s="3"/>
      <c r="AX50" s="290">
        <f>AX49/AX44</f>
        <v>0.98115839914083669</v>
      </c>
    </row>
    <row r="51" spans="1:50" ht="13.5" customHeight="1">
      <c r="A51" s="670"/>
      <c r="B51" s="671"/>
      <c r="C51" s="673"/>
      <c r="D51" s="675"/>
      <c r="E51" s="677"/>
      <c r="F51" s="305" t="s">
        <v>44</v>
      </c>
      <c r="G51" s="292"/>
      <c r="H51" s="16">
        <f t="shared" si="74"/>
        <v>0</v>
      </c>
      <c r="I51" s="17"/>
      <c r="J51" s="8"/>
      <c r="K51" s="16">
        <f t="shared" si="75"/>
        <v>0</v>
      </c>
      <c r="L51" s="17"/>
      <c r="M51" s="8"/>
      <c r="N51" s="16">
        <f t="shared" si="76"/>
        <v>0</v>
      </c>
      <c r="O51" s="17"/>
      <c r="P51" s="8"/>
      <c r="Q51" s="16">
        <f t="shared" si="77"/>
        <v>0</v>
      </c>
      <c r="R51" s="17"/>
      <c r="S51" s="8"/>
      <c r="T51" s="16">
        <f t="shared" si="78"/>
        <v>0</v>
      </c>
      <c r="U51" s="17"/>
      <c r="V51" s="8"/>
      <c r="W51" s="16">
        <f t="shared" si="79"/>
        <v>0</v>
      </c>
      <c r="X51" s="17"/>
      <c r="Y51" s="8"/>
      <c r="Z51" s="16">
        <f t="shared" si="89"/>
        <v>0</v>
      </c>
      <c r="AA51" s="17"/>
      <c r="AB51" s="8"/>
      <c r="AC51" s="16">
        <f t="shared" si="90"/>
        <v>0</v>
      </c>
      <c r="AD51" s="17"/>
      <c r="AE51" s="8"/>
      <c r="AF51" s="16">
        <f t="shared" si="82"/>
        <v>0</v>
      </c>
      <c r="AG51" s="17"/>
      <c r="AH51" s="8"/>
      <c r="AI51" s="16">
        <f t="shared" si="91"/>
        <v>0</v>
      </c>
      <c r="AJ51" s="17"/>
      <c r="AK51" s="8"/>
      <c r="AL51" s="16">
        <f t="shared" si="84"/>
        <v>0</v>
      </c>
      <c r="AM51" s="17"/>
      <c r="AN51" s="8"/>
      <c r="AO51" s="16">
        <f t="shared" si="85"/>
        <v>0</v>
      </c>
      <c r="AP51" s="17"/>
      <c r="AQ51" s="8"/>
      <c r="AR51" s="16">
        <f t="shared" si="86"/>
        <v>0</v>
      </c>
      <c r="AS51" s="17"/>
      <c r="AT51" s="8"/>
      <c r="AU51" s="16">
        <f t="shared" si="88"/>
        <v>0</v>
      </c>
      <c r="AV51" s="17"/>
      <c r="AW51" s="8"/>
      <c r="AX51" s="65"/>
    </row>
    <row r="52" spans="1:50" ht="13.5" customHeight="1">
      <c r="A52" s="683" t="s">
        <v>18</v>
      </c>
      <c r="B52" s="499" t="s">
        <v>19</v>
      </c>
      <c r="C52" s="476" t="s">
        <v>20</v>
      </c>
      <c r="D52" s="499" t="s">
        <v>21</v>
      </c>
      <c r="E52" s="476" t="s">
        <v>22</v>
      </c>
      <c r="F52" s="685" t="s">
        <v>23</v>
      </c>
      <c r="G52" s="544" t="s">
        <v>24</v>
      </c>
      <c r="H52" s="502" t="s">
        <v>25</v>
      </c>
      <c r="I52" s="504" t="s">
        <v>26</v>
      </c>
      <c r="J52" s="544" t="s">
        <v>24</v>
      </c>
      <c r="K52" s="502" t="s">
        <v>25</v>
      </c>
      <c r="L52" s="504" t="s">
        <v>26</v>
      </c>
      <c r="M52" s="544" t="s">
        <v>24</v>
      </c>
      <c r="N52" s="502" t="s">
        <v>25</v>
      </c>
      <c r="O52" s="504" t="s">
        <v>26</v>
      </c>
      <c r="P52" s="544" t="s">
        <v>24</v>
      </c>
      <c r="Q52" s="502" t="s">
        <v>25</v>
      </c>
      <c r="R52" s="504" t="s">
        <v>26</v>
      </c>
      <c r="S52" s="544" t="s">
        <v>24</v>
      </c>
      <c r="T52" s="502" t="s">
        <v>25</v>
      </c>
      <c r="U52" s="504" t="s">
        <v>26</v>
      </c>
      <c r="V52" s="544" t="s">
        <v>24</v>
      </c>
      <c r="W52" s="502" t="s">
        <v>25</v>
      </c>
      <c r="X52" s="504" t="s">
        <v>26</v>
      </c>
      <c r="Y52" s="544" t="s">
        <v>24</v>
      </c>
      <c r="Z52" s="502" t="s">
        <v>25</v>
      </c>
      <c r="AA52" s="504" t="s">
        <v>26</v>
      </c>
      <c r="AB52" s="544" t="s">
        <v>24</v>
      </c>
      <c r="AC52" s="502" t="s">
        <v>25</v>
      </c>
      <c r="AD52" s="504" t="s">
        <v>26</v>
      </c>
      <c r="AE52" s="544" t="s">
        <v>24</v>
      </c>
      <c r="AF52" s="502" t="s">
        <v>25</v>
      </c>
      <c r="AG52" s="504" t="s">
        <v>26</v>
      </c>
      <c r="AH52" s="544" t="s">
        <v>24</v>
      </c>
      <c r="AI52" s="502" t="s">
        <v>25</v>
      </c>
      <c r="AJ52" s="504" t="s">
        <v>26</v>
      </c>
      <c r="AK52" s="544" t="s">
        <v>24</v>
      </c>
      <c r="AL52" s="502" t="s">
        <v>25</v>
      </c>
      <c r="AM52" s="504" t="s">
        <v>26</v>
      </c>
      <c r="AN52" s="544" t="s">
        <v>24</v>
      </c>
      <c r="AO52" s="502" t="s">
        <v>25</v>
      </c>
      <c r="AP52" s="504" t="s">
        <v>26</v>
      </c>
      <c r="AQ52" s="544" t="s">
        <v>24</v>
      </c>
      <c r="AR52" s="502" t="s">
        <v>25</v>
      </c>
      <c r="AS52" s="504" t="s">
        <v>26</v>
      </c>
      <c r="AT52" s="544" t="s">
        <v>24</v>
      </c>
      <c r="AU52" s="502" t="s">
        <v>25</v>
      </c>
      <c r="AV52" s="504" t="s">
        <v>26</v>
      </c>
      <c r="AW52" s="544" t="s">
        <v>24</v>
      </c>
      <c r="AX52" s="521" t="s">
        <v>27</v>
      </c>
    </row>
    <row r="53" spans="1:50" ht="13.5" customHeight="1">
      <c r="A53" s="684"/>
      <c r="B53" s="532"/>
      <c r="C53" s="502"/>
      <c r="D53" s="532"/>
      <c r="E53" s="502"/>
      <c r="F53" s="686"/>
      <c r="G53" s="544"/>
      <c r="H53" s="502"/>
      <c r="I53" s="504"/>
      <c r="J53" s="544"/>
      <c r="K53" s="502"/>
      <c r="L53" s="504"/>
      <c r="M53" s="544"/>
      <c r="N53" s="502"/>
      <c r="O53" s="504"/>
      <c r="P53" s="544"/>
      <c r="Q53" s="502"/>
      <c r="R53" s="504"/>
      <c r="S53" s="544"/>
      <c r="T53" s="502"/>
      <c r="U53" s="504"/>
      <c r="V53" s="544"/>
      <c r="W53" s="502"/>
      <c r="X53" s="504"/>
      <c r="Y53" s="544"/>
      <c r="Z53" s="502"/>
      <c r="AA53" s="504"/>
      <c r="AB53" s="544"/>
      <c r="AC53" s="502"/>
      <c r="AD53" s="504"/>
      <c r="AE53" s="544"/>
      <c r="AF53" s="502"/>
      <c r="AG53" s="504"/>
      <c r="AH53" s="544"/>
      <c r="AI53" s="502"/>
      <c r="AJ53" s="504"/>
      <c r="AK53" s="544"/>
      <c r="AL53" s="502"/>
      <c r="AM53" s="504"/>
      <c r="AN53" s="544"/>
      <c r="AO53" s="502"/>
      <c r="AP53" s="504"/>
      <c r="AQ53" s="544"/>
      <c r="AR53" s="502"/>
      <c r="AS53" s="504"/>
      <c r="AT53" s="544"/>
      <c r="AU53" s="502"/>
      <c r="AV53" s="504"/>
      <c r="AW53" s="544"/>
      <c r="AX53" s="521"/>
    </row>
    <row r="54" spans="1:50" ht="13.5" customHeight="1">
      <c r="A54" s="669" t="s">
        <v>53</v>
      </c>
      <c r="B54" s="600">
        <v>3367</v>
      </c>
      <c r="C54" s="672">
        <v>2401834</v>
      </c>
      <c r="D54" s="674" t="s">
        <v>54</v>
      </c>
      <c r="E54" s="676" t="s">
        <v>50</v>
      </c>
      <c r="F54" s="303" t="s">
        <v>31</v>
      </c>
      <c r="G54" s="25"/>
      <c r="H54" s="9">
        <f t="shared" ref="H54:H59" si="92">G54-I54</f>
        <v>0</v>
      </c>
      <c r="I54" s="10"/>
      <c r="J54" s="3"/>
      <c r="K54" s="9">
        <f t="shared" ref="K54:K59" si="93">J54-L54</f>
        <v>0</v>
      </c>
      <c r="L54" s="10"/>
      <c r="M54" s="3"/>
      <c r="N54" s="9">
        <f t="shared" ref="N54:N59" si="94">M54-O54</f>
        <v>0</v>
      </c>
      <c r="O54" s="10"/>
      <c r="P54" s="3"/>
      <c r="Q54" s="9">
        <f t="shared" ref="Q54:Q59" si="95">P54-R54</f>
        <v>0</v>
      </c>
      <c r="R54" s="10"/>
      <c r="S54" s="3"/>
      <c r="T54" s="9">
        <f t="shared" ref="T54:T59" si="96">S54-U54</f>
        <v>0</v>
      </c>
      <c r="U54" s="10"/>
      <c r="V54" s="3"/>
      <c r="W54" s="9">
        <f t="shared" ref="W54:W59" si="97">V54-X54</f>
        <v>0</v>
      </c>
      <c r="X54" s="10"/>
      <c r="Y54" s="3"/>
      <c r="Z54" s="9">
        <f t="shared" ref="Z54:Z59" si="98">Y54-AA54</f>
        <v>0</v>
      </c>
      <c r="AA54" s="10"/>
      <c r="AB54" s="25"/>
      <c r="AC54" s="9">
        <f t="shared" ref="AC54:AC59" si="99">AB54-AD54</f>
        <v>0</v>
      </c>
      <c r="AD54" s="10"/>
      <c r="AE54" s="25"/>
      <c r="AF54" s="9">
        <f t="shared" ref="AF54:AF59" si="100">AE54-AG54</f>
        <v>0</v>
      </c>
      <c r="AG54" s="10"/>
      <c r="AH54" s="3"/>
      <c r="AI54" s="9">
        <f t="shared" ref="AI54:AI59" si="101">AH54-AJ54</f>
        <v>0</v>
      </c>
      <c r="AJ54" s="10"/>
      <c r="AK54" s="3"/>
      <c r="AL54" s="9">
        <f t="shared" ref="AL54:AL59" si="102">AK54-AM54</f>
        <v>0</v>
      </c>
      <c r="AM54" s="10"/>
      <c r="AN54" s="3"/>
      <c r="AO54" s="9">
        <f t="shared" ref="AO54:AO59" si="103">AN54-AP54</f>
        <v>0</v>
      </c>
      <c r="AP54" s="10"/>
      <c r="AQ54" s="3"/>
      <c r="AR54" s="9">
        <f t="shared" ref="AR54:AR59" si="104">AQ54-AS54</f>
        <v>0</v>
      </c>
      <c r="AS54" s="10"/>
      <c r="AT54" s="3"/>
      <c r="AU54" s="9">
        <f t="shared" ref="AU54:AU60" si="105">AT54-AV54</f>
        <v>0</v>
      </c>
      <c r="AV54" s="10"/>
      <c r="AW54" s="3"/>
      <c r="AX54" s="4" t="s">
        <v>32</v>
      </c>
    </row>
    <row r="55" spans="1:50" ht="13.5" customHeight="1">
      <c r="A55" s="669"/>
      <c r="B55" s="600"/>
      <c r="C55" s="672"/>
      <c r="D55" s="606"/>
      <c r="E55" s="676"/>
      <c r="F55" s="303" t="s">
        <v>33</v>
      </c>
      <c r="G55" s="25"/>
      <c r="H55" s="11">
        <f t="shared" si="92"/>
        <v>0</v>
      </c>
      <c r="I55" s="12"/>
      <c r="J55" s="3"/>
      <c r="K55" s="11">
        <f t="shared" si="93"/>
        <v>0</v>
      </c>
      <c r="L55" s="12"/>
      <c r="M55" s="3"/>
      <c r="N55" s="11">
        <f t="shared" si="94"/>
        <v>0</v>
      </c>
      <c r="O55" s="12"/>
      <c r="P55" s="3"/>
      <c r="Q55" s="11">
        <f t="shared" si="95"/>
        <v>0</v>
      </c>
      <c r="R55" s="12"/>
      <c r="S55" s="444"/>
      <c r="T55" s="166">
        <f t="shared" si="96"/>
        <v>0</v>
      </c>
      <c r="U55" s="167"/>
      <c r="V55" s="3"/>
      <c r="W55" s="11">
        <f t="shared" si="97"/>
        <v>0</v>
      </c>
      <c r="X55" s="12"/>
      <c r="Y55" s="3"/>
      <c r="Z55" s="11">
        <f t="shared" si="98"/>
        <v>0</v>
      </c>
      <c r="AA55" s="12"/>
      <c r="AB55" s="25"/>
      <c r="AC55" s="11">
        <f t="shared" si="99"/>
        <v>0</v>
      </c>
      <c r="AD55" s="12"/>
      <c r="AE55" s="25"/>
      <c r="AF55" s="11">
        <f t="shared" si="100"/>
        <v>0</v>
      </c>
      <c r="AG55" s="12"/>
      <c r="AH55" s="3"/>
      <c r="AI55" s="11">
        <f t="shared" si="101"/>
        <v>0</v>
      </c>
      <c r="AJ55" s="12"/>
      <c r="AK55" s="405">
        <v>100800</v>
      </c>
      <c r="AL55" s="406">
        <f t="shared" si="102"/>
        <v>100800</v>
      </c>
      <c r="AM55" s="407"/>
      <c r="AN55" s="3"/>
      <c r="AO55" s="11">
        <f t="shared" si="103"/>
        <v>0</v>
      </c>
      <c r="AP55" s="12"/>
      <c r="AQ55" s="3"/>
      <c r="AR55" s="11">
        <f t="shared" si="104"/>
        <v>0</v>
      </c>
      <c r="AS55" s="12"/>
      <c r="AT55" s="3"/>
      <c r="AU55" s="11">
        <f t="shared" si="105"/>
        <v>0</v>
      </c>
      <c r="AV55" s="12"/>
      <c r="AW55" s="3"/>
      <c r="AX55" s="63">
        <f>SUM(G54:G64,J54:J64,M54:M64,P54:P64,S54:S64,V54:V64,Y54:Y64,AB54:AB64,AE54:AE64)</f>
        <v>0</v>
      </c>
    </row>
    <row r="56" spans="1:50" ht="13.5" customHeight="1">
      <c r="A56" s="669"/>
      <c r="B56" s="600"/>
      <c r="C56" s="672"/>
      <c r="D56" s="606"/>
      <c r="E56" s="676"/>
      <c r="F56" s="303" t="s">
        <v>34</v>
      </c>
      <c r="G56" s="25"/>
      <c r="H56" s="11">
        <f t="shared" si="92"/>
        <v>0</v>
      </c>
      <c r="I56" s="12"/>
      <c r="J56" s="3"/>
      <c r="K56" s="11">
        <f t="shared" si="93"/>
        <v>0</v>
      </c>
      <c r="L56" s="12"/>
      <c r="M56" s="3"/>
      <c r="N56" s="11">
        <f t="shared" si="94"/>
        <v>0</v>
      </c>
      <c r="O56" s="12"/>
      <c r="P56" s="3"/>
      <c r="Q56" s="11">
        <f t="shared" si="95"/>
        <v>0</v>
      </c>
      <c r="R56" s="12"/>
      <c r="S56" s="3"/>
      <c r="T56" s="11">
        <f t="shared" si="96"/>
        <v>0</v>
      </c>
      <c r="U56" s="12"/>
      <c r="V56" s="3"/>
      <c r="W56" s="11">
        <f t="shared" si="97"/>
        <v>0</v>
      </c>
      <c r="X56" s="12"/>
      <c r="Y56" s="3"/>
      <c r="Z56" s="11">
        <f t="shared" si="98"/>
        <v>0</v>
      </c>
      <c r="AA56" s="12"/>
      <c r="AB56" s="25"/>
      <c r="AC56" s="11">
        <f t="shared" si="99"/>
        <v>0</v>
      </c>
      <c r="AD56" s="12"/>
      <c r="AE56" s="25"/>
      <c r="AF56" s="11">
        <f t="shared" si="100"/>
        <v>0</v>
      </c>
      <c r="AG56" s="12"/>
      <c r="AH56" s="3"/>
      <c r="AI56" s="11">
        <f t="shared" si="101"/>
        <v>0</v>
      </c>
      <c r="AJ56" s="12"/>
      <c r="AK56" s="3"/>
      <c r="AL56" s="11">
        <f t="shared" si="102"/>
        <v>0</v>
      </c>
      <c r="AM56" s="12"/>
      <c r="AN56" s="3"/>
      <c r="AO56" s="11">
        <f t="shared" si="103"/>
        <v>0</v>
      </c>
      <c r="AP56" s="12"/>
      <c r="AQ56" s="3"/>
      <c r="AR56" s="11">
        <f t="shared" si="104"/>
        <v>0</v>
      </c>
      <c r="AS56" s="12"/>
      <c r="AT56" s="3"/>
      <c r="AU56" s="11">
        <f t="shared" si="105"/>
        <v>0</v>
      </c>
      <c r="AV56" s="12"/>
      <c r="AW56" s="3"/>
      <c r="AX56" s="7" t="s">
        <v>35</v>
      </c>
    </row>
    <row r="57" spans="1:50" ht="13.5" customHeight="1">
      <c r="A57" s="669"/>
      <c r="B57" s="600"/>
      <c r="C57" s="672"/>
      <c r="D57" s="606"/>
      <c r="E57" s="676"/>
      <c r="F57" s="303" t="s">
        <v>36</v>
      </c>
      <c r="G57" s="25"/>
      <c r="H57" s="11">
        <f t="shared" si="92"/>
        <v>0</v>
      </c>
      <c r="I57" s="12"/>
      <c r="J57" s="3"/>
      <c r="K57" s="11">
        <f t="shared" si="93"/>
        <v>0</v>
      </c>
      <c r="L57" s="12"/>
      <c r="M57" s="3"/>
      <c r="N57" s="11">
        <f t="shared" si="94"/>
        <v>0</v>
      </c>
      <c r="O57" s="12"/>
      <c r="P57" s="3"/>
      <c r="Q57" s="11">
        <f t="shared" si="95"/>
        <v>0</v>
      </c>
      <c r="R57" s="12"/>
      <c r="S57" s="3"/>
      <c r="T57" s="11">
        <f t="shared" si="96"/>
        <v>0</v>
      </c>
      <c r="U57" s="12"/>
      <c r="V57" s="3"/>
      <c r="W57" s="11">
        <f t="shared" si="97"/>
        <v>0</v>
      </c>
      <c r="X57" s="12"/>
      <c r="Y57" s="3"/>
      <c r="Z57" s="11">
        <f t="shared" si="98"/>
        <v>0</v>
      </c>
      <c r="AA57" s="12"/>
      <c r="AB57" s="25"/>
      <c r="AC57" s="11">
        <f t="shared" si="99"/>
        <v>0</v>
      </c>
      <c r="AD57" s="12"/>
      <c r="AE57" s="25"/>
      <c r="AF57" s="11">
        <f t="shared" si="100"/>
        <v>0</v>
      </c>
      <c r="AG57" s="12"/>
      <c r="AH57" s="3"/>
      <c r="AI57" s="11">
        <f t="shared" si="101"/>
        <v>0</v>
      </c>
      <c r="AJ57" s="12"/>
      <c r="AK57" s="3"/>
      <c r="AL57" s="11">
        <f t="shared" si="102"/>
        <v>0</v>
      </c>
      <c r="AM57" s="12"/>
      <c r="AN57" s="444"/>
      <c r="AO57" s="166">
        <f t="shared" si="103"/>
        <v>0</v>
      </c>
      <c r="AP57" s="167"/>
      <c r="AQ57" s="405">
        <v>256460</v>
      </c>
      <c r="AR57" s="406">
        <f t="shared" si="104"/>
        <v>256460</v>
      </c>
      <c r="AS57" s="407"/>
      <c r="AT57" s="3"/>
      <c r="AU57" s="11">
        <f t="shared" si="105"/>
        <v>0</v>
      </c>
      <c r="AV57" s="12"/>
      <c r="AW57" s="3"/>
      <c r="AX57" s="63">
        <f>SUM(H54:H64,K54:K64,N54:N64,Q54:Q64,T54:T64,W54:W64,Z54:Z64,AC54:AC64,Z54:Z64,AF54:AF64)</f>
        <v>0</v>
      </c>
    </row>
    <row r="58" spans="1:50" ht="13.5" customHeight="1">
      <c r="A58" s="669"/>
      <c r="B58" s="600"/>
      <c r="C58" s="672"/>
      <c r="D58" s="606"/>
      <c r="E58" s="676"/>
      <c r="F58" s="303" t="s">
        <v>37</v>
      </c>
      <c r="G58" s="25"/>
      <c r="H58" s="11">
        <f t="shared" si="92"/>
        <v>0</v>
      </c>
      <c r="I58" s="12"/>
      <c r="J58" s="3"/>
      <c r="K58" s="11">
        <f t="shared" si="93"/>
        <v>0</v>
      </c>
      <c r="L58" s="12"/>
      <c r="M58" s="3"/>
      <c r="N58" s="11">
        <f t="shared" si="94"/>
        <v>0</v>
      </c>
      <c r="O58" s="12"/>
      <c r="P58" s="3"/>
      <c r="Q58" s="11">
        <f t="shared" si="95"/>
        <v>0</v>
      </c>
      <c r="R58" s="12"/>
      <c r="S58" s="3"/>
      <c r="T58" s="11">
        <f t="shared" si="96"/>
        <v>0</v>
      </c>
      <c r="U58" s="12"/>
      <c r="V58" s="3"/>
      <c r="W58" s="11">
        <f t="shared" si="97"/>
        <v>0</v>
      </c>
      <c r="X58" s="12"/>
      <c r="Y58" s="3"/>
      <c r="Z58" s="11">
        <f t="shared" si="98"/>
        <v>0</v>
      </c>
      <c r="AA58" s="12"/>
      <c r="AB58" s="25"/>
      <c r="AC58" s="11">
        <f t="shared" si="99"/>
        <v>0</v>
      </c>
      <c r="AD58" s="12"/>
      <c r="AE58" s="25"/>
      <c r="AF58" s="11">
        <f t="shared" si="100"/>
        <v>0</v>
      </c>
      <c r="AG58" s="12"/>
      <c r="AH58" s="3"/>
      <c r="AI58" s="11">
        <f t="shared" si="101"/>
        <v>0</v>
      </c>
      <c r="AJ58" s="12"/>
      <c r="AK58" s="3"/>
      <c r="AL58" s="11">
        <f t="shared" si="102"/>
        <v>0</v>
      </c>
      <c r="AM58" s="12"/>
      <c r="AN58" s="3"/>
      <c r="AO58" s="11">
        <f t="shared" si="103"/>
        <v>0</v>
      </c>
      <c r="AP58" s="12"/>
      <c r="AQ58" s="3"/>
      <c r="AR58" s="11">
        <f t="shared" si="104"/>
        <v>0</v>
      </c>
      <c r="AS58" s="12"/>
      <c r="AT58" s="3"/>
      <c r="AU58" s="11">
        <f t="shared" si="105"/>
        <v>0</v>
      </c>
      <c r="AV58" s="12"/>
      <c r="AW58" s="3"/>
      <c r="AX58" s="7" t="s">
        <v>38</v>
      </c>
    </row>
    <row r="59" spans="1:50" ht="13.5" customHeight="1">
      <c r="A59" s="669"/>
      <c r="B59" s="600"/>
      <c r="C59" s="672"/>
      <c r="D59" s="606"/>
      <c r="E59" s="676"/>
      <c r="F59" s="303" t="s">
        <v>55</v>
      </c>
      <c r="G59" s="25"/>
      <c r="H59" s="11">
        <f t="shared" si="92"/>
        <v>0</v>
      </c>
      <c r="I59" s="12"/>
      <c r="J59" s="3"/>
      <c r="K59" s="11">
        <f t="shared" si="93"/>
        <v>0</v>
      </c>
      <c r="L59" s="12"/>
      <c r="M59" s="3"/>
      <c r="N59" s="11">
        <f t="shared" si="94"/>
        <v>0</v>
      </c>
      <c r="O59" s="12"/>
      <c r="P59" s="3"/>
      <c r="Q59" s="11">
        <f t="shared" si="95"/>
        <v>0</v>
      </c>
      <c r="R59" s="12"/>
      <c r="S59" s="3"/>
      <c r="T59" s="11">
        <f t="shared" si="96"/>
        <v>0</v>
      </c>
      <c r="U59" s="12"/>
      <c r="V59" s="3"/>
      <c r="W59" s="11">
        <f t="shared" si="97"/>
        <v>0</v>
      </c>
      <c r="X59" s="12"/>
      <c r="Y59" s="3"/>
      <c r="Z59" s="11">
        <f t="shared" si="98"/>
        <v>0</v>
      </c>
      <c r="AA59" s="12"/>
      <c r="AB59" s="25"/>
      <c r="AC59" s="11">
        <f t="shared" si="99"/>
        <v>0</v>
      </c>
      <c r="AD59" s="12"/>
      <c r="AE59" s="25"/>
      <c r="AF59" s="11">
        <f t="shared" si="100"/>
        <v>0</v>
      </c>
      <c r="AG59" s="12"/>
      <c r="AH59" s="3"/>
      <c r="AI59" s="11">
        <f t="shared" si="101"/>
        <v>0</v>
      </c>
      <c r="AJ59" s="12"/>
      <c r="AK59" s="3"/>
      <c r="AL59" s="11">
        <f t="shared" si="102"/>
        <v>0</v>
      </c>
      <c r="AM59" s="12"/>
      <c r="AN59" s="3"/>
      <c r="AO59" s="11">
        <f t="shared" si="103"/>
        <v>0</v>
      </c>
      <c r="AP59" s="12"/>
      <c r="AQ59" s="3"/>
      <c r="AR59" s="11">
        <f t="shared" si="104"/>
        <v>0</v>
      </c>
      <c r="AS59" s="12"/>
      <c r="AT59" s="3"/>
      <c r="AU59" s="11">
        <f t="shared" si="105"/>
        <v>0</v>
      </c>
      <c r="AV59" s="12"/>
      <c r="AW59" s="3"/>
      <c r="AX59" s="63">
        <f>SUM(I54:I64,L54:L64,O54:O64,R54:R64,U54:U64,X54:X64,AA54:AA64,AD54:AD64,AG54:AG64)</f>
        <v>0</v>
      </c>
    </row>
    <row r="60" spans="1:50" ht="13.5" customHeight="1">
      <c r="A60" s="669"/>
      <c r="B60" s="600"/>
      <c r="C60" s="672"/>
      <c r="D60" s="606"/>
      <c r="E60" s="676"/>
      <c r="F60" s="303" t="s">
        <v>39</v>
      </c>
      <c r="G60" s="25"/>
      <c r="H60" s="11"/>
      <c r="I60" s="12"/>
      <c r="J60" s="3"/>
      <c r="K60" s="11"/>
      <c r="L60" s="12"/>
      <c r="M60" s="3"/>
      <c r="N60" s="11"/>
      <c r="O60" s="12"/>
      <c r="P60" s="3"/>
      <c r="Q60" s="11"/>
      <c r="R60" s="12"/>
      <c r="S60" s="3"/>
      <c r="T60" s="11"/>
      <c r="U60" s="12"/>
      <c r="V60" s="3"/>
      <c r="W60" s="11"/>
      <c r="X60" s="12"/>
      <c r="Y60" s="3"/>
      <c r="Z60" s="11"/>
      <c r="AA60" s="12"/>
      <c r="AB60" s="25"/>
      <c r="AC60" s="11"/>
      <c r="AD60" s="12"/>
      <c r="AE60" s="25"/>
      <c r="AF60" s="11"/>
      <c r="AG60" s="12"/>
      <c r="AH60" s="3"/>
      <c r="AI60" s="11"/>
      <c r="AJ60" s="12"/>
      <c r="AK60" s="3"/>
      <c r="AL60" s="11"/>
      <c r="AM60" s="12"/>
      <c r="AN60" s="3"/>
      <c r="AO60" s="11"/>
      <c r="AP60" s="12"/>
      <c r="AQ60" s="3"/>
      <c r="AR60" s="11"/>
      <c r="AS60" s="12"/>
      <c r="AT60" s="444"/>
      <c r="AU60" s="166">
        <f t="shared" si="105"/>
        <v>0</v>
      </c>
      <c r="AV60" s="167"/>
      <c r="AW60" s="3">
        <v>257620</v>
      </c>
      <c r="AX60" s="63"/>
    </row>
    <row r="61" spans="1:50" ht="13.5" customHeight="1">
      <c r="A61" s="669"/>
      <c r="B61" s="600"/>
      <c r="C61" s="672"/>
      <c r="D61" s="606"/>
      <c r="E61" s="676"/>
      <c r="F61" s="303" t="s">
        <v>40</v>
      </c>
      <c r="G61" s="25"/>
      <c r="H61" s="11"/>
      <c r="I61" s="12"/>
      <c r="J61" s="3"/>
      <c r="K61" s="11"/>
      <c r="L61" s="12"/>
      <c r="M61" s="3"/>
      <c r="N61" s="11"/>
      <c r="O61" s="12"/>
      <c r="P61" s="3"/>
      <c r="Q61" s="11"/>
      <c r="R61" s="12"/>
      <c r="S61" s="3"/>
      <c r="T61" s="11"/>
      <c r="U61" s="12"/>
      <c r="V61" s="3"/>
      <c r="W61" s="11"/>
      <c r="X61" s="12"/>
      <c r="Y61" s="3"/>
      <c r="Z61" s="11">
        <f t="shared" ref="Z61:Z64" si="106">Y61-AA61</f>
        <v>0</v>
      </c>
      <c r="AA61" s="12"/>
      <c r="AB61" s="25"/>
      <c r="AC61" s="11">
        <v>0</v>
      </c>
      <c r="AD61" s="12"/>
      <c r="AE61" s="25"/>
      <c r="AF61" s="11">
        <v>0</v>
      </c>
      <c r="AG61" s="12"/>
      <c r="AH61" s="3"/>
      <c r="AI61" s="11">
        <f t="shared" ref="AI61:AI64" si="107">AH61-AJ61</f>
        <v>0</v>
      </c>
      <c r="AJ61" s="12"/>
      <c r="AK61" s="3"/>
      <c r="AL61" s="11">
        <f t="shared" ref="AL61:AL64" si="108">AK61-AM61</f>
        <v>0</v>
      </c>
      <c r="AM61" s="12"/>
      <c r="AN61" s="3"/>
      <c r="AO61" s="11">
        <f t="shared" ref="AO61:AO64" si="109">AN61-AP61</f>
        <v>0</v>
      </c>
      <c r="AP61" s="12"/>
      <c r="AQ61" s="3"/>
      <c r="AR61" s="11">
        <f t="shared" ref="AR61:AR64" si="110">AQ61-AS61</f>
        <v>0</v>
      </c>
      <c r="AS61" s="12"/>
      <c r="AT61" s="444"/>
      <c r="AU61" s="166">
        <f t="shared" ref="AU61:AU64" si="111">AT61-AV61</f>
        <v>0</v>
      </c>
      <c r="AV61" s="167"/>
      <c r="AW61" s="3">
        <v>833320</v>
      </c>
      <c r="AX61" s="63"/>
    </row>
    <row r="62" spans="1:50" ht="13.5" customHeight="1">
      <c r="A62" s="669"/>
      <c r="B62" s="600"/>
      <c r="C62" s="672"/>
      <c r="D62" s="606"/>
      <c r="E62" s="676"/>
      <c r="F62" s="303" t="s">
        <v>41</v>
      </c>
      <c r="G62" s="25"/>
      <c r="H62" s="11">
        <f t="shared" ref="H62:H64" si="112">G62-I62</f>
        <v>0</v>
      </c>
      <c r="I62" s="12"/>
      <c r="J62" s="3"/>
      <c r="K62" s="11">
        <f t="shared" ref="K62:K64" si="113">J62-L62</f>
        <v>0</v>
      </c>
      <c r="L62" s="12"/>
      <c r="M62" s="3"/>
      <c r="N62" s="11">
        <f t="shared" ref="N62:N64" si="114">M62-O62</f>
        <v>0</v>
      </c>
      <c r="O62" s="12"/>
      <c r="P62" s="3"/>
      <c r="Q62" s="11">
        <f t="shared" ref="Q62:Q64" si="115">P62-R62</f>
        <v>0</v>
      </c>
      <c r="R62" s="12"/>
      <c r="S62" s="3"/>
      <c r="T62" s="11">
        <f t="shared" ref="T62:T64" si="116">S62-U62</f>
        <v>0</v>
      </c>
      <c r="U62" s="12"/>
      <c r="V62" s="3"/>
      <c r="W62" s="11">
        <f t="shared" ref="W62:W64" si="117">V62-X62</f>
        <v>0</v>
      </c>
      <c r="X62" s="12"/>
      <c r="Y62" s="3"/>
      <c r="Z62" s="11">
        <f t="shared" si="106"/>
        <v>0</v>
      </c>
      <c r="AA62" s="12"/>
      <c r="AB62" s="25"/>
      <c r="AC62" s="11">
        <f t="shared" ref="AC62:AC64" si="118">AB62-AD62</f>
        <v>0</v>
      </c>
      <c r="AD62" s="12"/>
      <c r="AE62" s="25"/>
      <c r="AF62" s="11">
        <f t="shared" ref="AF62:AF64" si="119">AE62-AG62</f>
        <v>0</v>
      </c>
      <c r="AG62" s="12"/>
      <c r="AH62" s="3"/>
      <c r="AI62" s="11">
        <f t="shared" si="107"/>
        <v>0</v>
      </c>
      <c r="AJ62" s="12"/>
      <c r="AK62" s="3"/>
      <c r="AL62" s="11">
        <f t="shared" si="108"/>
        <v>0</v>
      </c>
      <c r="AM62" s="12"/>
      <c r="AN62" s="3"/>
      <c r="AO62" s="11">
        <f t="shared" si="109"/>
        <v>0</v>
      </c>
      <c r="AP62" s="12"/>
      <c r="AQ62" s="3"/>
      <c r="AR62" s="11">
        <f t="shared" si="110"/>
        <v>0</v>
      </c>
      <c r="AS62" s="12"/>
      <c r="AT62" s="3"/>
      <c r="AU62" s="11">
        <f t="shared" si="111"/>
        <v>0</v>
      </c>
      <c r="AV62" s="12"/>
      <c r="AW62" s="3"/>
      <c r="AX62" s="7" t="s">
        <v>42</v>
      </c>
    </row>
    <row r="63" spans="1:50" ht="13.5" customHeight="1">
      <c r="A63" s="669"/>
      <c r="B63" s="600"/>
      <c r="C63" s="672"/>
      <c r="D63" s="606"/>
      <c r="E63" s="676"/>
      <c r="F63" s="303" t="s">
        <v>43</v>
      </c>
      <c r="G63" s="25"/>
      <c r="H63" s="11">
        <f t="shared" si="112"/>
        <v>0</v>
      </c>
      <c r="I63" s="12"/>
      <c r="J63" s="3"/>
      <c r="K63" s="11">
        <f t="shared" si="113"/>
        <v>0</v>
      </c>
      <c r="L63" s="12"/>
      <c r="M63" s="3"/>
      <c r="N63" s="11">
        <f t="shared" si="114"/>
        <v>0</v>
      </c>
      <c r="O63" s="12"/>
      <c r="P63" s="3"/>
      <c r="Q63" s="11">
        <f t="shared" si="115"/>
        <v>0</v>
      </c>
      <c r="R63" s="12"/>
      <c r="S63" s="3"/>
      <c r="T63" s="11">
        <f t="shared" si="116"/>
        <v>0</v>
      </c>
      <c r="U63" s="12"/>
      <c r="V63" s="3"/>
      <c r="W63" s="11">
        <f t="shared" si="117"/>
        <v>0</v>
      </c>
      <c r="X63" s="12"/>
      <c r="Y63" s="444"/>
      <c r="Z63" s="444">
        <f t="shared" si="106"/>
        <v>0</v>
      </c>
      <c r="AA63" s="167"/>
      <c r="AB63" s="25"/>
      <c r="AC63" s="11">
        <f t="shared" si="118"/>
        <v>0</v>
      </c>
      <c r="AD63" s="12"/>
      <c r="AE63" s="25"/>
      <c r="AF63" s="11">
        <f t="shared" si="119"/>
        <v>0</v>
      </c>
      <c r="AG63" s="12"/>
      <c r="AH63" s="3"/>
      <c r="AI63" s="11">
        <f t="shared" si="107"/>
        <v>0</v>
      </c>
      <c r="AJ63" s="12"/>
      <c r="AK63" s="3"/>
      <c r="AL63" s="11">
        <f t="shared" si="108"/>
        <v>0</v>
      </c>
      <c r="AM63" s="12"/>
      <c r="AN63" s="3"/>
      <c r="AO63" s="11">
        <f t="shared" si="109"/>
        <v>0</v>
      </c>
      <c r="AP63" s="12"/>
      <c r="AQ63" s="3"/>
      <c r="AR63" s="11">
        <f t="shared" si="110"/>
        <v>0</v>
      </c>
      <c r="AS63" s="12"/>
      <c r="AT63" s="3"/>
      <c r="AU63" s="11">
        <f t="shared" si="111"/>
        <v>0</v>
      </c>
      <c r="AV63" s="12"/>
      <c r="AW63" s="3"/>
      <c r="AX63" s="290" t="e">
        <f>AX59/AX55</f>
        <v>#DIV/0!</v>
      </c>
    </row>
    <row r="64" spans="1:50" ht="13.5" customHeight="1">
      <c r="A64" s="670"/>
      <c r="B64" s="671"/>
      <c r="C64" s="673"/>
      <c r="D64" s="675"/>
      <c r="E64" s="677"/>
      <c r="F64" s="305" t="s">
        <v>44</v>
      </c>
      <c r="G64" s="292"/>
      <c r="H64" s="16">
        <f t="shared" si="112"/>
        <v>0</v>
      </c>
      <c r="I64" s="17"/>
      <c r="J64" s="8"/>
      <c r="K64" s="16">
        <f t="shared" si="113"/>
        <v>0</v>
      </c>
      <c r="L64" s="17"/>
      <c r="M64" s="8"/>
      <c r="N64" s="16">
        <f t="shared" si="114"/>
        <v>0</v>
      </c>
      <c r="O64" s="17"/>
      <c r="P64" s="8"/>
      <c r="Q64" s="16">
        <f t="shared" si="115"/>
        <v>0</v>
      </c>
      <c r="R64" s="17"/>
      <c r="S64" s="19"/>
      <c r="T64" s="20">
        <f t="shared" si="116"/>
        <v>0</v>
      </c>
      <c r="U64" s="21"/>
      <c r="V64" s="19"/>
      <c r="W64" s="20">
        <f t="shared" si="117"/>
        <v>0</v>
      </c>
      <c r="X64" s="21"/>
      <c r="Y64" s="19"/>
      <c r="Z64" s="20">
        <f t="shared" si="106"/>
        <v>0</v>
      </c>
      <c r="AA64" s="21"/>
      <c r="AB64" s="292"/>
      <c r="AC64" s="16">
        <f t="shared" si="118"/>
        <v>0</v>
      </c>
      <c r="AD64" s="17"/>
      <c r="AE64" s="292"/>
      <c r="AF64" s="16">
        <f t="shared" si="119"/>
        <v>0</v>
      </c>
      <c r="AG64" s="17"/>
      <c r="AH64" s="8"/>
      <c r="AI64" s="16">
        <f t="shared" si="107"/>
        <v>0</v>
      </c>
      <c r="AJ64" s="17"/>
      <c r="AK64" s="8"/>
      <c r="AL64" s="16">
        <f t="shared" si="108"/>
        <v>0</v>
      </c>
      <c r="AM64" s="17"/>
      <c r="AN64" s="8"/>
      <c r="AO64" s="16">
        <f t="shared" si="109"/>
        <v>0</v>
      </c>
      <c r="AP64" s="17"/>
      <c r="AQ64" s="8"/>
      <c r="AR64" s="16">
        <f t="shared" si="110"/>
        <v>0</v>
      </c>
      <c r="AS64" s="17"/>
      <c r="AT64" s="8"/>
      <c r="AU64" s="16">
        <f t="shared" si="111"/>
        <v>0</v>
      </c>
      <c r="AV64" s="17"/>
      <c r="AW64" s="8"/>
      <c r="AX64" s="65"/>
    </row>
    <row r="65" spans="1:50" s="302" customFormat="1" ht="13.5" customHeight="1">
      <c r="A65" s="695" t="s">
        <v>18</v>
      </c>
      <c r="B65" s="696" t="s">
        <v>19</v>
      </c>
      <c r="C65" s="680" t="s">
        <v>20</v>
      </c>
      <c r="D65" s="696" t="s">
        <v>21</v>
      </c>
      <c r="E65" s="680" t="s">
        <v>22</v>
      </c>
      <c r="F65" s="697" t="s">
        <v>23</v>
      </c>
      <c r="G65" s="544" t="s">
        <v>24</v>
      </c>
      <c r="H65" s="502" t="s">
        <v>25</v>
      </c>
      <c r="I65" s="504" t="s">
        <v>26</v>
      </c>
      <c r="J65" s="544" t="s">
        <v>24</v>
      </c>
      <c r="K65" s="502" t="s">
        <v>25</v>
      </c>
      <c r="L65" s="504" t="s">
        <v>26</v>
      </c>
      <c r="M65" s="544" t="s">
        <v>24</v>
      </c>
      <c r="N65" s="502" t="s">
        <v>25</v>
      </c>
      <c r="O65" s="504" t="s">
        <v>26</v>
      </c>
      <c r="P65" s="544" t="s">
        <v>24</v>
      </c>
      <c r="Q65" s="502" t="s">
        <v>25</v>
      </c>
      <c r="R65" s="504" t="s">
        <v>26</v>
      </c>
      <c r="S65" s="544" t="s">
        <v>24</v>
      </c>
      <c r="T65" s="502" t="s">
        <v>25</v>
      </c>
      <c r="U65" s="504" t="s">
        <v>26</v>
      </c>
      <c r="V65" s="544" t="s">
        <v>24</v>
      </c>
      <c r="W65" s="502" t="s">
        <v>25</v>
      </c>
      <c r="X65" s="504" t="s">
        <v>26</v>
      </c>
      <c r="Y65" s="544" t="s">
        <v>24</v>
      </c>
      <c r="Z65" s="502" t="s">
        <v>25</v>
      </c>
      <c r="AA65" s="504" t="s">
        <v>26</v>
      </c>
      <c r="AB65" s="544" t="s">
        <v>24</v>
      </c>
      <c r="AC65" s="502" t="s">
        <v>25</v>
      </c>
      <c r="AD65" s="504" t="s">
        <v>26</v>
      </c>
      <c r="AE65" s="544" t="s">
        <v>24</v>
      </c>
      <c r="AF65" s="502" t="s">
        <v>25</v>
      </c>
      <c r="AG65" s="504" t="s">
        <v>26</v>
      </c>
      <c r="AH65" s="544" t="s">
        <v>24</v>
      </c>
      <c r="AI65" s="502" t="s">
        <v>25</v>
      </c>
      <c r="AJ65" s="504" t="s">
        <v>26</v>
      </c>
      <c r="AK65" s="544" t="s">
        <v>24</v>
      </c>
      <c r="AL65" s="502" t="s">
        <v>25</v>
      </c>
      <c r="AM65" s="504" t="s">
        <v>26</v>
      </c>
      <c r="AN65" s="544" t="s">
        <v>24</v>
      </c>
      <c r="AO65" s="502" t="s">
        <v>25</v>
      </c>
      <c r="AP65" s="504" t="s">
        <v>26</v>
      </c>
      <c r="AQ65" s="544" t="s">
        <v>24</v>
      </c>
      <c r="AR65" s="502" t="s">
        <v>25</v>
      </c>
      <c r="AS65" s="504" t="s">
        <v>26</v>
      </c>
      <c r="AT65" s="544" t="s">
        <v>24</v>
      </c>
      <c r="AU65" s="502" t="s">
        <v>25</v>
      </c>
      <c r="AV65" s="504" t="s">
        <v>26</v>
      </c>
      <c r="AW65" s="544" t="s">
        <v>24</v>
      </c>
      <c r="AX65" s="521" t="s">
        <v>27</v>
      </c>
    </row>
    <row r="66" spans="1:50" s="302" customFormat="1" ht="13.5" customHeight="1">
      <c r="A66" s="684"/>
      <c r="B66" s="532"/>
      <c r="C66" s="502"/>
      <c r="D66" s="532"/>
      <c r="E66" s="502"/>
      <c r="F66" s="686"/>
      <c r="G66" s="544"/>
      <c r="H66" s="502"/>
      <c r="I66" s="504"/>
      <c r="J66" s="544"/>
      <c r="K66" s="502"/>
      <c r="L66" s="504"/>
      <c r="M66" s="544"/>
      <c r="N66" s="502"/>
      <c r="O66" s="504"/>
      <c r="P66" s="544"/>
      <c r="Q66" s="502"/>
      <c r="R66" s="504"/>
      <c r="S66" s="544"/>
      <c r="T66" s="502"/>
      <c r="U66" s="504"/>
      <c r="V66" s="544"/>
      <c r="W66" s="502"/>
      <c r="X66" s="504"/>
      <c r="Y66" s="544"/>
      <c r="Z66" s="502"/>
      <c r="AA66" s="504"/>
      <c r="AB66" s="544"/>
      <c r="AC66" s="502"/>
      <c r="AD66" s="504"/>
      <c r="AE66" s="544"/>
      <c r="AF66" s="502"/>
      <c r="AG66" s="504"/>
      <c r="AH66" s="544"/>
      <c r="AI66" s="502"/>
      <c r="AJ66" s="504"/>
      <c r="AK66" s="544"/>
      <c r="AL66" s="502"/>
      <c r="AM66" s="504"/>
      <c r="AN66" s="544"/>
      <c r="AO66" s="502"/>
      <c r="AP66" s="504"/>
      <c r="AQ66" s="544"/>
      <c r="AR66" s="502"/>
      <c r="AS66" s="504"/>
      <c r="AT66" s="544"/>
      <c r="AU66" s="502"/>
      <c r="AV66" s="504"/>
      <c r="AW66" s="544"/>
      <c r="AX66" s="521"/>
    </row>
    <row r="67" spans="1:50" s="302" customFormat="1">
      <c r="A67" s="669" t="s">
        <v>56</v>
      </c>
      <c r="B67" s="600">
        <v>3136</v>
      </c>
      <c r="C67" s="726">
        <v>2301550</v>
      </c>
      <c r="D67" s="606"/>
      <c r="E67" s="676" t="s">
        <v>57</v>
      </c>
      <c r="F67" s="303" t="s">
        <v>31</v>
      </c>
      <c r="G67" s="25"/>
      <c r="H67" s="9">
        <f t="shared" ref="H67:H75" si="120">G67-I67</f>
        <v>0</v>
      </c>
      <c r="I67" s="10"/>
      <c r="J67" s="3"/>
      <c r="K67" s="9">
        <f t="shared" ref="K67:K75" si="121">J67-L67</f>
        <v>0</v>
      </c>
      <c r="L67" s="10"/>
      <c r="M67" s="3"/>
      <c r="N67" s="9">
        <f t="shared" ref="N67:N75" si="122">M67-O67</f>
        <v>0</v>
      </c>
      <c r="O67" s="10"/>
      <c r="P67" s="3"/>
      <c r="Q67" s="9">
        <f t="shared" ref="Q67:Q75" si="123">P67-R67</f>
        <v>0</v>
      </c>
      <c r="R67" s="10"/>
      <c r="S67" s="3"/>
      <c r="T67" s="9">
        <f t="shared" ref="T67:T75" si="124">S67-U67</f>
        <v>0</v>
      </c>
      <c r="U67" s="10"/>
      <c r="V67" s="3"/>
      <c r="W67" s="9">
        <f t="shared" ref="W67:W75" si="125">V67-X67</f>
        <v>0</v>
      </c>
      <c r="X67" s="10"/>
      <c r="Y67" s="3"/>
      <c r="Z67" s="9">
        <f t="shared" ref="Z67:Z75" si="126">Y67-AA67</f>
        <v>0</v>
      </c>
      <c r="AA67" s="10"/>
      <c r="AB67" s="3"/>
      <c r="AC67" s="9">
        <f t="shared" ref="AC67:AC75" si="127">AB67-AD67</f>
        <v>0</v>
      </c>
      <c r="AD67" s="10"/>
      <c r="AE67" s="3"/>
      <c r="AF67" s="9">
        <f t="shared" ref="AF67:AF75" si="128">AE67-AG67</f>
        <v>0</v>
      </c>
      <c r="AG67" s="10"/>
      <c r="AH67" s="3"/>
      <c r="AI67" s="9">
        <f t="shared" ref="AI67:AI71" si="129">AH67-AJ67</f>
        <v>0</v>
      </c>
      <c r="AJ67" s="10"/>
      <c r="AK67" s="3"/>
      <c r="AL67" s="9">
        <f t="shared" ref="AL67:AL75" si="130">AK67-AM67</f>
        <v>0</v>
      </c>
      <c r="AM67" s="10"/>
      <c r="AN67" s="3"/>
      <c r="AO67" s="9">
        <f t="shared" ref="AO67:AO75" si="131">AN67-AP67</f>
        <v>0</v>
      </c>
      <c r="AP67" s="10"/>
      <c r="AQ67" s="3"/>
      <c r="AR67" s="9">
        <f t="shared" ref="AR67:AR75" si="132">AQ67-AS67</f>
        <v>0</v>
      </c>
      <c r="AS67" s="10"/>
      <c r="AT67" s="3"/>
      <c r="AU67" s="9">
        <f t="shared" ref="AU67:AU71" si="133">AT67-AV67</f>
        <v>0</v>
      </c>
      <c r="AV67" s="10"/>
      <c r="AW67" s="3"/>
      <c r="AX67" s="4" t="s">
        <v>32</v>
      </c>
    </row>
    <row r="68" spans="1:50" s="302" customFormat="1" ht="13.5" customHeight="1">
      <c r="A68" s="669"/>
      <c r="B68" s="600"/>
      <c r="C68" s="672"/>
      <c r="D68" s="606"/>
      <c r="E68" s="676"/>
      <c r="F68" s="303" t="s">
        <v>33</v>
      </c>
      <c r="G68" s="25"/>
      <c r="H68" s="11">
        <f t="shared" si="120"/>
        <v>0</v>
      </c>
      <c r="I68" s="12"/>
      <c r="J68" s="3"/>
      <c r="K68" s="11">
        <f t="shared" si="121"/>
        <v>0</v>
      </c>
      <c r="L68" s="12"/>
      <c r="M68" s="3"/>
      <c r="N68" s="11">
        <f t="shared" si="122"/>
        <v>0</v>
      </c>
      <c r="O68" s="12"/>
      <c r="P68" s="3"/>
      <c r="Q68" s="11"/>
      <c r="R68" s="12"/>
      <c r="S68" s="3"/>
      <c r="T68" s="11">
        <f t="shared" si="124"/>
        <v>0</v>
      </c>
      <c r="U68" s="12"/>
      <c r="V68" s="3"/>
      <c r="W68" s="11">
        <f t="shared" si="125"/>
        <v>0</v>
      </c>
      <c r="X68" s="12"/>
      <c r="Y68" s="3"/>
      <c r="Z68" s="11">
        <f t="shared" si="126"/>
        <v>0</v>
      </c>
      <c r="AA68" s="12"/>
      <c r="AB68" s="3"/>
      <c r="AC68" s="11">
        <f t="shared" si="127"/>
        <v>0</v>
      </c>
      <c r="AD68" s="12"/>
      <c r="AE68" s="444"/>
      <c r="AF68" s="166">
        <f t="shared" si="128"/>
        <v>0</v>
      </c>
      <c r="AG68" s="167"/>
      <c r="AH68" s="405">
        <v>252000</v>
      </c>
      <c r="AI68" s="406">
        <f t="shared" si="129"/>
        <v>0</v>
      </c>
      <c r="AJ68" s="407">
        <v>252000</v>
      </c>
      <c r="AK68" s="3"/>
      <c r="AL68" s="11">
        <f t="shared" si="130"/>
        <v>0</v>
      </c>
      <c r="AM68" s="12"/>
      <c r="AN68" s="3"/>
      <c r="AO68" s="11">
        <f t="shared" si="131"/>
        <v>0</v>
      </c>
      <c r="AP68" s="12"/>
      <c r="AQ68" s="3"/>
      <c r="AR68" s="11">
        <f t="shared" si="132"/>
        <v>0</v>
      </c>
      <c r="AS68" s="12"/>
      <c r="AT68" s="3"/>
      <c r="AU68" s="11">
        <f t="shared" si="133"/>
        <v>0</v>
      </c>
      <c r="AV68" s="12"/>
      <c r="AW68" s="3"/>
      <c r="AX68" s="63">
        <f>SUM(G67:G75,J67:J75,M67:M75,P67:P75,S67:S75,V67:V75,Y67:Y75,AB67:AB75,AE67:AE75)</f>
        <v>0</v>
      </c>
    </row>
    <row r="69" spans="1:50" s="302" customFormat="1" ht="13.5" customHeight="1">
      <c r="A69" s="669"/>
      <c r="B69" s="600"/>
      <c r="C69" s="672"/>
      <c r="D69" s="606"/>
      <c r="E69" s="676"/>
      <c r="F69" s="303" t="s">
        <v>34</v>
      </c>
      <c r="G69" s="25"/>
      <c r="H69" s="11">
        <f t="shared" si="120"/>
        <v>0</v>
      </c>
      <c r="I69" s="12"/>
      <c r="J69" s="3"/>
      <c r="K69" s="11">
        <f t="shared" si="121"/>
        <v>0</v>
      </c>
      <c r="L69" s="12"/>
      <c r="M69" s="3"/>
      <c r="N69" s="11">
        <f t="shared" si="122"/>
        <v>0</v>
      </c>
      <c r="O69" s="12"/>
      <c r="P69" s="3"/>
      <c r="Q69" s="11">
        <f t="shared" si="123"/>
        <v>0</v>
      </c>
      <c r="R69" s="12"/>
      <c r="S69" s="3"/>
      <c r="T69" s="11">
        <f t="shared" si="124"/>
        <v>0</v>
      </c>
      <c r="U69" s="12"/>
      <c r="V69" s="3"/>
      <c r="W69" s="11">
        <f t="shared" si="125"/>
        <v>0</v>
      </c>
      <c r="X69" s="12"/>
      <c r="Y69" s="3"/>
      <c r="Z69" s="11">
        <f t="shared" si="126"/>
        <v>0</v>
      </c>
      <c r="AA69" s="12"/>
      <c r="AB69" s="3"/>
      <c r="AC69" s="11">
        <f t="shared" si="127"/>
        <v>0</v>
      </c>
      <c r="AD69" s="12"/>
      <c r="AE69" s="3"/>
      <c r="AF69" s="11">
        <f t="shared" si="128"/>
        <v>0</v>
      </c>
      <c r="AG69" s="12"/>
      <c r="AH69" s="3"/>
      <c r="AI69" s="11">
        <f t="shared" si="129"/>
        <v>0</v>
      </c>
      <c r="AJ69" s="12"/>
      <c r="AK69" s="3"/>
      <c r="AL69" s="11">
        <f t="shared" si="130"/>
        <v>0</v>
      </c>
      <c r="AM69" s="12"/>
      <c r="AN69" s="3"/>
      <c r="AO69" s="11">
        <f t="shared" si="131"/>
        <v>0</v>
      </c>
      <c r="AP69" s="12"/>
      <c r="AQ69" s="3"/>
      <c r="AR69" s="11">
        <f t="shared" si="132"/>
        <v>0</v>
      </c>
      <c r="AS69" s="12"/>
      <c r="AT69" s="3"/>
      <c r="AU69" s="11">
        <f t="shared" si="133"/>
        <v>0</v>
      </c>
      <c r="AV69" s="12"/>
      <c r="AW69" s="3"/>
      <c r="AX69" s="7" t="s">
        <v>35</v>
      </c>
    </row>
    <row r="70" spans="1:50" s="302" customFormat="1" ht="13.5" customHeight="1">
      <c r="A70" s="669"/>
      <c r="B70" s="600"/>
      <c r="C70" s="672"/>
      <c r="D70" s="606"/>
      <c r="E70" s="676"/>
      <c r="F70" s="303" t="s">
        <v>36</v>
      </c>
      <c r="G70" s="25"/>
      <c r="H70" s="11">
        <f t="shared" si="120"/>
        <v>0</v>
      </c>
      <c r="I70" s="12"/>
      <c r="J70" s="3"/>
      <c r="K70" s="11">
        <f t="shared" si="121"/>
        <v>0</v>
      </c>
      <c r="L70" s="12"/>
      <c r="M70" s="3"/>
      <c r="N70" s="11">
        <f t="shared" si="122"/>
        <v>0</v>
      </c>
      <c r="O70" s="12"/>
      <c r="P70" s="3"/>
      <c r="Q70" s="11">
        <f t="shared" si="123"/>
        <v>0</v>
      </c>
      <c r="R70" s="12"/>
      <c r="S70" s="3"/>
      <c r="T70" s="11">
        <f t="shared" si="124"/>
        <v>0</v>
      </c>
      <c r="U70" s="12"/>
      <c r="V70" s="3"/>
      <c r="W70" s="11">
        <f t="shared" si="125"/>
        <v>0</v>
      </c>
      <c r="X70" s="12"/>
      <c r="Y70" s="3"/>
      <c r="Z70" s="11">
        <f t="shared" si="126"/>
        <v>0</v>
      </c>
      <c r="AA70" s="12"/>
      <c r="AB70" s="3"/>
      <c r="AC70" s="11">
        <f t="shared" si="127"/>
        <v>0</v>
      </c>
      <c r="AD70" s="12"/>
      <c r="AE70" s="3"/>
      <c r="AF70" s="11">
        <f t="shared" si="128"/>
        <v>0</v>
      </c>
      <c r="AG70" s="12"/>
      <c r="AH70" s="3"/>
      <c r="AI70" s="11">
        <f t="shared" si="129"/>
        <v>0</v>
      </c>
      <c r="AJ70" s="12"/>
      <c r="AK70" s="471"/>
      <c r="AL70" s="466">
        <f t="shared" si="130"/>
        <v>0</v>
      </c>
      <c r="AM70" s="467"/>
      <c r="AN70" s="444"/>
      <c r="AO70" s="166">
        <f t="shared" si="131"/>
        <v>0</v>
      </c>
      <c r="AP70" s="167"/>
      <c r="AQ70" s="3"/>
      <c r="AR70" s="11">
        <f t="shared" si="132"/>
        <v>0</v>
      </c>
      <c r="AS70" s="12"/>
      <c r="AT70" s="3"/>
      <c r="AU70" s="11">
        <f t="shared" si="133"/>
        <v>0</v>
      </c>
      <c r="AV70" s="12"/>
      <c r="AW70" s="3"/>
      <c r="AX70" s="63">
        <f>SUM(H67:H75,K67:K75,N67:N75,Q67:Q75,T67:T75,W67:W75,Z67:Z75,AC67:AC75,Z67:Z75,AF67:AF75)</f>
        <v>0</v>
      </c>
    </row>
    <row r="71" spans="1:50" ht="13.5" customHeight="1">
      <c r="A71" s="669"/>
      <c r="B71" s="600"/>
      <c r="C71" s="672"/>
      <c r="D71" s="606"/>
      <c r="E71" s="676"/>
      <c r="F71" s="303" t="s">
        <v>37</v>
      </c>
      <c r="G71" s="25"/>
      <c r="H71" s="11">
        <f t="shared" si="120"/>
        <v>0</v>
      </c>
      <c r="I71" s="12"/>
      <c r="J71" s="3"/>
      <c r="K71" s="11">
        <f t="shared" si="121"/>
        <v>0</v>
      </c>
      <c r="L71" s="12"/>
      <c r="M71" s="3"/>
      <c r="N71" s="11">
        <f t="shared" si="122"/>
        <v>0</v>
      </c>
      <c r="O71" s="12"/>
      <c r="P71" s="3"/>
      <c r="Q71" s="11">
        <f t="shared" si="123"/>
        <v>0</v>
      </c>
      <c r="R71" s="12"/>
      <c r="S71" s="3"/>
      <c r="T71" s="11">
        <f t="shared" si="124"/>
        <v>0</v>
      </c>
      <c r="U71" s="12"/>
      <c r="V71" s="3"/>
      <c r="W71" s="11">
        <f t="shared" ref="W71" si="134">V71-X71</f>
        <v>0</v>
      </c>
      <c r="X71" s="12"/>
      <c r="Y71" s="3"/>
      <c r="Z71" s="11">
        <f>Y71-AA71</f>
        <v>0</v>
      </c>
      <c r="AA71" s="12"/>
      <c r="AB71" s="3"/>
      <c r="AC71" s="11">
        <f t="shared" si="127"/>
        <v>0</v>
      </c>
      <c r="AD71" s="12"/>
      <c r="AE71" s="3"/>
      <c r="AF71" s="11">
        <f t="shared" si="128"/>
        <v>0</v>
      </c>
      <c r="AG71" s="12"/>
      <c r="AH71" s="3"/>
      <c r="AI71" s="11">
        <f t="shared" si="129"/>
        <v>0</v>
      </c>
      <c r="AJ71" s="12"/>
      <c r="AK71" s="3"/>
      <c r="AL71" s="11">
        <f t="shared" si="130"/>
        <v>0</v>
      </c>
      <c r="AM71" s="12"/>
      <c r="AN71" s="3"/>
      <c r="AO71" s="11">
        <f t="shared" si="131"/>
        <v>0</v>
      </c>
      <c r="AP71" s="12"/>
      <c r="AQ71" s="3"/>
      <c r="AR71" s="11">
        <f t="shared" si="132"/>
        <v>0</v>
      </c>
      <c r="AS71" s="12"/>
      <c r="AT71" s="3"/>
      <c r="AU71" s="11">
        <f t="shared" si="133"/>
        <v>0</v>
      </c>
      <c r="AV71" s="12"/>
      <c r="AW71" s="3"/>
      <c r="AX71" s="7" t="s">
        <v>38</v>
      </c>
    </row>
    <row r="72" spans="1:50" ht="13.5" customHeight="1">
      <c r="A72" s="669"/>
      <c r="B72" s="600"/>
      <c r="C72" s="672"/>
      <c r="D72" s="606"/>
      <c r="E72" s="676"/>
      <c r="F72" s="303" t="s">
        <v>39</v>
      </c>
      <c r="G72" s="25"/>
      <c r="H72" s="11"/>
      <c r="I72" s="12"/>
      <c r="J72" s="3"/>
      <c r="K72" s="11"/>
      <c r="L72" s="12"/>
      <c r="M72" s="3"/>
      <c r="N72" s="11"/>
      <c r="O72" s="12"/>
      <c r="P72" s="3"/>
      <c r="Q72" s="11"/>
      <c r="R72" s="12"/>
      <c r="S72" s="3"/>
      <c r="T72" s="11"/>
      <c r="U72" s="12"/>
      <c r="V72" s="3"/>
      <c r="W72" s="11"/>
      <c r="X72" s="12"/>
      <c r="Y72" s="221"/>
      <c r="Z72" s="11"/>
      <c r="AA72" s="221"/>
      <c r="AB72" s="3"/>
      <c r="AC72" s="11"/>
      <c r="AD72" s="12"/>
      <c r="AE72" s="3"/>
      <c r="AF72" s="11"/>
      <c r="AG72" s="12"/>
      <c r="AH72" s="3"/>
      <c r="AI72" s="11"/>
      <c r="AJ72" s="12"/>
      <c r="AK72" s="3"/>
      <c r="AL72" s="11"/>
      <c r="AM72" s="12"/>
      <c r="AN72" s="3"/>
      <c r="AO72" s="11"/>
      <c r="AP72" s="12"/>
      <c r="AQ72" s="3"/>
      <c r="AR72" s="11"/>
      <c r="AS72" s="12"/>
      <c r="AT72" s="3"/>
      <c r="AU72" s="11"/>
      <c r="AV72" s="12"/>
      <c r="AW72" s="3"/>
      <c r="AX72" s="7"/>
    </row>
    <row r="73" spans="1:50" ht="13.5" customHeight="1">
      <c r="A73" s="669"/>
      <c r="B73" s="600"/>
      <c r="C73" s="672"/>
      <c r="D73" s="606"/>
      <c r="E73" s="676"/>
      <c r="F73" s="303" t="s">
        <v>40</v>
      </c>
      <c r="G73" s="25"/>
      <c r="H73" s="11">
        <f t="shared" si="120"/>
        <v>0</v>
      </c>
      <c r="I73" s="12"/>
      <c r="J73" s="3"/>
      <c r="K73" s="11">
        <f t="shared" si="121"/>
        <v>0</v>
      </c>
      <c r="L73" s="12"/>
      <c r="M73" s="3"/>
      <c r="N73" s="11">
        <f t="shared" si="122"/>
        <v>0</v>
      </c>
      <c r="O73" s="12"/>
      <c r="P73" s="3"/>
      <c r="Q73" s="11">
        <f t="shared" si="123"/>
        <v>0</v>
      </c>
      <c r="R73" s="12"/>
      <c r="S73" s="3"/>
      <c r="T73" s="11">
        <f t="shared" si="124"/>
        <v>0</v>
      </c>
      <c r="U73" s="12"/>
      <c r="V73" s="3"/>
      <c r="W73" s="11">
        <f t="shared" si="125"/>
        <v>0</v>
      </c>
      <c r="X73" s="12"/>
      <c r="Z73" s="11">
        <f>Y73-AA73</f>
        <v>0</v>
      </c>
      <c r="AB73" s="3"/>
      <c r="AC73" s="11">
        <f>AB73-AD73</f>
        <v>0</v>
      </c>
      <c r="AD73" s="12"/>
      <c r="AE73" s="3"/>
      <c r="AF73" s="11">
        <f t="shared" si="128"/>
        <v>0</v>
      </c>
      <c r="AG73" s="12"/>
      <c r="AH73" s="3"/>
      <c r="AI73" s="11">
        <f>AH73-AJ73</f>
        <v>0</v>
      </c>
      <c r="AJ73" s="12"/>
      <c r="AK73" s="3"/>
      <c r="AL73" s="11">
        <f t="shared" si="130"/>
        <v>0</v>
      </c>
      <c r="AM73" s="12"/>
      <c r="AN73" s="444"/>
      <c r="AO73" s="166">
        <f t="shared" si="131"/>
        <v>0</v>
      </c>
      <c r="AP73" s="167"/>
      <c r="AQ73" s="405">
        <v>1932000</v>
      </c>
      <c r="AR73" s="405">
        <f t="shared" si="132"/>
        <v>1932000</v>
      </c>
      <c r="AS73" s="405"/>
      <c r="AT73" s="444"/>
      <c r="AU73" s="444"/>
      <c r="AV73" s="444"/>
      <c r="AW73" s="3"/>
      <c r="AX73" s="63">
        <f>SUM(I67:I75,L67:L75,O67:O75,R67:R75,U67:U75,X67:X75,AA67:AA75,AD67:AD75,AG67:AG75)</f>
        <v>0</v>
      </c>
    </row>
    <row r="74" spans="1:50" ht="13.5" customHeight="1">
      <c r="A74" s="669"/>
      <c r="B74" s="600"/>
      <c r="C74" s="672"/>
      <c r="D74" s="606"/>
      <c r="E74" s="676"/>
      <c r="F74" s="303" t="s">
        <v>43</v>
      </c>
      <c r="G74" s="25"/>
      <c r="H74" s="11">
        <f t="shared" si="120"/>
        <v>0</v>
      </c>
      <c r="I74" s="12"/>
      <c r="J74" s="3"/>
      <c r="K74" s="11">
        <f t="shared" si="121"/>
        <v>0</v>
      </c>
      <c r="L74" s="12"/>
      <c r="M74" s="3"/>
      <c r="N74" s="11">
        <f t="shared" si="122"/>
        <v>0</v>
      </c>
      <c r="O74" s="12"/>
      <c r="P74" s="3"/>
      <c r="Q74" s="11">
        <f t="shared" si="123"/>
        <v>0</v>
      </c>
      <c r="R74" s="12"/>
      <c r="S74" s="3"/>
      <c r="T74" s="11">
        <f t="shared" si="124"/>
        <v>0</v>
      </c>
      <c r="U74" s="12"/>
      <c r="V74" s="3"/>
      <c r="W74" s="11">
        <f t="shared" si="125"/>
        <v>0</v>
      </c>
      <c r="X74" s="12"/>
      <c r="Y74" s="3"/>
      <c r="Z74" s="11">
        <f t="shared" si="126"/>
        <v>0</v>
      </c>
      <c r="AA74" s="12"/>
      <c r="AB74" s="3"/>
      <c r="AC74" s="11">
        <f t="shared" si="127"/>
        <v>0</v>
      </c>
      <c r="AD74" s="12"/>
      <c r="AE74" s="3"/>
      <c r="AF74" s="11">
        <f t="shared" si="128"/>
        <v>0</v>
      </c>
      <c r="AG74" s="12"/>
      <c r="AH74" s="3"/>
      <c r="AI74" s="11">
        <f t="shared" ref="AI74:AI75" si="135">AH74-AJ74</f>
        <v>0</v>
      </c>
      <c r="AJ74" s="12"/>
      <c r="AK74" s="3"/>
      <c r="AL74" s="11">
        <f t="shared" si="130"/>
        <v>0</v>
      </c>
      <c r="AM74" s="12"/>
      <c r="AN74" s="3"/>
      <c r="AO74" s="11">
        <f t="shared" si="131"/>
        <v>0</v>
      </c>
      <c r="AP74" s="12"/>
      <c r="AQ74" s="3"/>
      <c r="AR74" s="11">
        <f t="shared" si="132"/>
        <v>0</v>
      </c>
      <c r="AS74" s="12"/>
      <c r="AT74" s="3"/>
      <c r="AU74" s="11">
        <f t="shared" ref="AU74:AU75" si="136">AT74-AV74</f>
        <v>0</v>
      </c>
      <c r="AV74" s="12"/>
      <c r="AW74" s="3"/>
      <c r="AX74" s="290" t="e">
        <f>AX73/AX68</f>
        <v>#DIV/0!</v>
      </c>
    </row>
    <row r="75" spans="1:50" ht="13.5" customHeight="1">
      <c r="A75" s="670"/>
      <c r="B75" s="671"/>
      <c r="C75" s="673"/>
      <c r="D75" s="675"/>
      <c r="E75" s="677"/>
      <c r="F75" s="305" t="s">
        <v>44</v>
      </c>
      <c r="G75" s="292"/>
      <c r="H75" s="16">
        <f t="shared" si="120"/>
        <v>0</v>
      </c>
      <c r="I75" s="17"/>
      <c r="J75" s="8"/>
      <c r="K75" s="16">
        <f t="shared" si="121"/>
        <v>0</v>
      </c>
      <c r="L75" s="17"/>
      <c r="M75" s="8"/>
      <c r="N75" s="16">
        <f t="shared" si="122"/>
        <v>0</v>
      </c>
      <c r="O75" s="17"/>
      <c r="P75" s="8"/>
      <c r="Q75" s="16">
        <f t="shared" si="123"/>
        <v>0</v>
      </c>
      <c r="R75" s="17"/>
      <c r="S75" s="8"/>
      <c r="T75" s="16">
        <f t="shared" si="124"/>
        <v>0</v>
      </c>
      <c r="U75" s="17"/>
      <c r="V75" s="8"/>
      <c r="W75" s="16">
        <f t="shared" si="125"/>
        <v>0</v>
      </c>
      <c r="X75" s="17"/>
      <c r="Y75" s="8"/>
      <c r="Z75" s="16">
        <f t="shared" si="126"/>
        <v>0</v>
      </c>
      <c r="AA75" s="17"/>
      <c r="AB75" s="8"/>
      <c r="AC75" s="16">
        <f t="shared" si="127"/>
        <v>0</v>
      </c>
      <c r="AD75" s="17"/>
      <c r="AE75" s="8"/>
      <c r="AF75" s="16">
        <f t="shared" si="128"/>
        <v>0</v>
      </c>
      <c r="AG75" s="17"/>
      <c r="AH75" s="8"/>
      <c r="AI75" s="16">
        <f t="shared" si="135"/>
        <v>0</v>
      </c>
      <c r="AJ75" s="17"/>
      <c r="AK75" s="8"/>
      <c r="AL75" s="16">
        <f t="shared" si="130"/>
        <v>0</v>
      </c>
      <c r="AM75" s="17"/>
      <c r="AN75" s="8"/>
      <c r="AO75" s="16">
        <f t="shared" si="131"/>
        <v>0</v>
      </c>
      <c r="AP75" s="17"/>
      <c r="AQ75" s="8"/>
      <c r="AR75" s="16">
        <f t="shared" si="132"/>
        <v>0</v>
      </c>
      <c r="AS75" s="17"/>
      <c r="AT75" s="8"/>
      <c r="AU75" s="16">
        <f t="shared" si="136"/>
        <v>0</v>
      </c>
      <c r="AV75" s="17"/>
      <c r="AW75" s="8"/>
      <c r="AX75" s="65"/>
    </row>
    <row r="76" spans="1:50" ht="15" customHeight="1">
      <c r="A76" s="695" t="s">
        <v>18</v>
      </c>
      <c r="B76" s="696" t="s">
        <v>19</v>
      </c>
      <c r="C76" s="680" t="s">
        <v>20</v>
      </c>
      <c r="D76" s="696" t="s">
        <v>21</v>
      </c>
      <c r="E76" s="680" t="s">
        <v>22</v>
      </c>
      <c r="F76" s="697" t="s">
        <v>23</v>
      </c>
      <c r="G76" s="544" t="s">
        <v>24</v>
      </c>
      <c r="H76" s="502" t="s">
        <v>25</v>
      </c>
      <c r="I76" s="504" t="s">
        <v>26</v>
      </c>
      <c r="J76" s="544" t="s">
        <v>24</v>
      </c>
      <c r="K76" s="502" t="s">
        <v>25</v>
      </c>
      <c r="L76" s="504" t="s">
        <v>26</v>
      </c>
      <c r="M76" s="544" t="s">
        <v>24</v>
      </c>
      <c r="N76" s="502" t="s">
        <v>25</v>
      </c>
      <c r="O76" s="504" t="s">
        <v>26</v>
      </c>
      <c r="P76" s="544" t="s">
        <v>24</v>
      </c>
      <c r="Q76" s="502" t="s">
        <v>25</v>
      </c>
      <c r="R76" s="504" t="s">
        <v>26</v>
      </c>
      <c r="S76" s="544" t="s">
        <v>24</v>
      </c>
      <c r="T76" s="502" t="s">
        <v>25</v>
      </c>
      <c r="U76" s="504" t="s">
        <v>26</v>
      </c>
      <c r="V76" s="544" t="s">
        <v>24</v>
      </c>
      <c r="W76" s="502" t="s">
        <v>25</v>
      </c>
      <c r="X76" s="504" t="s">
        <v>26</v>
      </c>
      <c r="Y76" s="544" t="s">
        <v>24</v>
      </c>
      <c r="Z76" s="502" t="s">
        <v>25</v>
      </c>
      <c r="AA76" s="504" t="s">
        <v>26</v>
      </c>
      <c r="AB76" s="544" t="s">
        <v>24</v>
      </c>
      <c r="AC76" s="502" t="s">
        <v>25</v>
      </c>
      <c r="AD76" s="504" t="s">
        <v>26</v>
      </c>
      <c r="AE76" s="544" t="s">
        <v>24</v>
      </c>
      <c r="AF76" s="502" t="s">
        <v>25</v>
      </c>
      <c r="AG76" s="504" t="s">
        <v>26</v>
      </c>
      <c r="AH76" s="544" t="s">
        <v>24</v>
      </c>
      <c r="AI76" s="502" t="s">
        <v>25</v>
      </c>
      <c r="AJ76" s="504" t="s">
        <v>26</v>
      </c>
      <c r="AK76" s="544" t="s">
        <v>24</v>
      </c>
      <c r="AL76" s="502" t="s">
        <v>25</v>
      </c>
      <c r="AM76" s="504" t="s">
        <v>26</v>
      </c>
      <c r="AN76" s="544" t="s">
        <v>24</v>
      </c>
      <c r="AO76" s="502" t="s">
        <v>25</v>
      </c>
      <c r="AP76" s="504" t="s">
        <v>26</v>
      </c>
      <c r="AQ76" s="544" t="s">
        <v>24</v>
      </c>
      <c r="AR76" s="502" t="s">
        <v>25</v>
      </c>
      <c r="AS76" s="504" t="s">
        <v>26</v>
      </c>
      <c r="AT76" s="544" t="s">
        <v>24</v>
      </c>
      <c r="AU76" s="502" t="s">
        <v>25</v>
      </c>
      <c r="AV76" s="504" t="s">
        <v>26</v>
      </c>
      <c r="AW76" s="544" t="s">
        <v>24</v>
      </c>
      <c r="AX76" s="521" t="s">
        <v>27</v>
      </c>
    </row>
    <row r="77" spans="1:50" ht="15" customHeight="1">
      <c r="A77" s="684"/>
      <c r="B77" s="532"/>
      <c r="C77" s="502"/>
      <c r="D77" s="532"/>
      <c r="E77" s="502"/>
      <c r="F77" s="686"/>
      <c r="G77" s="544"/>
      <c r="H77" s="502"/>
      <c r="I77" s="504"/>
      <c r="J77" s="544"/>
      <c r="K77" s="502"/>
      <c r="L77" s="504"/>
      <c r="M77" s="544"/>
      <c r="N77" s="502"/>
      <c r="O77" s="504"/>
      <c r="P77" s="544"/>
      <c r="Q77" s="502"/>
      <c r="R77" s="504"/>
      <c r="S77" s="544"/>
      <c r="T77" s="502"/>
      <c r="U77" s="504"/>
      <c r="V77" s="544"/>
      <c r="W77" s="502"/>
      <c r="X77" s="504"/>
      <c r="Y77" s="544"/>
      <c r="Z77" s="502"/>
      <c r="AA77" s="504"/>
      <c r="AB77" s="544"/>
      <c r="AC77" s="502"/>
      <c r="AD77" s="504"/>
      <c r="AE77" s="544"/>
      <c r="AF77" s="502"/>
      <c r="AG77" s="504"/>
      <c r="AH77" s="544"/>
      <c r="AI77" s="502"/>
      <c r="AJ77" s="504"/>
      <c r="AK77" s="544"/>
      <c r="AL77" s="502"/>
      <c r="AM77" s="504"/>
      <c r="AN77" s="544"/>
      <c r="AO77" s="502"/>
      <c r="AP77" s="504"/>
      <c r="AQ77" s="544"/>
      <c r="AR77" s="502"/>
      <c r="AS77" s="504"/>
      <c r="AT77" s="544"/>
      <c r="AU77" s="502"/>
      <c r="AV77" s="504"/>
      <c r="AW77" s="544"/>
      <c r="AX77" s="521"/>
    </row>
    <row r="78" spans="1:50" ht="15" customHeight="1">
      <c r="A78" s="669" t="s">
        <v>58</v>
      </c>
      <c r="B78" s="600">
        <v>2389</v>
      </c>
      <c r="C78" s="718">
        <v>1700724</v>
      </c>
      <c r="D78" s="724" t="s">
        <v>59</v>
      </c>
      <c r="E78" s="676" t="s">
        <v>60</v>
      </c>
      <c r="F78" s="303" t="s">
        <v>31</v>
      </c>
      <c r="G78" s="25"/>
      <c r="H78" s="9">
        <f t="shared" ref="H78:H87" si="137">G78-I78</f>
        <v>0</v>
      </c>
      <c r="I78" s="10"/>
      <c r="J78" s="3"/>
      <c r="K78" s="9">
        <f t="shared" ref="K78:K87" si="138">J78-L78</f>
        <v>0</v>
      </c>
      <c r="L78" s="10"/>
      <c r="M78" s="3"/>
      <c r="N78" s="9">
        <f t="shared" ref="N78:N87" si="139">M78-O78</f>
        <v>0</v>
      </c>
      <c r="O78" s="10"/>
      <c r="P78" s="3"/>
      <c r="Q78" s="9">
        <f t="shared" ref="Q78:Q87" si="140">P78-R78</f>
        <v>0</v>
      </c>
      <c r="R78" s="10"/>
      <c r="S78" s="3"/>
      <c r="T78" s="9">
        <f t="shared" ref="T78:T87" si="141">S78-U78</f>
        <v>0</v>
      </c>
      <c r="U78" s="10"/>
      <c r="V78" s="3"/>
      <c r="W78" s="9">
        <f t="shared" ref="W78:W87" si="142">V78-X78</f>
        <v>0</v>
      </c>
      <c r="X78" s="10"/>
      <c r="Y78" s="3"/>
      <c r="Z78" s="9">
        <f t="shared" ref="Z78:Z87" si="143">Y78-AA78</f>
        <v>0</v>
      </c>
      <c r="AA78" s="10"/>
      <c r="AB78" s="3"/>
      <c r="AC78" s="9">
        <f t="shared" ref="AC78:AC87" si="144">AB78-AD78</f>
        <v>0</v>
      </c>
      <c r="AD78" s="10"/>
      <c r="AE78" s="3"/>
      <c r="AF78" s="9">
        <f t="shared" ref="AF78:AF87" si="145">AE78-AG78</f>
        <v>0</v>
      </c>
      <c r="AG78" s="10"/>
      <c r="AH78" s="3"/>
      <c r="AI78" s="9">
        <f t="shared" ref="AI78:AI87" si="146">AH78-AJ78</f>
        <v>0</v>
      </c>
      <c r="AJ78" s="10"/>
      <c r="AK78" s="3"/>
      <c r="AL78" s="9">
        <f t="shared" ref="AL78:AL87" si="147">AK78-AM78</f>
        <v>0</v>
      </c>
      <c r="AM78" s="10"/>
      <c r="AN78" s="3"/>
      <c r="AO78" s="9">
        <f t="shared" ref="AO78:AO87" si="148">AN78-AP78</f>
        <v>0</v>
      </c>
      <c r="AP78" s="10"/>
      <c r="AQ78" s="3"/>
      <c r="AR78" s="9">
        <f t="shared" ref="AR78:AR87" si="149">AQ78-AS78</f>
        <v>0</v>
      </c>
      <c r="AS78" s="10"/>
      <c r="AT78" s="3"/>
      <c r="AU78" s="9">
        <f t="shared" ref="AU78:AU82" si="150">AT78-AV78</f>
        <v>0</v>
      </c>
      <c r="AV78" s="10"/>
      <c r="AW78" s="3"/>
      <c r="AX78" s="4" t="s">
        <v>32</v>
      </c>
    </row>
    <row r="79" spans="1:50" ht="15" customHeight="1">
      <c r="A79" s="669"/>
      <c r="B79" s="600"/>
      <c r="C79" s="718"/>
      <c r="D79" s="724"/>
      <c r="E79" s="676"/>
      <c r="F79" s="303" t="s">
        <v>33</v>
      </c>
      <c r="G79" s="25"/>
      <c r="H79" s="11">
        <f t="shared" si="137"/>
        <v>0</v>
      </c>
      <c r="I79" s="12"/>
      <c r="J79" s="3"/>
      <c r="K79" s="11">
        <f t="shared" si="138"/>
        <v>0</v>
      </c>
      <c r="L79" s="12"/>
      <c r="M79" s="3"/>
      <c r="N79" s="11">
        <f t="shared" si="139"/>
        <v>0</v>
      </c>
      <c r="O79" s="12"/>
      <c r="P79" s="3"/>
      <c r="Q79" s="11">
        <f t="shared" si="140"/>
        <v>0</v>
      </c>
      <c r="R79" s="12"/>
      <c r="S79" s="3"/>
      <c r="T79" s="11">
        <f t="shared" si="141"/>
        <v>0</v>
      </c>
      <c r="U79" s="12"/>
      <c r="V79" s="3"/>
      <c r="W79" s="11">
        <f t="shared" si="142"/>
        <v>0</v>
      </c>
      <c r="X79" s="12"/>
      <c r="Y79" s="3"/>
      <c r="Z79" s="11">
        <f t="shared" si="143"/>
        <v>0</v>
      </c>
      <c r="AA79" s="12"/>
      <c r="AB79" s="3"/>
      <c r="AC79" s="11">
        <f t="shared" si="144"/>
        <v>0</v>
      </c>
      <c r="AD79" s="12"/>
      <c r="AE79" s="3"/>
      <c r="AF79" s="11">
        <f t="shared" si="145"/>
        <v>0</v>
      </c>
      <c r="AG79" s="12"/>
      <c r="AH79" s="3"/>
      <c r="AI79" s="11">
        <f t="shared" si="146"/>
        <v>0</v>
      </c>
      <c r="AJ79" s="12"/>
      <c r="AK79" s="3"/>
      <c r="AL79" s="11">
        <f t="shared" si="147"/>
        <v>0</v>
      </c>
      <c r="AM79" s="12"/>
      <c r="AN79" s="3"/>
      <c r="AO79" s="11">
        <f t="shared" si="148"/>
        <v>0</v>
      </c>
      <c r="AP79" s="12"/>
      <c r="AQ79" s="3"/>
      <c r="AR79" s="11">
        <f t="shared" si="149"/>
        <v>0</v>
      </c>
      <c r="AS79" s="12"/>
      <c r="AT79" s="3"/>
      <c r="AU79" s="11">
        <f t="shared" si="150"/>
        <v>0</v>
      </c>
      <c r="AV79" s="12"/>
      <c r="AW79" s="3"/>
      <c r="AX79" s="63">
        <f>SUM(G78:G87,J78:J87,M78:M87,P78:P87,S78:S87,V78:V87,Y78:Y87,AB78:AB87,AE78:AE87)</f>
        <v>2958480</v>
      </c>
    </row>
    <row r="80" spans="1:50">
      <c r="A80" s="669"/>
      <c r="B80" s="600"/>
      <c r="C80" s="718"/>
      <c r="D80" s="724"/>
      <c r="E80" s="676"/>
      <c r="F80" s="303" t="s">
        <v>34</v>
      </c>
      <c r="G80" s="25"/>
      <c r="H80" s="11">
        <f t="shared" si="137"/>
        <v>0</v>
      </c>
      <c r="I80" s="12"/>
      <c r="J80" s="3"/>
      <c r="K80" s="11">
        <f t="shared" si="138"/>
        <v>0</v>
      </c>
      <c r="L80" s="12"/>
      <c r="M80" s="3"/>
      <c r="N80" s="11">
        <f t="shared" si="139"/>
        <v>0</v>
      </c>
      <c r="O80" s="12"/>
      <c r="P80" s="3"/>
      <c r="Q80" s="11">
        <f t="shared" si="140"/>
        <v>0</v>
      </c>
      <c r="R80" s="12"/>
      <c r="S80" s="3"/>
      <c r="T80" s="11">
        <f t="shared" si="141"/>
        <v>0</v>
      </c>
      <c r="U80" s="12"/>
      <c r="V80" s="3"/>
      <c r="W80" s="11">
        <f t="shared" si="142"/>
        <v>0</v>
      </c>
      <c r="X80" s="12"/>
      <c r="Y80" s="3"/>
      <c r="Z80" s="11">
        <f t="shared" si="143"/>
        <v>0</v>
      </c>
      <c r="AA80" s="12"/>
      <c r="AB80" s="3"/>
      <c r="AC80" s="11">
        <f t="shared" si="144"/>
        <v>0</v>
      </c>
      <c r="AD80" s="12"/>
      <c r="AE80" s="3"/>
      <c r="AF80" s="11">
        <f t="shared" si="145"/>
        <v>0</v>
      </c>
      <c r="AG80" s="12"/>
      <c r="AH80" s="3"/>
      <c r="AI80" s="11">
        <f t="shared" si="146"/>
        <v>0</v>
      </c>
      <c r="AJ80" s="12"/>
      <c r="AK80" s="3"/>
      <c r="AL80" s="11">
        <f t="shared" si="147"/>
        <v>0</v>
      </c>
      <c r="AM80" s="12"/>
      <c r="AN80" s="3"/>
      <c r="AO80" s="11">
        <f t="shared" si="148"/>
        <v>0</v>
      </c>
      <c r="AP80" s="12"/>
      <c r="AQ80" s="3"/>
      <c r="AR80" s="11">
        <f t="shared" si="149"/>
        <v>0</v>
      </c>
      <c r="AS80" s="12"/>
      <c r="AT80" s="3"/>
      <c r="AU80" s="11">
        <f t="shared" si="150"/>
        <v>0</v>
      </c>
      <c r="AV80" s="12"/>
      <c r="AW80" s="3"/>
      <c r="AX80" s="7" t="s">
        <v>35</v>
      </c>
    </row>
    <row r="81" spans="1:50">
      <c r="A81" s="669"/>
      <c r="B81" s="600"/>
      <c r="C81" s="718"/>
      <c r="D81" s="724"/>
      <c r="E81" s="676"/>
      <c r="F81" s="303" t="s">
        <v>36</v>
      </c>
      <c r="G81" s="25"/>
      <c r="H81" s="11">
        <f t="shared" si="137"/>
        <v>0</v>
      </c>
      <c r="I81" s="12"/>
      <c r="J81" s="3"/>
      <c r="K81" s="11">
        <f t="shared" si="138"/>
        <v>0</v>
      </c>
      <c r="L81" s="12"/>
      <c r="M81" s="3"/>
      <c r="N81" s="11">
        <f t="shared" si="139"/>
        <v>0</v>
      </c>
      <c r="O81" s="12"/>
      <c r="P81" s="3"/>
      <c r="Q81" s="11">
        <f t="shared" si="140"/>
        <v>0</v>
      </c>
      <c r="R81" s="12"/>
      <c r="S81" s="408">
        <v>850000</v>
      </c>
      <c r="T81" s="409">
        <f t="shared" si="141"/>
        <v>0</v>
      </c>
      <c r="U81" s="410">
        <v>850000</v>
      </c>
      <c r="V81" s="3"/>
      <c r="W81" s="11">
        <f t="shared" si="142"/>
        <v>0</v>
      </c>
      <c r="X81" s="12"/>
      <c r="Y81" s="3"/>
      <c r="Z81" s="11">
        <f t="shared" si="143"/>
        <v>0</v>
      </c>
      <c r="AA81" s="12"/>
      <c r="AB81" s="3"/>
      <c r="AC81" s="11">
        <f t="shared" si="144"/>
        <v>0</v>
      </c>
      <c r="AD81" s="12"/>
      <c r="AE81" s="3"/>
      <c r="AF81" s="11">
        <f t="shared" si="145"/>
        <v>0</v>
      </c>
      <c r="AG81" s="12"/>
      <c r="AH81" s="3"/>
      <c r="AI81" s="11">
        <f t="shared" si="146"/>
        <v>0</v>
      </c>
      <c r="AJ81" s="12"/>
      <c r="AK81" s="3"/>
      <c r="AL81" s="11">
        <f t="shared" si="147"/>
        <v>0</v>
      </c>
      <c r="AM81" s="12"/>
      <c r="AN81" s="3"/>
      <c r="AO81" s="11">
        <f t="shared" si="148"/>
        <v>0</v>
      </c>
      <c r="AP81" s="12"/>
      <c r="AQ81" s="3"/>
      <c r="AR81" s="11">
        <f t="shared" si="149"/>
        <v>0</v>
      </c>
      <c r="AS81" s="12"/>
      <c r="AT81" s="3"/>
      <c r="AU81" s="11">
        <f t="shared" si="150"/>
        <v>0</v>
      </c>
      <c r="AV81" s="12"/>
      <c r="AW81" s="3"/>
      <c r="AX81" s="63">
        <f>SUM(H78:H87,K78:K87,N78:N87,Q78:Q87,T78:T87,W78:W87,Z78:Z87,AC78:AC87,Z78:Z87,AF78:AF87)</f>
        <v>0</v>
      </c>
    </row>
    <row r="82" spans="1:50">
      <c r="A82" s="669"/>
      <c r="B82" s="600"/>
      <c r="C82" s="718"/>
      <c r="D82" s="724"/>
      <c r="E82" s="676"/>
      <c r="F82" s="303" t="s">
        <v>37</v>
      </c>
      <c r="G82" s="25"/>
      <c r="H82" s="11">
        <f t="shared" si="137"/>
        <v>0</v>
      </c>
      <c r="I82" s="12"/>
      <c r="J82" s="3"/>
      <c r="K82" s="11">
        <f t="shared" si="138"/>
        <v>0</v>
      </c>
      <c r="L82" s="12"/>
      <c r="M82" s="3"/>
      <c r="N82" s="11">
        <f t="shared" si="139"/>
        <v>0</v>
      </c>
      <c r="O82" s="12"/>
      <c r="P82" s="3"/>
      <c r="Q82" s="11">
        <f t="shared" si="140"/>
        <v>0</v>
      </c>
      <c r="R82" s="12"/>
      <c r="S82" s="3"/>
      <c r="T82" s="11">
        <f t="shared" si="141"/>
        <v>0</v>
      </c>
      <c r="U82" s="12"/>
      <c r="V82" s="3"/>
      <c r="W82" s="11">
        <f t="shared" si="142"/>
        <v>0</v>
      </c>
      <c r="X82" s="12"/>
      <c r="Y82" s="3"/>
      <c r="Z82" s="11">
        <f t="shared" si="143"/>
        <v>0</v>
      </c>
      <c r="AA82" s="12"/>
      <c r="AB82" s="3"/>
      <c r="AC82" s="11">
        <f t="shared" si="144"/>
        <v>0</v>
      </c>
      <c r="AD82" s="12"/>
      <c r="AE82" s="3"/>
      <c r="AF82" s="11">
        <f t="shared" si="145"/>
        <v>0</v>
      </c>
      <c r="AG82" s="12"/>
      <c r="AH82" s="3"/>
      <c r="AI82" s="11">
        <f t="shared" si="146"/>
        <v>0</v>
      </c>
      <c r="AJ82" s="12"/>
      <c r="AK82" s="3"/>
      <c r="AL82" s="11">
        <f t="shared" si="147"/>
        <v>0</v>
      </c>
      <c r="AM82" s="12"/>
      <c r="AN82" s="3"/>
      <c r="AO82" s="11">
        <f t="shared" si="148"/>
        <v>0</v>
      </c>
      <c r="AP82" s="12"/>
      <c r="AQ82" s="3"/>
      <c r="AR82" s="11">
        <f t="shared" si="149"/>
        <v>0</v>
      </c>
      <c r="AS82" s="12"/>
      <c r="AT82" s="3"/>
      <c r="AU82" s="11">
        <f t="shared" si="150"/>
        <v>0</v>
      </c>
      <c r="AV82" s="12"/>
      <c r="AW82" s="3"/>
      <c r="AX82" s="7" t="s">
        <v>38</v>
      </c>
    </row>
    <row r="83" spans="1:50">
      <c r="A83" s="669"/>
      <c r="B83" s="600"/>
      <c r="C83" s="718"/>
      <c r="D83" s="724"/>
      <c r="E83" s="676"/>
      <c r="F83" s="303" t="s">
        <v>39</v>
      </c>
      <c r="G83" s="25"/>
      <c r="H83" s="11"/>
      <c r="I83" s="12"/>
      <c r="J83" s="3"/>
      <c r="K83" s="11"/>
      <c r="L83" s="12"/>
      <c r="M83" s="3"/>
      <c r="N83" s="11"/>
      <c r="O83" s="12"/>
      <c r="P83" s="3"/>
      <c r="Q83" s="11"/>
      <c r="R83" s="12"/>
      <c r="S83" s="3"/>
      <c r="T83" s="11"/>
      <c r="U83" s="12"/>
      <c r="V83" s="3"/>
      <c r="W83" s="11"/>
      <c r="X83" s="12"/>
      <c r="Y83" s="3"/>
      <c r="Z83" s="11"/>
      <c r="AA83" s="12"/>
      <c r="AB83" s="3"/>
      <c r="AC83" s="11"/>
      <c r="AD83" s="12"/>
      <c r="AE83" s="3"/>
      <c r="AF83" s="11"/>
      <c r="AG83" s="12"/>
      <c r="AH83" s="3"/>
      <c r="AI83" s="11"/>
      <c r="AJ83" s="12"/>
      <c r="AK83" s="3"/>
      <c r="AL83" s="11"/>
      <c r="AM83" s="12"/>
      <c r="AN83" s="3"/>
      <c r="AO83" s="11"/>
      <c r="AP83" s="12"/>
      <c r="AQ83" s="3"/>
      <c r="AR83" s="11"/>
      <c r="AS83" s="12"/>
      <c r="AT83" s="3"/>
      <c r="AU83" s="11"/>
      <c r="AV83" s="12"/>
      <c r="AW83" s="3"/>
      <c r="AX83" s="7"/>
    </row>
    <row r="84" spans="1:50">
      <c r="A84" s="669"/>
      <c r="B84" s="600"/>
      <c r="C84" s="718"/>
      <c r="D84" s="724"/>
      <c r="E84" s="676"/>
      <c r="F84" s="303" t="s">
        <v>40</v>
      </c>
      <c r="G84" s="25"/>
      <c r="H84" s="11">
        <f t="shared" si="137"/>
        <v>0</v>
      </c>
      <c r="I84" s="12"/>
      <c r="J84" s="3"/>
      <c r="K84" s="11">
        <f t="shared" si="138"/>
        <v>0</v>
      </c>
      <c r="L84" s="12"/>
      <c r="M84" s="3"/>
      <c r="N84" s="11">
        <f t="shared" si="139"/>
        <v>0</v>
      </c>
      <c r="O84" s="12"/>
      <c r="P84" s="3"/>
      <c r="Q84" s="11">
        <f t="shared" si="140"/>
        <v>0</v>
      </c>
      <c r="R84" s="12"/>
      <c r="S84" s="3"/>
      <c r="T84" s="11">
        <f t="shared" si="141"/>
        <v>0</v>
      </c>
      <c r="U84" s="12"/>
      <c r="V84" s="3"/>
      <c r="W84" s="11">
        <f t="shared" si="142"/>
        <v>0</v>
      </c>
      <c r="X84" s="12"/>
      <c r="Y84" s="408">
        <v>2108480</v>
      </c>
      <c r="Z84" s="409">
        <f t="shared" si="143"/>
        <v>0</v>
      </c>
      <c r="AA84" s="410">
        <v>2108480</v>
      </c>
      <c r="AB84" s="3"/>
      <c r="AC84" s="11">
        <f t="shared" si="144"/>
        <v>0</v>
      </c>
      <c r="AD84" s="12"/>
      <c r="AE84" s="3"/>
      <c r="AF84" s="11">
        <f t="shared" si="145"/>
        <v>0</v>
      </c>
      <c r="AG84" s="12"/>
      <c r="AH84" s="3"/>
      <c r="AI84" s="11">
        <f t="shared" si="146"/>
        <v>0</v>
      </c>
      <c r="AJ84" s="12"/>
      <c r="AK84" s="3"/>
      <c r="AL84" s="11">
        <f t="shared" si="147"/>
        <v>0</v>
      </c>
      <c r="AM84" s="12"/>
      <c r="AN84" s="3"/>
      <c r="AO84" s="11">
        <f t="shared" si="148"/>
        <v>0</v>
      </c>
      <c r="AP84" s="12"/>
      <c r="AQ84" s="3"/>
      <c r="AR84" s="11">
        <f t="shared" si="149"/>
        <v>0</v>
      </c>
      <c r="AS84" s="12"/>
      <c r="AT84" s="3"/>
      <c r="AU84" s="11">
        <f t="shared" ref="AU84:AU87" si="151">AT84-AV84</f>
        <v>0</v>
      </c>
      <c r="AV84" s="12"/>
      <c r="AW84" s="3"/>
      <c r="AX84" s="63">
        <f>SUM(I78:I87,L78:L87,O78:O87,R78:R87,U78:U87,X78:X87,AA78:AA87,AD78:AD87,AG78:AG87)</f>
        <v>2958480</v>
      </c>
    </row>
    <row r="85" spans="1:50">
      <c r="A85" s="669"/>
      <c r="B85" s="600"/>
      <c r="C85" s="718"/>
      <c r="D85" s="724"/>
      <c r="E85" s="676"/>
      <c r="F85" s="303" t="s">
        <v>41</v>
      </c>
      <c r="G85" s="25"/>
      <c r="H85" s="11">
        <f t="shared" si="137"/>
        <v>0</v>
      </c>
      <c r="I85" s="12"/>
      <c r="J85" s="3"/>
      <c r="K85" s="11">
        <f t="shared" si="138"/>
        <v>0</v>
      </c>
      <c r="L85" s="12"/>
      <c r="M85" s="3"/>
      <c r="N85" s="11">
        <f t="shared" si="139"/>
        <v>0</v>
      </c>
      <c r="O85" s="12"/>
      <c r="P85" s="3"/>
      <c r="Q85" s="11">
        <f t="shared" si="140"/>
        <v>0</v>
      </c>
      <c r="R85" s="12"/>
      <c r="S85" s="3"/>
      <c r="T85" s="11">
        <f t="shared" si="141"/>
        <v>0</v>
      </c>
      <c r="U85" s="12"/>
      <c r="V85" s="3"/>
      <c r="W85" s="11">
        <f t="shared" si="142"/>
        <v>0</v>
      </c>
      <c r="X85" s="12"/>
      <c r="Y85" s="3"/>
      <c r="Z85" s="11">
        <f t="shared" si="143"/>
        <v>0</v>
      </c>
      <c r="AA85" s="12"/>
      <c r="AB85" s="3"/>
      <c r="AC85" s="11">
        <f t="shared" si="144"/>
        <v>0</v>
      </c>
      <c r="AD85" s="12"/>
      <c r="AE85" s="3"/>
      <c r="AF85" s="11">
        <f t="shared" si="145"/>
        <v>0</v>
      </c>
      <c r="AG85" s="12"/>
      <c r="AH85" s="3"/>
      <c r="AI85" s="11">
        <f t="shared" si="146"/>
        <v>0</v>
      </c>
      <c r="AJ85" s="12"/>
      <c r="AK85" s="3"/>
      <c r="AL85" s="11">
        <f t="shared" si="147"/>
        <v>0</v>
      </c>
      <c r="AM85" s="12"/>
      <c r="AN85" s="3"/>
      <c r="AO85" s="11">
        <f t="shared" si="148"/>
        <v>0</v>
      </c>
      <c r="AP85" s="12"/>
      <c r="AQ85" s="3"/>
      <c r="AR85" s="11">
        <f t="shared" si="149"/>
        <v>0</v>
      </c>
      <c r="AS85" s="12"/>
      <c r="AT85" s="3"/>
      <c r="AU85" s="11">
        <f t="shared" si="151"/>
        <v>0</v>
      </c>
      <c r="AV85" s="12"/>
      <c r="AW85" s="3"/>
      <c r="AX85" s="7" t="s">
        <v>42</v>
      </c>
    </row>
    <row r="86" spans="1:50">
      <c r="A86" s="669"/>
      <c r="B86" s="600"/>
      <c r="C86" s="718"/>
      <c r="D86" s="724"/>
      <c r="E86" s="676"/>
      <c r="F86" s="303" t="s">
        <v>43</v>
      </c>
      <c r="G86" s="25"/>
      <c r="H86" s="11">
        <f t="shared" si="137"/>
        <v>0</v>
      </c>
      <c r="I86" s="12"/>
      <c r="J86" s="3"/>
      <c r="K86" s="11">
        <f t="shared" si="138"/>
        <v>0</v>
      </c>
      <c r="L86" s="12"/>
      <c r="M86" s="3"/>
      <c r="N86" s="11">
        <f t="shared" si="139"/>
        <v>0</v>
      </c>
      <c r="O86" s="12"/>
      <c r="P86" s="3"/>
      <c r="Q86" s="11">
        <f t="shared" si="140"/>
        <v>0</v>
      </c>
      <c r="R86" s="12"/>
      <c r="S86" s="3"/>
      <c r="T86" s="11">
        <f t="shared" si="141"/>
        <v>0</v>
      </c>
      <c r="U86" s="12"/>
      <c r="V86" s="3"/>
      <c r="W86" s="11">
        <f t="shared" si="142"/>
        <v>0</v>
      </c>
      <c r="X86" s="12"/>
      <c r="Y86" s="3"/>
      <c r="Z86" s="11">
        <f t="shared" si="143"/>
        <v>0</v>
      </c>
      <c r="AA86" s="12"/>
      <c r="AB86" s="3"/>
      <c r="AC86" s="11">
        <f t="shared" si="144"/>
        <v>0</v>
      </c>
      <c r="AD86" s="12"/>
      <c r="AE86" s="3"/>
      <c r="AF86" s="11">
        <f t="shared" si="145"/>
        <v>0</v>
      </c>
      <c r="AG86" s="12"/>
      <c r="AH86" s="3"/>
      <c r="AI86" s="11">
        <f t="shared" si="146"/>
        <v>0</v>
      </c>
      <c r="AJ86" s="12"/>
      <c r="AK86" s="3"/>
      <c r="AL86" s="11">
        <f t="shared" si="147"/>
        <v>0</v>
      </c>
      <c r="AM86" s="12"/>
      <c r="AN86" s="3"/>
      <c r="AO86" s="11">
        <f t="shared" si="148"/>
        <v>0</v>
      </c>
      <c r="AP86" s="12"/>
      <c r="AQ86" s="3"/>
      <c r="AR86" s="11">
        <f t="shared" si="149"/>
        <v>0</v>
      </c>
      <c r="AS86" s="12"/>
      <c r="AT86" s="3"/>
      <c r="AU86" s="11">
        <f t="shared" si="151"/>
        <v>0</v>
      </c>
      <c r="AV86" s="12"/>
      <c r="AW86" s="3"/>
      <c r="AX86" s="290">
        <f>AX84/AX79</f>
        <v>1</v>
      </c>
    </row>
    <row r="87" spans="1:50">
      <c r="A87" s="670"/>
      <c r="B87" s="671"/>
      <c r="C87" s="689"/>
      <c r="D87" s="725"/>
      <c r="E87" s="677"/>
      <c r="F87" s="305" t="s">
        <v>44</v>
      </c>
      <c r="G87" s="292"/>
      <c r="H87" s="16">
        <f t="shared" si="137"/>
        <v>0</v>
      </c>
      <c r="I87" s="17"/>
      <c r="J87" s="8"/>
      <c r="K87" s="16">
        <f t="shared" si="138"/>
        <v>0</v>
      </c>
      <c r="L87" s="17"/>
      <c r="M87" s="8"/>
      <c r="N87" s="16">
        <f t="shared" si="139"/>
        <v>0</v>
      </c>
      <c r="O87" s="17"/>
      <c r="P87" s="8"/>
      <c r="Q87" s="16">
        <f t="shared" si="140"/>
        <v>0</v>
      </c>
      <c r="R87" s="17"/>
      <c r="S87" s="8"/>
      <c r="T87" s="16">
        <f t="shared" si="141"/>
        <v>0</v>
      </c>
      <c r="U87" s="17"/>
      <c r="V87" s="8"/>
      <c r="W87" s="16">
        <f t="shared" si="142"/>
        <v>0</v>
      </c>
      <c r="X87" s="17"/>
      <c r="Y87" s="8"/>
      <c r="Z87" s="16">
        <f t="shared" si="143"/>
        <v>0</v>
      </c>
      <c r="AA87" s="17"/>
      <c r="AB87" s="8"/>
      <c r="AC87" s="16">
        <f t="shared" si="144"/>
        <v>0</v>
      </c>
      <c r="AD87" s="17"/>
      <c r="AE87" s="8"/>
      <c r="AF87" s="16">
        <f t="shared" si="145"/>
        <v>0</v>
      </c>
      <c r="AG87" s="17"/>
      <c r="AH87" s="8"/>
      <c r="AI87" s="16">
        <f t="shared" si="146"/>
        <v>0</v>
      </c>
      <c r="AJ87" s="17"/>
      <c r="AK87" s="8"/>
      <c r="AL87" s="16">
        <f t="shared" si="147"/>
        <v>0</v>
      </c>
      <c r="AM87" s="17"/>
      <c r="AN87" s="8"/>
      <c r="AO87" s="16">
        <f t="shared" si="148"/>
        <v>0</v>
      </c>
      <c r="AP87" s="17"/>
      <c r="AQ87" s="8"/>
      <c r="AR87" s="16">
        <f t="shared" si="149"/>
        <v>0</v>
      </c>
      <c r="AS87" s="17"/>
      <c r="AT87" s="8"/>
      <c r="AU87" s="16">
        <f t="shared" si="151"/>
        <v>0</v>
      </c>
      <c r="AV87" s="17"/>
      <c r="AW87" s="8"/>
      <c r="AX87" s="65"/>
    </row>
    <row r="88" spans="1:50">
      <c r="A88" s="683" t="s">
        <v>18</v>
      </c>
      <c r="B88" s="499" t="s">
        <v>19</v>
      </c>
      <c r="C88" s="476" t="s">
        <v>20</v>
      </c>
      <c r="D88" s="499" t="s">
        <v>21</v>
      </c>
      <c r="E88" s="476" t="s">
        <v>22</v>
      </c>
      <c r="F88" s="685" t="s">
        <v>23</v>
      </c>
      <c r="G88" s="544" t="s">
        <v>24</v>
      </c>
      <c r="H88" s="502" t="s">
        <v>25</v>
      </c>
      <c r="I88" s="504" t="s">
        <v>26</v>
      </c>
      <c r="J88" s="544" t="s">
        <v>24</v>
      </c>
      <c r="K88" s="502" t="s">
        <v>25</v>
      </c>
      <c r="L88" s="504" t="s">
        <v>26</v>
      </c>
      <c r="M88" s="544" t="s">
        <v>24</v>
      </c>
      <c r="N88" s="502" t="s">
        <v>25</v>
      </c>
      <c r="O88" s="504" t="s">
        <v>26</v>
      </c>
      <c r="P88" s="544" t="s">
        <v>24</v>
      </c>
      <c r="Q88" s="502" t="s">
        <v>25</v>
      </c>
      <c r="R88" s="504" t="s">
        <v>26</v>
      </c>
      <c r="S88" s="544" t="s">
        <v>24</v>
      </c>
      <c r="T88" s="502" t="s">
        <v>25</v>
      </c>
      <c r="U88" s="504" t="s">
        <v>26</v>
      </c>
      <c r="V88" s="544" t="s">
        <v>24</v>
      </c>
      <c r="W88" s="502" t="s">
        <v>25</v>
      </c>
      <c r="X88" s="504" t="s">
        <v>26</v>
      </c>
      <c r="Y88" s="544" t="s">
        <v>24</v>
      </c>
      <c r="Z88" s="502" t="s">
        <v>25</v>
      </c>
      <c r="AA88" s="504" t="s">
        <v>26</v>
      </c>
      <c r="AB88" s="544" t="s">
        <v>24</v>
      </c>
      <c r="AC88" s="502" t="s">
        <v>25</v>
      </c>
      <c r="AD88" s="504" t="s">
        <v>26</v>
      </c>
      <c r="AE88" s="544" t="s">
        <v>24</v>
      </c>
      <c r="AF88" s="502" t="s">
        <v>25</v>
      </c>
      <c r="AG88" s="504" t="s">
        <v>26</v>
      </c>
      <c r="AH88" s="544" t="s">
        <v>24</v>
      </c>
      <c r="AI88" s="502" t="s">
        <v>25</v>
      </c>
      <c r="AJ88" s="504" t="s">
        <v>26</v>
      </c>
      <c r="AK88" s="544" t="s">
        <v>24</v>
      </c>
      <c r="AL88" s="502" t="s">
        <v>25</v>
      </c>
      <c r="AM88" s="504" t="s">
        <v>26</v>
      </c>
      <c r="AN88" s="544" t="s">
        <v>24</v>
      </c>
      <c r="AO88" s="502" t="s">
        <v>25</v>
      </c>
      <c r="AP88" s="504" t="s">
        <v>26</v>
      </c>
      <c r="AQ88" s="544" t="s">
        <v>24</v>
      </c>
      <c r="AR88" s="502" t="s">
        <v>25</v>
      </c>
      <c r="AS88" s="504" t="s">
        <v>26</v>
      </c>
      <c r="AT88" s="544" t="s">
        <v>24</v>
      </c>
      <c r="AU88" s="502" t="s">
        <v>25</v>
      </c>
      <c r="AV88" s="504" t="s">
        <v>26</v>
      </c>
      <c r="AW88" s="544" t="s">
        <v>24</v>
      </c>
      <c r="AX88" s="521" t="s">
        <v>27</v>
      </c>
    </row>
    <row r="89" spans="1:50" ht="30" customHeight="1">
      <c r="A89" s="684"/>
      <c r="B89" s="532"/>
      <c r="C89" s="502"/>
      <c r="D89" s="532"/>
      <c r="E89" s="502"/>
      <c r="F89" s="686"/>
      <c r="G89" s="544"/>
      <c r="H89" s="502"/>
      <c r="I89" s="504"/>
      <c r="J89" s="544"/>
      <c r="K89" s="502"/>
      <c r="L89" s="504"/>
      <c r="M89" s="544"/>
      <c r="N89" s="502"/>
      <c r="O89" s="504"/>
      <c r="P89" s="544"/>
      <c r="Q89" s="502"/>
      <c r="R89" s="504"/>
      <c r="S89" s="544"/>
      <c r="T89" s="502"/>
      <c r="U89" s="504"/>
      <c r="V89" s="544"/>
      <c r="W89" s="502"/>
      <c r="X89" s="504"/>
      <c r="Y89" s="544"/>
      <c r="Z89" s="502"/>
      <c r="AA89" s="504"/>
      <c r="AB89" s="544"/>
      <c r="AC89" s="502"/>
      <c r="AD89" s="504"/>
      <c r="AE89" s="544"/>
      <c r="AF89" s="502"/>
      <c r="AG89" s="504"/>
      <c r="AH89" s="544"/>
      <c r="AI89" s="502"/>
      <c r="AJ89" s="504"/>
      <c r="AK89" s="544"/>
      <c r="AL89" s="502"/>
      <c r="AM89" s="504"/>
      <c r="AN89" s="544"/>
      <c r="AO89" s="502"/>
      <c r="AP89" s="504"/>
      <c r="AQ89" s="544"/>
      <c r="AR89" s="502"/>
      <c r="AS89" s="504"/>
      <c r="AT89" s="544"/>
      <c r="AU89" s="502"/>
      <c r="AV89" s="504"/>
      <c r="AW89" s="544"/>
      <c r="AX89" s="521"/>
    </row>
    <row r="90" spans="1:50" ht="30" customHeight="1">
      <c r="A90" s="669" t="s">
        <v>61</v>
      </c>
      <c r="B90" s="600">
        <v>1558</v>
      </c>
      <c r="C90" s="718">
        <v>1700788</v>
      </c>
      <c r="D90" s="724" t="s">
        <v>62</v>
      </c>
      <c r="E90" s="676" t="s">
        <v>50</v>
      </c>
      <c r="F90" s="303" t="s">
        <v>31</v>
      </c>
      <c r="G90" s="25"/>
      <c r="H90" s="9">
        <f t="shared" ref="H90:H99" si="152">G90-I90</f>
        <v>0</v>
      </c>
      <c r="I90" s="10"/>
      <c r="J90" s="3"/>
      <c r="K90" s="9">
        <f t="shared" ref="K90:K99" si="153">J90-L90</f>
        <v>0</v>
      </c>
      <c r="L90" s="10"/>
      <c r="M90" s="3"/>
      <c r="N90" s="9">
        <f t="shared" ref="N90:N99" si="154">M90-O90</f>
        <v>0</v>
      </c>
      <c r="O90" s="10"/>
      <c r="P90" s="3"/>
      <c r="Q90" s="9">
        <f t="shared" ref="Q90:Q99" si="155">P90-R90</f>
        <v>0</v>
      </c>
      <c r="R90" s="10"/>
      <c r="S90" s="3"/>
      <c r="T90" s="9">
        <f t="shared" ref="T90:T99" si="156">S90-U90</f>
        <v>0</v>
      </c>
      <c r="U90" s="10"/>
      <c r="V90" s="3"/>
      <c r="W90" s="9">
        <f t="shared" ref="W90:W99" si="157">V90-X90</f>
        <v>0</v>
      </c>
      <c r="X90" s="10"/>
      <c r="Y90" s="3"/>
      <c r="Z90" s="9">
        <f t="shared" ref="Z90:Z99" si="158">Y90-AA90</f>
        <v>0</v>
      </c>
      <c r="AA90" s="10"/>
      <c r="AB90" s="3"/>
      <c r="AC90" s="9">
        <f t="shared" ref="AC90:AC99" si="159">AB90-AD90</f>
        <v>0</v>
      </c>
      <c r="AD90" s="10"/>
      <c r="AE90" s="3"/>
      <c r="AF90" s="9">
        <f t="shared" ref="AF90:AF99" si="160">AE90-AG90</f>
        <v>0</v>
      </c>
      <c r="AG90" s="10"/>
      <c r="AH90" s="3"/>
      <c r="AI90" s="9">
        <f t="shared" ref="AI90:AI92" si="161">AH90-AJ90</f>
        <v>0</v>
      </c>
      <c r="AJ90" s="10"/>
      <c r="AK90" s="3"/>
      <c r="AL90" s="9">
        <f t="shared" ref="AL90:AL99" si="162">AK90-AM90</f>
        <v>0</v>
      </c>
      <c r="AM90" s="10"/>
      <c r="AN90" s="3"/>
      <c r="AO90" s="9">
        <f t="shared" ref="AO90:AO99" si="163">AN90-AP90</f>
        <v>0</v>
      </c>
      <c r="AP90" s="10"/>
      <c r="AQ90" s="3"/>
      <c r="AR90" s="9">
        <f t="shared" ref="AR90:AR99" si="164">AQ90-AS90</f>
        <v>0</v>
      </c>
      <c r="AS90" s="10"/>
      <c r="AT90" s="3"/>
      <c r="AU90" s="9">
        <f t="shared" ref="AU90:AU94" si="165">AT90-AV90</f>
        <v>0</v>
      </c>
      <c r="AV90" s="10"/>
      <c r="AW90" s="3"/>
      <c r="AX90" s="4" t="s">
        <v>32</v>
      </c>
    </row>
    <row r="91" spans="1:50" ht="30" customHeight="1">
      <c r="A91" s="669"/>
      <c r="B91" s="600"/>
      <c r="C91" s="718"/>
      <c r="D91" s="724"/>
      <c r="E91" s="676"/>
      <c r="F91" s="303" t="s">
        <v>33</v>
      </c>
      <c r="G91" s="25"/>
      <c r="H91" s="11">
        <f t="shared" si="152"/>
        <v>0</v>
      </c>
      <c r="I91" s="12"/>
      <c r="J91" s="3"/>
      <c r="K91" s="11">
        <f t="shared" si="153"/>
        <v>0</v>
      </c>
      <c r="L91" s="12"/>
      <c r="M91" s="3"/>
      <c r="N91" s="11">
        <f t="shared" si="154"/>
        <v>0</v>
      </c>
      <c r="O91" s="12"/>
      <c r="P91" s="408">
        <v>404420</v>
      </c>
      <c r="Q91" s="409">
        <f t="shared" si="155"/>
        <v>0</v>
      </c>
      <c r="R91" s="410">
        <v>404420</v>
      </c>
      <c r="S91" s="3"/>
      <c r="T91" s="11">
        <f t="shared" si="156"/>
        <v>0</v>
      </c>
      <c r="U91" s="12"/>
      <c r="V91" s="3"/>
      <c r="W91" s="11">
        <f t="shared" si="157"/>
        <v>0</v>
      </c>
      <c r="X91" s="12"/>
      <c r="Y91" s="3"/>
      <c r="Z91" s="11">
        <f t="shared" si="158"/>
        <v>0</v>
      </c>
      <c r="AA91" s="12"/>
      <c r="AB91" s="408">
        <v>202688</v>
      </c>
      <c r="AC91" s="409">
        <f t="shared" si="159"/>
        <v>0</v>
      </c>
      <c r="AD91" s="410">
        <v>202688</v>
      </c>
      <c r="AE91" s="3"/>
      <c r="AF91" s="11">
        <f t="shared" si="160"/>
        <v>0</v>
      </c>
      <c r="AG91" s="12"/>
      <c r="AH91" s="408">
        <v>11274</v>
      </c>
      <c r="AI91" s="409">
        <f t="shared" si="161"/>
        <v>11274</v>
      </c>
      <c r="AJ91" s="410"/>
      <c r="AK91" s="3"/>
      <c r="AL91" s="11">
        <f t="shared" si="162"/>
        <v>0</v>
      </c>
      <c r="AM91" s="12"/>
      <c r="AN91" s="3"/>
      <c r="AO91" s="11">
        <f t="shared" si="163"/>
        <v>0</v>
      </c>
      <c r="AP91" s="12"/>
      <c r="AQ91" s="3"/>
      <c r="AR91" s="11">
        <f t="shared" si="164"/>
        <v>0</v>
      </c>
      <c r="AS91" s="12"/>
      <c r="AT91" s="3"/>
      <c r="AU91" s="11">
        <f t="shared" si="165"/>
        <v>0</v>
      </c>
      <c r="AV91" s="12"/>
      <c r="AW91" s="3"/>
      <c r="AX91" s="63">
        <f>SUM(G90:G99,J90:J99,M90:M99,P90:P99,S90:S99,V90:V99,Y90:Y99,AB90:AB99,AE90:AE99)</f>
        <v>1604420</v>
      </c>
    </row>
    <row r="92" spans="1:50">
      <c r="A92" s="669"/>
      <c r="B92" s="600"/>
      <c r="C92" s="718"/>
      <c r="D92" s="724"/>
      <c r="E92" s="676"/>
      <c r="F92" s="303" t="s">
        <v>34</v>
      </c>
      <c r="G92" s="25"/>
      <c r="H92" s="11">
        <f t="shared" si="152"/>
        <v>0</v>
      </c>
      <c r="I92" s="12"/>
      <c r="J92" s="3"/>
      <c r="K92" s="11">
        <f t="shared" si="153"/>
        <v>0</v>
      </c>
      <c r="L92" s="12"/>
      <c r="M92" s="3"/>
      <c r="N92" s="11">
        <f t="shared" si="154"/>
        <v>0</v>
      </c>
      <c r="O92" s="12"/>
      <c r="P92" s="3"/>
      <c r="Q92" s="11">
        <f t="shared" si="155"/>
        <v>0</v>
      </c>
      <c r="R92" s="12"/>
      <c r="S92" s="3"/>
      <c r="T92" s="11">
        <f t="shared" si="156"/>
        <v>0</v>
      </c>
      <c r="U92" s="12"/>
      <c r="V92" s="3"/>
      <c r="W92" s="11">
        <f t="shared" si="157"/>
        <v>0</v>
      </c>
      <c r="X92" s="12"/>
      <c r="Y92" s="3"/>
      <c r="Z92" s="11">
        <f t="shared" si="158"/>
        <v>0</v>
      </c>
      <c r="AA92" s="12"/>
      <c r="AB92" s="3"/>
      <c r="AC92" s="11">
        <f t="shared" si="159"/>
        <v>0</v>
      </c>
      <c r="AD92" s="12"/>
      <c r="AE92" s="3"/>
      <c r="AF92" s="11">
        <f t="shared" si="160"/>
        <v>0</v>
      </c>
      <c r="AG92" s="12"/>
      <c r="AH92" s="3"/>
      <c r="AI92" s="11">
        <f t="shared" si="161"/>
        <v>0</v>
      </c>
      <c r="AJ92" s="12"/>
      <c r="AK92" s="3"/>
      <c r="AL92" s="11">
        <f t="shared" si="162"/>
        <v>0</v>
      </c>
      <c r="AM92" s="12"/>
      <c r="AN92" s="3"/>
      <c r="AO92" s="11">
        <f t="shared" si="163"/>
        <v>0</v>
      </c>
      <c r="AP92" s="12"/>
      <c r="AQ92" s="3"/>
      <c r="AR92" s="11">
        <f t="shared" si="164"/>
        <v>0</v>
      </c>
      <c r="AS92" s="12"/>
      <c r="AT92" s="3"/>
      <c r="AU92" s="11">
        <f t="shared" si="165"/>
        <v>0</v>
      </c>
      <c r="AV92" s="12"/>
      <c r="AW92" s="3"/>
      <c r="AX92" s="7" t="s">
        <v>35</v>
      </c>
    </row>
    <row r="93" spans="1:50">
      <c r="A93" s="669"/>
      <c r="B93" s="600"/>
      <c r="C93" s="718"/>
      <c r="D93" s="724"/>
      <c r="E93" s="676"/>
      <c r="F93" s="303" t="s">
        <v>36</v>
      </c>
      <c r="G93" s="25"/>
      <c r="H93" s="11">
        <f t="shared" si="152"/>
        <v>0</v>
      </c>
      <c r="I93" s="12"/>
      <c r="J93" s="3"/>
      <c r="K93" s="11">
        <f t="shared" si="153"/>
        <v>0</v>
      </c>
      <c r="L93" s="12"/>
      <c r="M93" s="3"/>
      <c r="N93" s="11">
        <f t="shared" si="154"/>
        <v>0</v>
      </c>
      <c r="O93" s="12"/>
      <c r="P93" s="3"/>
      <c r="Q93" s="11">
        <f t="shared" si="155"/>
        <v>0</v>
      </c>
      <c r="R93" s="12"/>
      <c r="S93" s="3"/>
      <c r="T93" s="11">
        <f t="shared" si="156"/>
        <v>0</v>
      </c>
      <c r="U93" s="12"/>
      <c r="V93" s="3"/>
      <c r="W93" s="11">
        <f t="shared" si="157"/>
        <v>0</v>
      </c>
      <c r="X93" s="12"/>
      <c r="Y93" s="3"/>
      <c r="Z93" s="11">
        <f t="shared" si="158"/>
        <v>0</v>
      </c>
      <c r="AA93" s="12"/>
      <c r="AB93" s="408">
        <v>997312</v>
      </c>
      <c r="AC93" s="409">
        <f>AB93-AD93</f>
        <v>0</v>
      </c>
      <c r="AD93" s="410">
        <v>997312</v>
      </c>
      <c r="AE93" s="408"/>
      <c r="AF93" s="409">
        <f t="shared" si="160"/>
        <v>0</v>
      </c>
      <c r="AG93" s="410"/>
      <c r="AH93" s="3"/>
      <c r="AI93" s="11">
        <f>AH93-AJ93</f>
        <v>0</v>
      </c>
      <c r="AJ93" s="12"/>
      <c r="AK93" s="3"/>
      <c r="AL93" s="11">
        <f t="shared" si="162"/>
        <v>0</v>
      </c>
      <c r="AM93" s="12"/>
      <c r="AN93" s="3"/>
      <c r="AO93" s="11">
        <f t="shared" si="163"/>
        <v>0</v>
      </c>
      <c r="AP93" s="12"/>
      <c r="AQ93" s="3"/>
      <c r="AR93" s="11">
        <f t="shared" si="164"/>
        <v>0</v>
      </c>
      <c r="AS93" s="12"/>
      <c r="AT93" s="3"/>
      <c r="AU93" s="11">
        <f t="shared" si="165"/>
        <v>0</v>
      </c>
      <c r="AV93" s="12"/>
      <c r="AW93" s="3"/>
      <c r="AX93" s="63">
        <f>SUM(H90:H99,K90:K99,N90:N99,Q90:Q99,T90:T99,W90:W99,Z90:Z99,AC90:AC99,Z90:Z99,AF90:AF99)</f>
        <v>0</v>
      </c>
    </row>
    <row r="94" spans="1:50">
      <c r="A94" s="669"/>
      <c r="B94" s="600"/>
      <c r="C94" s="718"/>
      <c r="D94" s="724"/>
      <c r="E94" s="676"/>
      <c r="F94" s="303" t="s">
        <v>37</v>
      </c>
      <c r="G94" s="25"/>
      <c r="H94" s="11">
        <f t="shared" si="152"/>
        <v>0</v>
      </c>
      <c r="I94" s="12"/>
      <c r="J94" s="3"/>
      <c r="K94" s="11">
        <f t="shared" si="153"/>
        <v>0</v>
      </c>
      <c r="L94" s="12"/>
      <c r="M94" s="3"/>
      <c r="N94" s="11">
        <f t="shared" si="154"/>
        <v>0</v>
      </c>
      <c r="O94" s="12"/>
      <c r="P94" s="3"/>
      <c r="Q94" s="11">
        <f t="shared" si="155"/>
        <v>0</v>
      </c>
      <c r="R94" s="12"/>
      <c r="S94" s="3"/>
      <c r="T94" s="11">
        <f t="shared" si="156"/>
        <v>0</v>
      </c>
      <c r="U94" s="12"/>
      <c r="V94" s="3"/>
      <c r="W94" s="11">
        <f t="shared" si="157"/>
        <v>0</v>
      </c>
      <c r="X94" s="12"/>
      <c r="Y94" s="3"/>
      <c r="Z94" s="11">
        <f t="shared" si="158"/>
        <v>0</v>
      </c>
      <c r="AA94" s="12"/>
      <c r="AB94" s="3"/>
      <c r="AC94" s="11">
        <f t="shared" si="159"/>
        <v>0</v>
      </c>
      <c r="AD94" s="12"/>
      <c r="AE94" s="3"/>
      <c r="AF94" s="11">
        <f t="shared" si="160"/>
        <v>0</v>
      </c>
      <c r="AG94" s="12"/>
      <c r="AH94" s="3"/>
      <c r="AI94" s="11">
        <f t="shared" ref="AI94:AI95" si="166">AH94-AJ94</f>
        <v>0</v>
      </c>
      <c r="AJ94" s="12"/>
      <c r="AK94" s="3"/>
      <c r="AL94" s="11">
        <f t="shared" si="162"/>
        <v>0</v>
      </c>
      <c r="AM94" s="12"/>
      <c r="AN94" s="3"/>
      <c r="AO94" s="11">
        <f t="shared" si="163"/>
        <v>0</v>
      </c>
      <c r="AP94" s="12"/>
      <c r="AQ94" s="3"/>
      <c r="AR94" s="11">
        <f t="shared" si="164"/>
        <v>0</v>
      </c>
      <c r="AS94" s="12"/>
      <c r="AT94" s="3"/>
      <c r="AU94" s="11">
        <f t="shared" si="165"/>
        <v>0</v>
      </c>
      <c r="AV94" s="12"/>
      <c r="AW94" s="3"/>
      <c r="AX94" s="7" t="s">
        <v>38</v>
      </c>
    </row>
    <row r="95" spans="1:50">
      <c r="A95" s="669"/>
      <c r="B95" s="600"/>
      <c r="C95" s="718"/>
      <c r="D95" s="724"/>
      <c r="E95" s="676"/>
      <c r="F95" s="303" t="s">
        <v>39</v>
      </c>
      <c r="G95" s="25"/>
      <c r="H95" s="11"/>
      <c r="I95" s="12"/>
      <c r="J95" s="3"/>
      <c r="K95" s="11"/>
      <c r="L95" s="12"/>
      <c r="M95" s="3"/>
      <c r="N95" s="11"/>
      <c r="O95" s="12"/>
      <c r="P95" s="3"/>
      <c r="Q95" s="11"/>
      <c r="R95" s="12"/>
      <c r="S95" s="3"/>
      <c r="T95" s="11"/>
      <c r="U95" s="12"/>
      <c r="V95" s="3"/>
      <c r="W95" s="11"/>
      <c r="X95" s="12"/>
      <c r="Y95" s="3"/>
      <c r="Z95" s="11"/>
      <c r="AA95" s="12"/>
      <c r="AB95" s="221"/>
      <c r="AC95" s="11"/>
      <c r="AD95" s="221"/>
      <c r="AE95" s="3"/>
      <c r="AF95" s="11"/>
      <c r="AG95" s="12"/>
      <c r="AH95" s="408">
        <v>675891</v>
      </c>
      <c r="AI95" s="409">
        <f t="shared" si="166"/>
        <v>0</v>
      </c>
      <c r="AJ95" s="410">
        <f>667891+8000</f>
        <v>675891</v>
      </c>
      <c r="AK95" s="3"/>
      <c r="AL95" s="11"/>
      <c r="AM95" s="12"/>
      <c r="AN95" s="3"/>
      <c r="AO95" s="11"/>
      <c r="AP95" s="12"/>
      <c r="AQ95" s="3"/>
      <c r="AR95" s="11"/>
      <c r="AS95" s="12"/>
      <c r="AT95" s="3"/>
      <c r="AU95" s="11"/>
      <c r="AV95" s="12"/>
      <c r="AW95" s="3"/>
      <c r="AX95" s="7"/>
    </row>
    <row r="96" spans="1:50">
      <c r="A96" s="669"/>
      <c r="B96" s="600"/>
      <c r="C96" s="718"/>
      <c r="D96" s="724"/>
      <c r="E96" s="676"/>
      <c r="F96" s="303" t="s">
        <v>40</v>
      </c>
      <c r="G96" s="25"/>
      <c r="H96" s="11">
        <f t="shared" si="152"/>
        <v>0</v>
      </c>
      <c r="I96" s="12"/>
      <c r="J96" s="3"/>
      <c r="K96" s="11">
        <f t="shared" si="153"/>
        <v>0</v>
      </c>
      <c r="L96" s="12"/>
      <c r="M96" s="3"/>
      <c r="N96" s="11">
        <f t="shared" si="154"/>
        <v>0</v>
      </c>
      <c r="O96" s="12"/>
      <c r="P96" s="3"/>
      <c r="Q96" s="11">
        <f t="shared" si="155"/>
        <v>0</v>
      </c>
      <c r="R96" s="12"/>
      <c r="S96" s="3"/>
      <c r="T96" s="11">
        <f t="shared" si="156"/>
        <v>0</v>
      </c>
      <c r="U96" s="12"/>
      <c r="V96" s="3"/>
      <c r="W96" s="11">
        <f t="shared" si="157"/>
        <v>0</v>
      </c>
      <c r="X96" s="12"/>
      <c r="Y96" s="3"/>
      <c r="Z96" s="11"/>
      <c r="AA96" s="12"/>
      <c r="AC96" s="11">
        <f t="shared" si="159"/>
        <v>0</v>
      </c>
      <c r="AE96" s="3"/>
      <c r="AF96" s="11"/>
      <c r="AG96" s="12"/>
      <c r="AH96" s="408">
        <v>5632428</v>
      </c>
      <c r="AI96" s="409">
        <f t="shared" ref="AI96" si="167">AH96-AJ96</f>
        <v>0</v>
      </c>
      <c r="AJ96" s="410">
        <v>5632428</v>
      </c>
      <c r="AK96" s="3"/>
      <c r="AL96" s="11">
        <f t="shared" si="162"/>
        <v>0</v>
      </c>
      <c r="AM96" s="12"/>
      <c r="AN96" s="3"/>
      <c r="AO96" s="11">
        <f t="shared" si="163"/>
        <v>0</v>
      </c>
      <c r="AP96" s="12"/>
      <c r="AQ96" s="3"/>
      <c r="AR96" s="11">
        <f t="shared" si="164"/>
        <v>0</v>
      </c>
      <c r="AS96" s="12"/>
      <c r="AT96" s="3"/>
      <c r="AU96" s="11">
        <f t="shared" ref="AU96:AU99" si="168">AT96-AV96</f>
        <v>0</v>
      </c>
      <c r="AV96" s="12"/>
      <c r="AW96" s="3"/>
      <c r="AX96" s="63">
        <f>SUM(I90:I99,L90:L99,O90:O99,R90:R99,U90:U99,X90:X99,AA90:AA99,AD90:AD99,AG90:AG99)</f>
        <v>1604420</v>
      </c>
    </row>
    <row r="97" spans="1:50">
      <c r="A97" s="669"/>
      <c r="B97" s="600"/>
      <c r="C97" s="718"/>
      <c r="D97" s="724"/>
      <c r="E97" s="676"/>
      <c r="F97" s="303" t="s">
        <v>41</v>
      </c>
      <c r="G97" s="25"/>
      <c r="H97" s="11">
        <f t="shared" si="152"/>
        <v>0</v>
      </c>
      <c r="I97" s="12"/>
      <c r="J97" s="3"/>
      <c r="K97" s="11">
        <f t="shared" si="153"/>
        <v>0</v>
      </c>
      <c r="L97" s="12"/>
      <c r="M97" s="3"/>
      <c r="N97" s="11">
        <f t="shared" si="154"/>
        <v>0</v>
      </c>
      <c r="O97" s="12"/>
      <c r="P97" s="3"/>
      <c r="Q97" s="11">
        <f t="shared" si="155"/>
        <v>0</v>
      </c>
      <c r="R97" s="12"/>
      <c r="S97" s="3"/>
      <c r="T97" s="11">
        <f t="shared" si="156"/>
        <v>0</v>
      </c>
      <c r="U97" s="12"/>
      <c r="V97" s="3"/>
      <c r="W97" s="11">
        <f t="shared" si="157"/>
        <v>0</v>
      </c>
      <c r="X97" s="12"/>
      <c r="Y97" s="3"/>
      <c r="Z97" s="11">
        <f t="shared" si="158"/>
        <v>0</v>
      </c>
      <c r="AA97" s="12"/>
      <c r="AB97" s="3"/>
      <c r="AC97" s="11">
        <f t="shared" si="159"/>
        <v>0</v>
      </c>
      <c r="AD97" s="12"/>
      <c r="AE97" s="3"/>
      <c r="AF97" s="11">
        <f t="shared" si="160"/>
        <v>0</v>
      </c>
      <c r="AG97" s="12"/>
      <c r="AH97" s="3"/>
      <c r="AI97" s="11">
        <f t="shared" ref="AI97:AI99" si="169">AH97-AJ97</f>
        <v>0</v>
      </c>
      <c r="AJ97" s="12"/>
      <c r="AK97" s="3"/>
      <c r="AL97" s="11">
        <f t="shared" si="162"/>
        <v>0</v>
      </c>
      <c r="AM97" s="12"/>
      <c r="AN97" s="3"/>
      <c r="AO97" s="11">
        <f t="shared" si="163"/>
        <v>0</v>
      </c>
      <c r="AP97" s="12"/>
      <c r="AQ97" s="3"/>
      <c r="AR97" s="11">
        <f t="shared" si="164"/>
        <v>0</v>
      </c>
      <c r="AS97" s="12"/>
      <c r="AT97" s="3"/>
      <c r="AU97" s="11">
        <f t="shared" si="168"/>
        <v>0</v>
      </c>
      <c r="AV97" s="12"/>
      <c r="AW97" s="3"/>
      <c r="AX97" s="7" t="s">
        <v>42</v>
      </c>
    </row>
    <row r="98" spans="1:50">
      <c r="A98" s="669"/>
      <c r="B98" s="600"/>
      <c r="C98" s="718"/>
      <c r="D98" s="724"/>
      <c r="E98" s="676"/>
      <c r="F98" s="303" t="s">
        <v>43</v>
      </c>
      <c r="G98" s="25"/>
      <c r="H98" s="11">
        <f t="shared" si="152"/>
        <v>0</v>
      </c>
      <c r="I98" s="12"/>
      <c r="J98" s="3"/>
      <c r="K98" s="11">
        <f t="shared" si="153"/>
        <v>0</v>
      </c>
      <c r="L98" s="12"/>
      <c r="M98" s="3"/>
      <c r="N98" s="11">
        <f t="shared" si="154"/>
        <v>0</v>
      </c>
      <c r="O98" s="12"/>
      <c r="P98" s="3"/>
      <c r="Q98" s="11">
        <f t="shared" si="155"/>
        <v>0</v>
      </c>
      <c r="R98" s="12"/>
      <c r="S98" s="3"/>
      <c r="T98" s="11">
        <f t="shared" si="156"/>
        <v>0</v>
      </c>
      <c r="U98" s="12"/>
      <c r="V98" s="3"/>
      <c r="W98" s="11">
        <f t="shared" si="157"/>
        <v>0</v>
      </c>
      <c r="X98" s="12"/>
      <c r="Y98" s="3"/>
      <c r="Z98" s="11">
        <f t="shared" si="158"/>
        <v>0</v>
      </c>
      <c r="AA98" s="12"/>
      <c r="AB98" s="3"/>
      <c r="AC98" s="11">
        <f t="shared" si="159"/>
        <v>0</v>
      </c>
      <c r="AD98" s="12"/>
      <c r="AE98" s="3"/>
      <c r="AF98" s="11">
        <f t="shared" si="160"/>
        <v>0</v>
      </c>
      <c r="AG98" s="12"/>
      <c r="AH98" s="3"/>
      <c r="AI98" s="11">
        <f t="shared" si="169"/>
        <v>0</v>
      </c>
      <c r="AJ98" s="12"/>
      <c r="AK98" s="3"/>
      <c r="AL98" s="11">
        <f t="shared" si="162"/>
        <v>0</v>
      </c>
      <c r="AM98" s="12"/>
      <c r="AN98" s="3"/>
      <c r="AO98" s="11">
        <f t="shared" si="163"/>
        <v>0</v>
      </c>
      <c r="AP98" s="12"/>
      <c r="AQ98" s="3"/>
      <c r="AR98" s="11">
        <f t="shared" si="164"/>
        <v>0</v>
      </c>
      <c r="AS98" s="12"/>
      <c r="AT98" s="3"/>
      <c r="AU98" s="11">
        <f t="shared" si="168"/>
        <v>0</v>
      </c>
      <c r="AV98" s="12"/>
      <c r="AW98" s="3"/>
      <c r="AX98" s="290">
        <f>AX96/AX91</f>
        <v>1</v>
      </c>
    </row>
    <row r="99" spans="1:50">
      <c r="A99" s="670"/>
      <c r="B99" s="671"/>
      <c r="C99" s="689"/>
      <c r="D99" s="725"/>
      <c r="E99" s="677"/>
      <c r="F99" s="305" t="s">
        <v>44</v>
      </c>
      <c r="G99" s="292"/>
      <c r="H99" s="16">
        <f t="shared" si="152"/>
        <v>0</v>
      </c>
      <c r="I99" s="17"/>
      <c r="J99" s="8"/>
      <c r="K99" s="16">
        <f t="shared" si="153"/>
        <v>0</v>
      </c>
      <c r="L99" s="17"/>
      <c r="M99" s="8"/>
      <c r="N99" s="16">
        <f t="shared" si="154"/>
        <v>0</v>
      </c>
      <c r="O99" s="17"/>
      <c r="P99" s="8"/>
      <c r="Q99" s="16">
        <f t="shared" si="155"/>
        <v>0</v>
      </c>
      <c r="R99" s="17"/>
      <c r="S99" s="8"/>
      <c r="T99" s="16">
        <f t="shared" si="156"/>
        <v>0</v>
      </c>
      <c r="U99" s="17"/>
      <c r="V99" s="8"/>
      <c r="W99" s="16">
        <f t="shared" si="157"/>
        <v>0</v>
      </c>
      <c r="X99" s="17"/>
      <c r="Y99" s="8"/>
      <c r="Z99" s="16">
        <f t="shared" si="158"/>
        <v>0</v>
      </c>
      <c r="AA99" s="17"/>
      <c r="AB99" s="8"/>
      <c r="AC99" s="16">
        <f t="shared" si="159"/>
        <v>0</v>
      </c>
      <c r="AD99" s="17"/>
      <c r="AE99" s="8"/>
      <c r="AF99" s="16">
        <f t="shared" si="160"/>
        <v>0</v>
      </c>
      <c r="AG99" s="17"/>
      <c r="AH99" s="8"/>
      <c r="AI99" s="16">
        <f t="shared" si="169"/>
        <v>0</v>
      </c>
      <c r="AJ99" s="17"/>
      <c r="AK99" s="299"/>
      <c r="AL99" s="297">
        <f t="shared" si="162"/>
        <v>0</v>
      </c>
      <c r="AM99" s="298"/>
      <c r="AN99" s="299"/>
      <c r="AO99" s="297">
        <f t="shared" si="163"/>
        <v>0</v>
      </c>
      <c r="AP99" s="298"/>
      <c r="AQ99" s="299"/>
      <c r="AR99" s="297">
        <f t="shared" si="164"/>
        <v>0</v>
      </c>
      <c r="AS99" s="298"/>
      <c r="AT99" s="299"/>
      <c r="AU99" s="297">
        <f t="shared" si="168"/>
        <v>0</v>
      </c>
      <c r="AV99" s="298"/>
      <c r="AW99" s="8"/>
      <c r="AX99" s="65"/>
    </row>
    <row r="100" spans="1:50">
      <c r="A100" s="695" t="s">
        <v>18</v>
      </c>
      <c r="B100" s="696" t="s">
        <v>19</v>
      </c>
      <c r="C100" s="680" t="s">
        <v>20</v>
      </c>
      <c r="D100" s="696" t="s">
        <v>21</v>
      </c>
      <c r="E100" s="680" t="s">
        <v>22</v>
      </c>
      <c r="F100" s="697" t="s">
        <v>23</v>
      </c>
      <c r="G100" s="544" t="s">
        <v>24</v>
      </c>
      <c r="H100" s="502" t="s">
        <v>25</v>
      </c>
      <c r="I100" s="504" t="s">
        <v>26</v>
      </c>
      <c r="J100" s="544" t="s">
        <v>24</v>
      </c>
      <c r="K100" s="502" t="s">
        <v>25</v>
      </c>
      <c r="L100" s="504" t="s">
        <v>26</v>
      </c>
      <c r="M100" s="544" t="s">
        <v>24</v>
      </c>
      <c r="N100" s="502" t="s">
        <v>25</v>
      </c>
      <c r="O100" s="504" t="s">
        <v>26</v>
      </c>
      <c r="P100" s="544" t="s">
        <v>24</v>
      </c>
      <c r="Q100" s="502" t="s">
        <v>25</v>
      </c>
      <c r="R100" s="504" t="s">
        <v>26</v>
      </c>
      <c r="S100" s="544" t="s">
        <v>24</v>
      </c>
      <c r="T100" s="502" t="s">
        <v>25</v>
      </c>
      <c r="U100" s="504" t="s">
        <v>26</v>
      </c>
      <c r="V100" s="544" t="s">
        <v>24</v>
      </c>
      <c r="W100" s="502" t="s">
        <v>25</v>
      </c>
      <c r="X100" s="504" t="s">
        <v>26</v>
      </c>
      <c r="Y100" s="544" t="s">
        <v>24</v>
      </c>
      <c r="Z100" s="502" t="s">
        <v>25</v>
      </c>
      <c r="AA100" s="504" t="s">
        <v>26</v>
      </c>
      <c r="AB100" s="544" t="s">
        <v>24</v>
      </c>
      <c r="AC100" s="502" t="s">
        <v>25</v>
      </c>
      <c r="AD100" s="504" t="s">
        <v>26</v>
      </c>
      <c r="AE100" s="544" t="s">
        <v>24</v>
      </c>
      <c r="AF100" s="502" t="s">
        <v>25</v>
      </c>
      <c r="AG100" s="504" t="s">
        <v>26</v>
      </c>
      <c r="AH100" s="544" t="s">
        <v>24</v>
      </c>
      <c r="AI100" s="502" t="s">
        <v>25</v>
      </c>
      <c r="AJ100" s="504" t="s">
        <v>26</v>
      </c>
      <c r="AK100" s="544" t="s">
        <v>24</v>
      </c>
      <c r="AL100" s="502" t="s">
        <v>25</v>
      </c>
      <c r="AM100" s="504" t="s">
        <v>26</v>
      </c>
      <c r="AN100" s="544" t="s">
        <v>24</v>
      </c>
      <c r="AO100" s="502" t="s">
        <v>25</v>
      </c>
      <c r="AP100" s="504" t="s">
        <v>26</v>
      </c>
      <c r="AQ100" s="544" t="s">
        <v>24</v>
      </c>
      <c r="AR100" s="502" t="s">
        <v>25</v>
      </c>
      <c r="AS100" s="504" t="s">
        <v>26</v>
      </c>
      <c r="AT100" s="544" t="s">
        <v>24</v>
      </c>
      <c r="AU100" s="502" t="s">
        <v>25</v>
      </c>
      <c r="AV100" s="504" t="s">
        <v>26</v>
      </c>
      <c r="AW100" s="544" t="s">
        <v>24</v>
      </c>
      <c r="AX100" s="521" t="s">
        <v>27</v>
      </c>
    </row>
    <row r="101" spans="1:50">
      <c r="A101" s="684"/>
      <c r="B101" s="532"/>
      <c r="C101" s="502"/>
      <c r="D101" s="532"/>
      <c r="E101" s="502"/>
      <c r="F101" s="686"/>
      <c r="G101" s="544"/>
      <c r="H101" s="502"/>
      <c r="I101" s="504"/>
      <c r="J101" s="544"/>
      <c r="K101" s="502"/>
      <c r="L101" s="504"/>
      <c r="M101" s="544"/>
      <c r="N101" s="502"/>
      <c r="O101" s="504"/>
      <c r="P101" s="544"/>
      <c r="Q101" s="502"/>
      <c r="R101" s="504"/>
      <c r="S101" s="544"/>
      <c r="T101" s="502"/>
      <c r="U101" s="504"/>
      <c r="V101" s="544"/>
      <c r="W101" s="502"/>
      <c r="X101" s="504"/>
      <c r="Y101" s="544"/>
      <c r="Z101" s="502"/>
      <c r="AA101" s="504"/>
      <c r="AB101" s="544"/>
      <c r="AC101" s="502"/>
      <c r="AD101" s="504"/>
      <c r="AE101" s="544"/>
      <c r="AF101" s="502"/>
      <c r="AG101" s="504"/>
      <c r="AH101" s="544"/>
      <c r="AI101" s="502"/>
      <c r="AJ101" s="504"/>
      <c r="AK101" s="544"/>
      <c r="AL101" s="502"/>
      <c r="AM101" s="504"/>
      <c r="AN101" s="544"/>
      <c r="AO101" s="502"/>
      <c r="AP101" s="504"/>
      <c r="AQ101" s="544"/>
      <c r="AR101" s="502"/>
      <c r="AS101" s="504"/>
      <c r="AT101" s="544"/>
      <c r="AU101" s="502"/>
      <c r="AV101" s="504"/>
      <c r="AW101" s="544"/>
      <c r="AX101" s="521"/>
    </row>
    <row r="102" spans="1:50" ht="30" customHeight="1">
      <c r="A102" s="669" t="s">
        <v>63</v>
      </c>
      <c r="B102" s="600">
        <v>2392</v>
      </c>
      <c r="C102" s="718">
        <v>1700730</v>
      </c>
      <c r="D102" s="724" t="s">
        <v>64</v>
      </c>
      <c r="E102" s="676" t="s">
        <v>57</v>
      </c>
      <c r="F102" s="303" t="s">
        <v>31</v>
      </c>
      <c r="G102" s="25"/>
      <c r="H102" s="9">
        <f t="shared" ref="H102:H112" si="170">G102-I102</f>
        <v>0</v>
      </c>
      <c r="I102" s="10"/>
      <c r="J102" s="3"/>
      <c r="K102" s="9">
        <f t="shared" ref="K102:K112" si="171">J102-L102</f>
        <v>0</v>
      </c>
      <c r="L102" s="10"/>
      <c r="M102" s="3"/>
      <c r="N102" s="9">
        <f t="shared" ref="N102:N112" si="172">M102-O102</f>
        <v>0</v>
      </c>
      <c r="O102" s="10"/>
      <c r="P102" s="3"/>
      <c r="Q102" s="9">
        <f t="shared" ref="Q102:Q112" si="173">P102-R102</f>
        <v>0</v>
      </c>
      <c r="R102" s="10"/>
      <c r="S102" s="3"/>
      <c r="T102" s="9">
        <f t="shared" ref="T102:T112" si="174">S102-U102</f>
        <v>0</v>
      </c>
      <c r="U102" s="10"/>
      <c r="V102" s="3"/>
      <c r="W102" s="9">
        <f t="shared" ref="W102:W112" si="175">V102-X102</f>
        <v>0</v>
      </c>
      <c r="X102" s="10"/>
      <c r="Y102" s="3"/>
      <c r="Z102" s="9">
        <f t="shared" ref="Z102:Z112" si="176">Y102-AA102</f>
        <v>0</v>
      </c>
      <c r="AA102" s="10"/>
      <c r="AB102" s="25"/>
      <c r="AC102" s="9">
        <f t="shared" ref="AC102:AC108" si="177">AB102-AD102</f>
        <v>0</v>
      </c>
      <c r="AD102" s="10"/>
      <c r="AE102" s="3"/>
      <c r="AF102" s="9">
        <f t="shared" ref="AF102:AF112" si="178">AE102-AG102</f>
        <v>0</v>
      </c>
      <c r="AG102" s="10"/>
      <c r="AH102" s="3"/>
      <c r="AI102" s="9">
        <f t="shared" ref="AI102:AI108" si="179">AH102-AJ102</f>
        <v>0</v>
      </c>
      <c r="AJ102" s="10"/>
      <c r="AK102" s="3"/>
      <c r="AL102" s="9">
        <f t="shared" ref="AL102:AL112" si="180">AK102-AM102</f>
        <v>0</v>
      </c>
      <c r="AM102" s="10"/>
      <c r="AN102" s="3"/>
      <c r="AO102" s="9">
        <f t="shared" ref="AO102:AO112" si="181">AN102-AP102</f>
        <v>0</v>
      </c>
      <c r="AP102" s="10"/>
      <c r="AQ102" s="3"/>
      <c r="AR102" s="9">
        <f t="shared" ref="AR102:AR112" si="182">AQ102-AS102</f>
        <v>0</v>
      </c>
      <c r="AS102" s="10"/>
      <c r="AT102" s="3"/>
      <c r="AU102" s="9">
        <f t="shared" ref="AU102:AU106" si="183">AT102-AV102</f>
        <v>0</v>
      </c>
      <c r="AV102" s="10"/>
      <c r="AW102" s="3"/>
      <c r="AX102" s="4" t="s">
        <v>32</v>
      </c>
    </row>
    <row r="103" spans="1:50" ht="30" customHeight="1">
      <c r="A103" s="669"/>
      <c r="B103" s="600"/>
      <c r="C103" s="718"/>
      <c r="D103" s="724"/>
      <c r="E103" s="676"/>
      <c r="F103" s="303" t="s">
        <v>33</v>
      </c>
      <c r="G103" s="25"/>
      <c r="H103" s="11">
        <f t="shared" si="170"/>
        <v>0</v>
      </c>
      <c r="I103" s="12"/>
      <c r="J103" s="3"/>
      <c r="K103" s="11">
        <f t="shared" si="171"/>
        <v>0</v>
      </c>
      <c r="L103" s="12"/>
      <c r="M103" s="408">
        <v>173600</v>
      </c>
      <c r="N103" s="409">
        <f t="shared" si="172"/>
        <v>0</v>
      </c>
      <c r="O103" s="410">
        <v>173600</v>
      </c>
      <c r="P103" s="408">
        <v>46450</v>
      </c>
      <c r="Q103" s="409">
        <f t="shared" si="173"/>
        <v>0</v>
      </c>
      <c r="R103" s="410">
        <v>46450</v>
      </c>
      <c r="S103" s="408">
        <v>22314</v>
      </c>
      <c r="T103" s="409">
        <f t="shared" si="174"/>
        <v>0</v>
      </c>
      <c r="U103" s="410">
        <v>22314</v>
      </c>
      <c r="V103" s="3"/>
      <c r="W103" s="11">
        <f t="shared" si="175"/>
        <v>0</v>
      </c>
      <c r="X103" s="12"/>
      <c r="Y103" s="408">
        <f>SUM(22547+12153)</f>
        <v>34700</v>
      </c>
      <c r="Z103" s="409">
        <f>Y103-AA103</f>
        <v>0</v>
      </c>
      <c r="AA103" s="410">
        <v>34700</v>
      </c>
      <c r="AB103" s="25"/>
      <c r="AC103" s="11">
        <f t="shared" si="177"/>
        <v>0</v>
      </c>
      <c r="AD103" s="12"/>
      <c r="AE103" s="3"/>
      <c r="AF103" s="11">
        <f t="shared" si="178"/>
        <v>0</v>
      </c>
      <c r="AG103" s="12"/>
      <c r="AH103" s="3"/>
      <c r="AI103" s="11">
        <f t="shared" si="179"/>
        <v>0</v>
      </c>
      <c r="AJ103" s="12"/>
      <c r="AK103" s="3"/>
      <c r="AL103" s="11">
        <f t="shared" si="180"/>
        <v>0</v>
      </c>
      <c r="AM103" s="12"/>
      <c r="AN103" s="3"/>
      <c r="AO103" s="11">
        <f t="shared" si="181"/>
        <v>0</v>
      </c>
      <c r="AP103" s="12"/>
      <c r="AQ103" s="3"/>
      <c r="AR103" s="11">
        <f t="shared" si="182"/>
        <v>0</v>
      </c>
      <c r="AS103" s="12"/>
      <c r="AT103" s="3"/>
      <c r="AU103" s="11">
        <f t="shared" si="183"/>
        <v>0</v>
      </c>
      <c r="AV103" s="12"/>
      <c r="AW103" s="3"/>
      <c r="AX103" s="63">
        <f>SUM(G102:G112,J102:J112,M102:M112,P102:P112,S102:S112,V102:V112,Y102:Y112,AB102:AB112,AE102:AE112)</f>
        <v>4982369</v>
      </c>
    </row>
    <row r="104" spans="1:50" ht="30" customHeight="1">
      <c r="A104" s="669"/>
      <c r="B104" s="600"/>
      <c r="C104" s="718"/>
      <c r="D104" s="724"/>
      <c r="E104" s="676"/>
      <c r="F104" s="303" t="s">
        <v>34</v>
      </c>
      <c r="G104" s="25"/>
      <c r="H104" s="11">
        <f t="shared" si="170"/>
        <v>0</v>
      </c>
      <c r="I104" s="12"/>
      <c r="J104" s="3"/>
      <c r="K104" s="11">
        <f t="shared" si="171"/>
        <v>0</v>
      </c>
      <c r="L104" s="12"/>
      <c r="M104" s="3"/>
      <c r="N104" s="11">
        <f t="shared" si="172"/>
        <v>0</v>
      </c>
      <c r="O104" s="12"/>
      <c r="P104" s="3"/>
      <c r="Q104" s="11">
        <f t="shared" si="173"/>
        <v>0</v>
      </c>
      <c r="R104" s="12"/>
      <c r="S104" s="3"/>
      <c r="T104" s="11">
        <f t="shared" si="174"/>
        <v>0</v>
      </c>
      <c r="U104" s="12"/>
      <c r="V104" s="3"/>
      <c r="W104" s="11">
        <f t="shared" si="175"/>
        <v>0</v>
      </c>
      <c r="X104" s="12"/>
      <c r="Y104" s="3"/>
      <c r="Z104" s="11">
        <f t="shared" si="176"/>
        <v>0</v>
      </c>
      <c r="AA104" s="12"/>
      <c r="AB104" s="25"/>
      <c r="AC104" s="11">
        <f t="shared" si="177"/>
        <v>0</v>
      </c>
      <c r="AD104" s="12"/>
      <c r="AE104" s="3"/>
      <c r="AF104" s="11">
        <f t="shared" si="178"/>
        <v>0</v>
      </c>
      <c r="AG104" s="12"/>
      <c r="AH104" s="3"/>
      <c r="AI104" s="11">
        <f t="shared" si="179"/>
        <v>0</v>
      </c>
      <c r="AJ104" s="12"/>
      <c r="AK104" s="3"/>
      <c r="AL104" s="11">
        <f t="shared" si="180"/>
        <v>0</v>
      </c>
      <c r="AM104" s="12"/>
      <c r="AN104" s="3"/>
      <c r="AO104" s="11">
        <f t="shared" si="181"/>
        <v>0</v>
      </c>
      <c r="AP104" s="12"/>
      <c r="AQ104" s="3"/>
      <c r="AR104" s="11">
        <f t="shared" si="182"/>
        <v>0</v>
      </c>
      <c r="AS104" s="12"/>
      <c r="AT104" s="3"/>
      <c r="AU104" s="11">
        <f t="shared" si="183"/>
        <v>0</v>
      </c>
      <c r="AV104" s="12"/>
      <c r="AW104" s="3"/>
      <c r="AX104" s="7" t="s">
        <v>35</v>
      </c>
    </row>
    <row r="105" spans="1:50">
      <c r="A105" s="669"/>
      <c r="B105" s="600"/>
      <c r="C105" s="718"/>
      <c r="D105" s="724"/>
      <c r="E105" s="676"/>
      <c r="F105" s="303" t="s">
        <v>36</v>
      </c>
      <c r="G105" s="25"/>
      <c r="H105" s="11">
        <f t="shared" si="170"/>
        <v>0</v>
      </c>
      <c r="I105" s="12"/>
      <c r="J105" s="3"/>
      <c r="K105" s="11">
        <f t="shared" si="171"/>
        <v>0</v>
      </c>
      <c r="L105" s="12"/>
      <c r="M105" s="3"/>
      <c r="N105" s="11">
        <f t="shared" si="172"/>
        <v>0</v>
      </c>
      <c r="O105" s="12"/>
      <c r="P105" s="3"/>
      <c r="Q105" s="11">
        <f t="shared" si="173"/>
        <v>0</v>
      </c>
      <c r="R105" s="12"/>
      <c r="S105" s="3"/>
      <c r="T105" s="11">
        <f t="shared" si="174"/>
        <v>0</v>
      </c>
      <c r="U105" s="12"/>
      <c r="V105" s="3"/>
      <c r="W105" s="11">
        <f t="shared" si="175"/>
        <v>0</v>
      </c>
      <c r="X105" s="12"/>
      <c r="Y105" s="3"/>
      <c r="Z105" s="11">
        <f t="shared" si="176"/>
        <v>0</v>
      </c>
      <c r="AA105" s="12"/>
      <c r="AB105" s="25"/>
      <c r="AC105" s="11">
        <f t="shared" si="177"/>
        <v>0</v>
      </c>
      <c r="AD105" s="12"/>
      <c r="AE105" s="3"/>
      <c r="AF105" s="11">
        <f t="shared" si="178"/>
        <v>0</v>
      </c>
      <c r="AG105" s="12"/>
      <c r="AH105" s="3"/>
      <c r="AI105" s="11">
        <f t="shared" si="179"/>
        <v>0</v>
      </c>
      <c r="AJ105" s="12"/>
      <c r="AK105" s="3"/>
      <c r="AL105" s="11">
        <f t="shared" si="180"/>
        <v>0</v>
      </c>
      <c r="AM105" s="12"/>
      <c r="AN105" s="3"/>
      <c r="AO105" s="11">
        <f t="shared" si="181"/>
        <v>0</v>
      </c>
      <c r="AP105" s="12"/>
      <c r="AQ105" s="3"/>
      <c r="AR105" s="11">
        <f t="shared" si="182"/>
        <v>0</v>
      </c>
      <c r="AS105" s="12"/>
      <c r="AT105" s="3"/>
      <c r="AU105" s="11">
        <f t="shared" si="183"/>
        <v>0</v>
      </c>
      <c r="AV105" s="12"/>
      <c r="AW105" s="3"/>
      <c r="AX105" s="63">
        <f>SUM(H102:H112,K102:K112,N102:N112,Q102:Q112,T102:T112,W102:W112,Z102:Z112,AC102:AC112,Z102:Z112,AF102:AF112)</f>
        <v>0</v>
      </c>
    </row>
    <row r="106" spans="1:50">
      <c r="A106" s="669"/>
      <c r="B106" s="600"/>
      <c r="C106" s="718"/>
      <c r="D106" s="724"/>
      <c r="E106" s="676"/>
      <c r="F106" s="303" t="s">
        <v>37</v>
      </c>
      <c r="G106" s="25"/>
      <c r="H106" s="11">
        <f t="shared" si="170"/>
        <v>0</v>
      </c>
      <c r="I106" s="12"/>
      <c r="J106" s="3"/>
      <c r="K106" s="11">
        <f t="shared" si="171"/>
        <v>0</v>
      </c>
      <c r="L106" s="12"/>
      <c r="M106" s="3"/>
      <c r="N106" s="11">
        <f t="shared" si="172"/>
        <v>0</v>
      </c>
      <c r="O106" s="12"/>
      <c r="P106" s="3"/>
      <c r="Q106" s="11">
        <f t="shared" si="173"/>
        <v>0</v>
      </c>
      <c r="R106" s="12"/>
      <c r="S106" s="3"/>
      <c r="T106" s="11">
        <f t="shared" si="174"/>
        <v>0</v>
      </c>
      <c r="U106" s="12"/>
      <c r="V106" s="3"/>
      <c r="W106" s="11">
        <f t="shared" si="175"/>
        <v>0</v>
      </c>
      <c r="X106" s="12"/>
      <c r="Y106" s="3"/>
      <c r="Z106" s="11">
        <f t="shared" si="176"/>
        <v>0</v>
      </c>
      <c r="AA106" s="12"/>
      <c r="AB106" s="25"/>
      <c r="AC106" s="11">
        <f t="shared" si="177"/>
        <v>0</v>
      </c>
      <c r="AD106" s="12"/>
      <c r="AE106" s="3"/>
      <c r="AF106" s="11">
        <f t="shared" si="178"/>
        <v>0</v>
      </c>
      <c r="AG106" s="12"/>
      <c r="AH106" s="3"/>
      <c r="AI106" s="11">
        <f t="shared" si="179"/>
        <v>0</v>
      </c>
      <c r="AJ106" s="12"/>
      <c r="AK106" s="3"/>
      <c r="AL106" s="11">
        <f t="shared" si="180"/>
        <v>0</v>
      </c>
      <c r="AM106" s="12"/>
      <c r="AN106" s="3"/>
      <c r="AO106" s="11">
        <f t="shared" si="181"/>
        <v>0</v>
      </c>
      <c r="AP106" s="12"/>
      <c r="AQ106" s="3"/>
      <c r="AR106" s="11">
        <f t="shared" si="182"/>
        <v>0</v>
      </c>
      <c r="AS106" s="12"/>
      <c r="AT106" s="3"/>
      <c r="AU106" s="11">
        <f t="shared" si="183"/>
        <v>0</v>
      </c>
      <c r="AV106" s="12"/>
      <c r="AW106" s="3"/>
      <c r="AX106" s="7" t="s">
        <v>38</v>
      </c>
    </row>
    <row r="107" spans="1:50">
      <c r="A107" s="669"/>
      <c r="B107" s="600"/>
      <c r="C107" s="718"/>
      <c r="D107" s="724"/>
      <c r="E107" s="676"/>
      <c r="F107" s="303" t="s">
        <v>39</v>
      </c>
      <c r="G107" s="25"/>
      <c r="H107" s="11"/>
      <c r="I107" s="12"/>
      <c r="J107" s="3"/>
      <c r="K107" s="11"/>
      <c r="L107" s="12"/>
      <c r="M107" s="3"/>
      <c r="N107" s="11"/>
      <c r="O107" s="12"/>
      <c r="P107" s="3"/>
      <c r="Q107" s="11"/>
      <c r="R107" s="12"/>
      <c r="S107" s="3"/>
      <c r="T107" s="11"/>
      <c r="U107" s="12"/>
      <c r="V107" s="3"/>
      <c r="W107" s="11"/>
      <c r="X107" s="12"/>
      <c r="Y107" s="3"/>
      <c r="Z107" s="11"/>
      <c r="AA107" s="221"/>
      <c r="AB107" s="25"/>
      <c r="AC107" s="11"/>
      <c r="AD107" s="12"/>
      <c r="AE107" s="3"/>
      <c r="AF107" s="11"/>
      <c r="AG107" s="12"/>
      <c r="AH107" s="3"/>
      <c r="AI107" s="11"/>
      <c r="AJ107" s="12"/>
      <c r="AK107" s="3"/>
      <c r="AL107" s="11"/>
      <c r="AM107" s="12"/>
      <c r="AN107" s="3"/>
      <c r="AO107" s="11"/>
      <c r="AP107" s="12"/>
      <c r="AQ107" s="3"/>
      <c r="AR107" s="11"/>
      <c r="AS107" s="12"/>
      <c r="AT107" s="3"/>
      <c r="AU107" s="11"/>
      <c r="AV107" s="12"/>
      <c r="AW107" s="3"/>
      <c r="AX107" s="7"/>
    </row>
    <row r="108" spans="1:50">
      <c r="A108" s="669"/>
      <c r="B108" s="600"/>
      <c r="C108" s="718"/>
      <c r="D108" s="724"/>
      <c r="E108" s="676"/>
      <c r="F108" s="303" t="s">
        <v>40</v>
      </c>
      <c r="G108" s="25"/>
      <c r="H108" s="11">
        <f t="shared" si="170"/>
        <v>0</v>
      </c>
      <c r="I108" s="12"/>
      <c r="J108" s="3"/>
      <c r="K108" s="11">
        <f t="shared" si="171"/>
        <v>0</v>
      </c>
      <c r="L108" s="12"/>
      <c r="M108" s="3"/>
      <c r="N108" s="11">
        <f t="shared" si="172"/>
        <v>0</v>
      </c>
      <c r="O108" s="12"/>
      <c r="P108" s="3"/>
      <c r="Q108" s="11">
        <f t="shared" si="173"/>
        <v>0</v>
      </c>
      <c r="R108" s="12"/>
      <c r="S108" s="3"/>
      <c r="T108" s="11">
        <f t="shared" si="174"/>
        <v>0</v>
      </c>
      <c r="U108" s="12"/>
      <c r="V108" s="408">
        <v>3956981</v>
      </c>
      <c r="W108" s="409">
        <f t="shared" si="175"/>
        <v>0</v>
      </c>
      <c r="X108" s="410">
        <v>3956981</v>
      </c>
      <c r="Y108" s="408">
        <v>748324</v>
      </c>
      <c r="Z108" s="409">
        <f t="shared" si="176"/>
        <v>0</v>
      </c>
      <c r="AA108" s="408">
        <v>748324</v>
      </c>
      <c r="AB108" s="25"/>
      <c r="AC108" s="11">
        <f t="shared" si="177"/>
        <v>0</v>
      </c>
      <c r="AD108" s="12"/>
      <c r="AE108" s="3"/>
      <c r="AF108" s="11">
        <f t="shared" si="178"/>
        <v>0</v>
      </c>
      <c r="AG108" s="12"/>
      <c r="AH108" s="3"/>
      <c r="AI108" s="11">
        <f t="shared" si="179"/>
        <v>0</v>
      </c>
      <c r="AJ108" s="12"/>
      <c r="AK108" s="3"/>
      <c r="AL108" s="11">
        <f t="shared" si="180"/>
        <v>0</v>
      </c>
      <c r="AM108" s="12"/>
      <c r="AN108" s="3"/>
      <c r="AO108" s="11">
        <f t="shared" si="181"/>
        <v>0</v>
      </c>
      <c r="AP108" s="12"/>
      <c r="AQ108" s="3"/>
      <c r="AR108" s="11">
        <f t="shared" si="182"/>
        <v>0</v>
      </c>
      <c r="AS108" s="12"/>
      <c r="AT108" s="3"/>
      <c r="AU108" s="11">
        <f t="shared" ref="AU108:AU112" si="184">AT108-AV108</f>
        <v>0</v>
      </c>
      <c r="AV108" s="12"/>
      <c r="AW108" s="3"/>
      <c r="AX108" s="63">
        <f>SUM(I102:I112,L102:L112,O102:O112,R102:R112,U102:U112,X102:X112,AA102:AA112,AD102:AD112,AG102:AG112)</f>
        <v>4982369</v>
      </c>
    </row>
    <row r="109" spans="1:50" ht="30" customHeight="1">
      <c r="A109" s="669"/>
      <c r="B109" s="600"/>
      <c r="C109" s="718"/>
      <c r="D109" s="724"/>
      <c r="E109" s="676"/>
      <c r="F109" s="303" t="s">
        <v>65</v>
      </c>
      <c r="G109" s="25"/>
      <c r="H109" s="11"/>
      <c r="I109" s="12"/>
      <c r="J109" s="3"/>
      <c r="K109" s="11"/>
      <c r="L109" s="12"/>
      <c r="M109" s="3"/>
      <c r="N109" s="11"/>
      <c r="O109" s="12"/>
      <c r="P109" s="3"/>
      <c r="Q109" s="11"/>
      <c r="R109" s="12"/>
      <c r="S109" s="3"/>
      <c r="T109" s="11"/>
      <c r="U109" s="12"/>
      <c r="V109" s="3"/>
      <c r="W109" s="11"/>
      <c r="X109" s="12"/>
      <c r="Y109" s="3"/>
      <c r="Z109" s="11">
        <f t="shared" si="176"/>
        <v>0</v>
      </c>
      <c r="AA109" s="12"/>
      <c r="AB109" s="25"/>
      <c r="AC109" s="11">
        <v>0</v>
      </c>
      <c r="AD109" s="12"/>
      <c r="AE109" s="3"/>
      <c r="AF109" s="11"/>
      <c r="AG109" s="12"/>
      <c r="AH109" s="3"/>
      <c r="AI109" s="11">
        <f t="shared" ref="AI109" si="185">AH109-AJ109</f>
        <v>0</v>
      </c>
      <c r="AJ109" s="12"/>
      <c r="AK109" s="3"/>
      <c r="AL109" s="11">
        <f t="shared" si="180"/>
        <v>0</v>
      </c>
      <c r="AM109" s="12"/>
      <c r="AN109" s="3"/>
      <c r="AO109" s="11">
        <f t="shared" si="181"/>
        <v>0</v>
      </c>
      <c r="AP109" s="12"/>
      <c r="AQ109" s="3"/>
      <c r="AR109" s="11">
        <f t="shared" si="182"/>
        <v>0</v>
      </c>
      <c r="AS109" s="12"/>
      <c r="AT109" s="3"/>
      <c r="AU109" s="11">
        <f t="shared" si="184"/>
        <v>0</v>
      </c>
      <c r="AV109" s="12"/>
      <c r="AW109" s="3"/>
      <c r="AX109" s="63"/>
    </row>
    <row r="110" spans="1:50">
      <c r="A110" s="669"/>
      <c r="B110" s="600"/>
      <c r="C110" s="718"/>
      <c r="D110" s="724"/>
      <c r="E110" s="676"/>
      <c r="F110" s="303" t="s">
        <v>41</v>
      </c>
      <c r="G110" s="25"/>
      <c r="H110" s="11">
        <f t="shared" si="170"/>
        <v>0</v>
      </c>
      <c r="I110" s="12"/>
      <c r="J110" s="3"/>
      <c r="K110" s="11">
        <f t="shared" si="171"/>
        <v>0</v>
      </c>
      <c r="L110" s="12"/>
      <c r="M110" s="3"/>
      <c r="N110" s="11">
        <f t="shared" si="172"/>
        <v>0</v>
      </c>
      <c r="O110" s="12"/>
      <c r="P110" s="3"/>
      <c r="Q110" s="11">
        <f t="shared" si="173"/>
        <v>0</v>
      </c>
      <c r="R110" s="12"/>
      <c r="S110" s="3"/>
      <c r="T110" s="11">
        <f t="shared" si="174"/>
        <v>0</v>
      </c>
      <c r="U110" s="12"/>
      <c r="V110" s="3"/>
      <c r="W110" s="11">
        <f t="shared" si="175"/>
        <v>0</v>
      </c>
      <c r="X110" s="12"/>
      <c r="Y110" s="3"/>
      <c r="Z110" s="11">
        <f t="shared" si="176"/>
        <v>0</v>
      </c>
      <c r="AA110" s="12"/>
      <c r="AB110" s="25"/>
      <c r="AC110" s="11">
        <f t="shared" ref="AC110:AC112" si="186">AB110-AD110</f>
        <v>0</v>
      </c>
      <c r="AD110" s="12"/>
      <c r="AE110" s="3"/>
      <c r="AF110" s="11">
        <f t="shared" si="178"/>
        <v>0</v>
      </c>
      <c r="AG110" s="12"/>
      <c r="AH110" s="3"/>
      <c r="AI110" s="11">
        <f t="shared" ref="AI110:AI112" si="187">AH110-AJ110</f>
        <v>0</v>
      </c>
      <c r="AJ110" s="12"/>
      <c r="AK110" s="3"/>
      <c r="AL110" s="11">
        <f t="shared" si="180"/>
        <v>0</v>
      </c>
      <c r="AM110" s="12"/>
      <c r="AN110" s="3"/>
      <c r="AO110" s="11">
        <f t="shared" si="181"/>
        <v>0</v>
      </c>
      <c r="AP110" s="12"/>
      <c r="AQ110" s="3"/>
      <c r="AR110" s="11">
        <f t="shared" si="182"/>
        <v>0</v>
      </c>
      <c r="AS110" s="12"/>
      <c r="AT110" s="3"/>
      <c r="AU110" s="11">
        <f t="shared" si="184"/>
        <v>0</v>
      </c>
      <c r="AV110" s="12"/>
      <c r="AW110" s="3"/>
      <c r="AX110" s="7" t="s">
        <v>42</v>
      </c>
    </row>
    <row r="111" spans="1:50">
      <c r="A111" s="669"/>
      <c r="B111" s="600"/>
      <c r="C111" s="718"/>
      <c r="D111" s="724"/>
      <c r="E111" s="676"/>
      <c r="F111" s="303" t="s">
        <v>43</v>
      </c>
      <c r="G111" s="25"/>
      <c r="H111" s="11">
        <f t="shared" si="170"/>
        <v>0</v>
      </c>
      <c r="I111" s="12"/>
      <c r="J111" s="3"/>
      <c r="K111" s="11">
        <f t="shared" si="171"/>
        <v>0</v>
      </c>
      <c r="L111" s="12"/>
      <c r="M111" s="3"/>
      <c r="N111" s="11">
        <f t="shared" si="172"/>
        <v>0</v>
      </c>
      <c r="O111" s="12"/>
      <c r="P111" s="3"/>
      <c r="Q111" s="11">
        <f t="shared" si="173"/>
        <v>0</v>
      </c>
      <c r="R111" s="12"/>
      <c r="S111" s="3"/>
      <c r="T111" s="11">
        <f t="shared" si="174"/>
        <v>0</v>
      </c>
      <c r="U111" s="12"/>
      <c r="V111" s="3"/>
      <c r="W111" s="11">
        <f t="shared" si="175"/>
        <v>0</v>
      </c>
      <c r="X111" s="12"/>
      <c r="Y111" s="3"/>
      <c r="Z111" s="11">
        <f t="shared" si="176"/>
        <v>0</v>
      </c>
      <c r="AA111" s="12"/>
      <c r="AB111" s="25"/>
      <c r="AC111" s="11">
        <f t="shared" si="186"/>
        <v>0</v>
      </c>
      <c r="AD111" s="12"/>
      <c r="AE111" s="3"/>
      <c r="AF111" s="11">
        <f t="shared" si="178"/>
        <v>0</v>
      </c>
      <c r="AG111" s="12"/>
      <c r="AH111" s="3"/>
      <c r="AI111" s="11">
        <f t="shared" si="187"/>
        <v>0</v>
      </c>
      <c r="AJ111" s="12"/>
      <c r="AK111" s="3"/>
      <c r="AL111" s="11">
        <f t="shared" si="180"/>
        <v>0</v>
      </c>
      <c r="AM111" s="12"/>
      <c r="AN111" s="3"/>
      <c r="AO111" s="11">
        <f t="shared" si="181"/>
        <v>0</v>
      </c>
      <c r="AP111" s="12"/>
      <c r="AQ111" s="3"/>
      <c r="AR111" s="11">
        <f t="shared" si="182"/>
        <v>0</v>
      </c>
      <c r="AS111" s="12"/>
      <c r="AT111" s="3"/>
      <c r="AU111" s="11">
        <f t="shared" si="184"/>
        <v>0</v>
      </c>
      <c r="AV111" s="12"/>
      <c r="AW111" s="3"/>
      <c r="AX111" s="290">
        <f>AX108/AX103</f>
        <v>1</v>
      </c>
    </row>
    <row r="112" spans="1:50">
      <c r="A112" s="670"/>
      <c r="B112" s="671"/>
      <c r="C112" s="689"/>
      <c r="D112" s="725"/>
      <c r="E112" s="677"/>
      <c r="F112" s="305" t="s">
        <v>44</v>
      </c>
      <c r="G112" s="292"/>
      <c r="H112" s="16">
        <f t="shared" si="170"/>
        <v>0</v>
      </c>
      <c r="I112" s="17"/>
      <c r="J112" s="8"/>
      <c r="K112" s="16">
        <f t="shared" si="171"/>
        <v>0</v>
      </c>
      <c r="L112" s="17"/>
      <c r="M112" s="8"/>
      <c r="N112" s="16">
        <f t="shared" si="172"/>
        <v>0</v>
      </c>
      <c r="O112" s="17"/>
      <c r="P112" s="8"/>
      <c r="Q112" s="16">
        <f t="shared" si="173"/>
        <v>0</v>
      </c>
      <c r="R112" s="17"/>
      <c r="S112" s="8"/>
      <c r="T112" s="16">
        <f t="shared" si="174"/>
        <v>0</v>
      </c>
      <c r="U112" s="17"/>
      <c r="V112" s="8"/>
      <c r="W112" s="16">
        <f t="shared" si="175"/>
        <v>0</v>
      </c>
      <c r="X112" s="17"/>
      <c r="Y112" s="8"/>
      <c r="Z112" s="16">
        <f t="shared" si="176"/>
        <v>0</v>
      </c>
      <c r="AA112" s="17"/>
      <c r="AB112" s="292"/>
      <c r="AC112" s="16">
        <f t="shared" si="186"/>
        <v>0</v>
      </c>
      <c r="AD112" s="17"/>
      <c r="AE112" s="8"/>
      <c r="AF112" s="16">
        <f t="shared" si="178"/>
        <v>0</v>
      </c>
      <c r="AG112" s="17"/>
      <c r="AH112" s="8"/>
      <c r="AI112" s="16">
        <f t="shared" si="187"/>
        <v>0</v>
      </c>
      <c r="AJ112" s="17"/>
      <c r="AK112" s="8"/>
      <c r="AL112" s="16">
        <f t="shared" si="180"/>
        <v>0</v>
      </c>
      <c r="AM112" s="17"/>
      <c r="AN112" s="8"/>
      <c r="AO112" s="16">
        <f t="shared" si="181"/>
        <v>0</v>
      </c>
      <c r="AP112" s="17"/>
      <c r="AQ112" s="8"/>
      <c r="AR112" s="16">
        <f t="shared" si="182"/>
        <v>0</v>
      </c>
      <c r="AS112" s="17"/>
      <c r="AT112" s="8"/>
      <c r="AU112" s="16">
        <f t="shared" si="184"/>
        <v>0</v>
      </c>
      <c r="AV112" s="17"/>
      <c r="AW112" s="8"/>
      <c r="AX112" s="65"/>
    </row>
    <row r="113" spans="1:50">
      <c r="A113" s="695" t="s">
        <v>18</v>
      </c>
      <c r="B113" s="696" t="s">
        <v>19</v>
      </c>
      <c r="C113" s="680" t="s">
        <v>20</v>
      </c>
      <c r="D113" s="696" t="s">
        <v>21</v>
      </c>
      <c r="E113" s="680" t="s">
        <v>22</v>
      </c>
      <c r="F113" s="697" t="s">
        <v>23</v>
      </c>
      <c r="G113" s="565" t="s">
        <v>24</v>
      </c>
      <c r="H113" s="502" t="s">
        <v>25</v>
      </c>
      <c r="I113" s="504" t="s">
        <v>26</v>
      </c>
      <c r="J113" s="544" t="s">
        <v>24</v>
      </c>
      <c r="K113" s="502" t="s">
        <v>25</v>
      </c>
      <c r="L113" s="504" t="s">
        <v>26</v>
      </c>
      <c r="M113" s="544" t="s">
        <v>24</v>
      </c>
      <c r="N113" s="502" t="s">
        <v>25</v>
      </c>
      <c r="O113" s="504" t="s">
        <v>26</v>
      </c>
      <c r="P113" s="544" t="s">
        <v>24</v>
      </c>
      <c r="Q113" s="502" t="s">
        <v>25</v>
      </c>
      <c r="R113" s="504" t="s">
        <v>26</v>
      </c>
      <c r="S113" s="544" t="s">
        <v>24</v>
      </c>
      <c r="T113" s="502" t="s">
        <v>25</v>
      </c>
      <c r="U113" s="504" t="s">
        <v>26</v>
      </c>
      <c r="V113" s="544" t="s">
        <v>24</v>
      </c>
      <c r="W113" s="502" t="s">
        <v>25</v>
      </c>
      <c r="X113" s="504" t="s">
        <v>26</v>
      </c>
      <c r="Y113" s="544" t="s">
        <v>24</v>
      </c>
      <c r="Z113" s="502" t="s">
        <v>25</v>
      </c>
      <c r="AA113" s="504" t="s">
        <v>26</v>
      </c>
      <c r="AB113" s="544" t="s">
        <v>24</v>
      </c>
      <c r="AC113" s="502" t="s">
        <v>25</v>
      </c>
      <c r="AD113" s="504" t="s">
        <v>26</v>
      </c>
      <c r="AE113" s="544" t="s">
        <v>24</v>
      </c>
      <c r="AF113" s="502" t="s">
        <v>25</v>
      </c>
      <c r="AG113" s="504" t="s">
        <v>26</v>
      </c>
      <c r="AH113" s="544" t="s">
        <v>24</v>
      </c>
      <c r="AI113" s="502" t="s">
        <v>25</v>
      </c>
      <c r="AJ113" s="504" t="s">
        <v>26</v>
      </c>
      <c r="AK113" s="544" t="s">
        <v>24</v>
      </c>
      <c r="AL113" s="502" t="s">
        <v>25</v>
      </c>
      <c r="AM113" s="504" t="s">
        <v>26</v>
      </c>
      <c r="AN113" s="544" t="s">
        <v>24</v>
      </c>
      <c r="AO113" s="502" t="s">
        <v>25</v>
      </c>
      <c r="AP113" s="504" t="s">
        <v>26</v>
      </c>
      <c r="AQ113" s="544" t="s">
        <v>24</v>
      </c>
      <c r="AR113" s="502" t="s">
        <v>25</v>
      </c>
      <c r="AS113" s="504" t="s">
        <v>26</v>
      </c>
      <c r="AT113" s="544" t="s">
        <v>24</v>
      </c>
      <c r="AU113" s="502" t="s">
        <v>25</v>
      </c>
      <c r="AV113" s="504" t="s">
        <v>26</v>
      </c>
      <c r="AW113" s="612" t="s">
        <v>24</v>
      </c>
      <c r="AX113" s="521" t="s">
        <v>27</v>
      </c>
    </row>
    <row r="114" spans="1:50" ht="30" customHeight="1">
      <c r="A114" s="684"/>
      <c r="B114" s="532"/>
      <c r="C114" s="502"/>
      <c r="D114" s="532"/>
      <c r="E114" s="502"/>
      <c r="F114" s="686"/>
      <c r="G114" s="565"/>
      <c r="H114" s="502"/>
      <c r="I114" s="504"/>
      <c r="J114" s="544"/>
      <c r="K114" s="502"/>
      <c r="L114" s="504"/>
      <c r="M114" s="544"/>
      <c r="N114" s="502"/>
      <c r="O114" s="504"/>
      <c r="P114" s="544"/>
      <c r="Q114" s="502"/>
      <c r="R114" s="504"/>
      <c r="S114" s="544"/>
      <c r="T114" s="502"/>
      <c r="U114" s="504"/>
      <c r="V114" s="544"/>
      <c r="W114" s="502"/>
      <c r="X114" s="504"/>
      <c r="Y114" s="544"/>
      <c r="Z114" s="502"/>
      <c r="AA114" s="504"/>
      <c r="AB114" s="544"/>
      <c r="AC114" s="502"/>
      <c r="AD114" s="504"/>
      <c r="AE114" s="544"/>
      <c r="AF114" s="502"/>
      <c r="AG114" s="504"/>
      <c r="AH114" s="544"/>
      <c r="AI114" s="502"/>
      <c r="AJ114" s="504"/>
      <c r="AK114" s="544"/>
      <c r="AL114" s="502"/>
      <c r="AM114" s="504"/>
      <c r="AN114" s="544"/>
      <c r="AO114" s="502"/>
      <c r="AP114" s="504"/>
      <c r="AQ114" s="544"/>
      <c r="AR114" s="502"/>
      <c r="AS114" s="504"/>
      <c r="AT114" s="544"/>
      <c r="AU114" s="502"/>
      <c r="AV114" s="504"/>
      <c r="AW114" s="612"/>
      <c r="AX114" s="521"/>
    </row>
    <row r="115" spans="1:50" ht="30" customHeight="1">
      <c r="A115" s="669" t="s">
        <v>66</v>
      </c>
      <c r="B115" s="716" t="s">
        <v>67</v>
      </c>
      <c r="C115" s="718">
        <v>2000188</v>
      </c>
      <c r="D115" s="618" t="s">
        <v>68</v>
      </c>
      <c r="E115" s="676" t="s">
        <v>57</v>
      </c>
      <c r="F115" s="303" t="s">
        <v>31</v>
      </c>
      <c r="G115" s="25"/>
      <c r="H115" s="9">
        <f t="shared" ref="H115:H124" si="188">G115-I115</f>
        <v>0</v>
      </c>
      <c r="I115" s="10"/>
      <c r="J115" s="3"/>
      <c r="K115" s="9">
        <f t="shared" ref="K115:K124" si="189">J115-L115</f>
        <v>0</v>
      </c>
      <c r="L115" s="10"/>
      <c r="M115" s="3"/>
      <c r="N115" s="9">
        <f t="shared" ref="N115:N124" si="190">M115-O115</f>
        <v>0</v>
      </c>
      <c r="O115" s="10"/>
      <c r="P115" s="3"/>
      <c r="Q115" s="9">
        <f t="shared" ref="Q115:Q124" si="191">P115-R115</f>
        <v>0</v>
      </c>
      <c r="R115" s="10"/>
      <c r="S115" s="3"/>
      <c r="T115" s="9">
        <f t="shared" ref="T115:T124" si="192">S115-U115</f>
        <v>0</v>
      </c>
      <c r="U115" s="10"/>
      <c r="V115" s="3"/>
      <c r="W115" s="9">
        <f t="shared" ref="W115:W124" si="193">V115-X115</f>
        <v>0</v>
      </c>
      <c r="X115" s="10"/>
      <c r="Y115" s="3"/>
      <c r="Z115" s="9">
        <f t="shared" ref="Z115:Z124" si="194">Y115-AA115</f>
        <v>0</v>
      </c>
      <c r="AA115" s="10"/>
      <c r="AB115" s="3"/>
      <c r="AC115" s="9">
        <f t="shared" ref="AC115:AC124" si="195">AB115-AD115</f>
        <v>0</v>
      </c>
      <c r="AD115" s="10"/>
      <c r="AE115" s="3"/>
      <c r="AF115" s="9">
        <f t="shared" ref="AF115:AF124" si="196">AE115-AG115</f>
        <v>0</v>
      </c>
      <c r="AG115" s="10"/>
      <c r="AH115" s="3"/>
      <c r="AI115" s="9">
        <f t="shared" ref="AI115:AI118" si="197">AH115-AJ115</f>
        <v>0</v>
      </c>
      <c r="AJ115" s="10"/>
      <c r="AK115" s="3"/>
      <c r="AL115" s="9">
        <f t="shared" ref="AL115:AL119" si="198">AK115-AM115</f>
        <v>0</v>
      </c>
      <c r="AM115" s="10"/>
      <c r="AN115" s="3"/>
      <c r="AO115" s="9">
        <f t="shared" ref="AO115:AO119" si="199">AN115-AP115</f>
        <v>0</v>
      </c>
      <c r="AP115" s="10"/>
      <c r="AQ115" s="3"/>
      <c r="AR115" s="9">
        <f t="shared" ref="AR115:AR119" si="200">AQ115-AS115</f>
        <v>0</v>
      </c>
      <c r="AS115" s="10"/>
      <c r="AT115" s="3"/>
      <c r="AU115" s="9">
        <f t="shared" ref="AU115:AU119" si="201">AT115-AV115</f>
        <v>0</v>
      </c>
      <c r="AV115" s="10"/>
      <c r="AW115" s="14"/>
      <c r="AX115" s="4" t="s">
        <v>32</v>
      </c>
    </row>
    <row r="116" spans="1:50" ht="30" customHeight="1">
      <c r="A116" s="669"/>
      <c r="B116" s="716"/>
      <c r="C116" s="718"/>
      <c r="D116" s="618"/>
      <c r="E116" s="676"/>
      <c r="F116" s="303" t="s">
        <v>33</v>
      </c>
      <c r="G116" s="25"/>
      <c r="H116" s="11">
        <f t="shared" si="188"/>
        <v>0</v>
      </c>
      <c r="I116" s="12"/>
      <c r="J116" s="408">
        <v>190240</v>
      </c>
      <c r="K116" s="409">
        <f t="shared" si="189"/>
        <v>0</v>
      </c>
      <c r="L116" s="410">
        <v>190240</v>
      </c>
      <c r="M116" s="3"/>
      <c r="N116" s="11">
        <f t="shared" si="190"/>
        <v>0</v>
      </c>
      <c r="O116" s="12"/>
      <c r="P116" s="3"/>
      <c r="Q116" s="11">
        <f t="shared" si="191"/>
        <v>0</v>
      </c>
      <c r="R116" s="12"/>
      <c r="S116" s="3"/>
      <c r="T116" s="11">
        <f t="shared" si="192"/>
        <v>0</v>
      </c>
      <c r="U116" s="12"/>
      <c r="V116" s="3"/>
      <c r="W116" s="11">
        <f t="shared" si="193"/>
        <v>0</v>
      </c>
      <c r="X116" s="12"/>
      <c r="Y116" s="408">
        <v>301760</v>
      </c>
      <c r="Z116" s="409">
        <f t="shared" si="194"/>
        <v>0</v>
      </c>
      <c r="AA116" s="410">
        <v>301760</v>
      </c>
      <c r="AB116" s="3"/>
      <c r="AC116" s="11">
        <f t="shared" si="195"/>
        <v>0</v>
      </c>
      <c r="AD116" s="12"/>
      <c r="AE116" s="3"/>
      <c r="AF116" s="11">
        <f t="shared" si="196"/>
        <v>0</v>
      </c>
      <c r="AG116" s="12"/>
      <c r="AH116" s="3"/>
      <c r="AI116" s="11">
        <f t="shared" si="197"/>
        <v>0</v>
      </c>
      <c r="AJ116" s="12"/>
      <c r="AK116" s="3"/>
      <c r="AL116" s="11">
        <f t="shared" si="198"/>
        <v>0</v>
      </c>
      <c r="AM116" s="12"/>
      <c r="AN116" s="3"/>
      <c r="AO116" s="11">
        <f t="shared" si="199"/>
        <v>0</v>
      </c>
      <c r="AP116" s="12"/>
      <c r="AQ116" s="3"/>
      <c r="AR116" s="11">
        <f t="shared" si="200"/>
        <v>0</v>
      </c>
      <c r="AS116" s="12"/>
      <c r="AT116" s="3"/>
      <c r="AU116" s="11">
        <f t="shared" si="201"/>
        <v>0</v>
      </c>
      <c r="AV116" s="12"/>
      <c r="AW116" s="14"/>
      <c r="AX116" s="63">
        <f>SUM(G115:G124,J115:J124,M115:M124,P115:P124,S115:S124,V115:V124,Y115:Y124,AB115:AB124,AE115:AE124)</f>
        <v>4753599</v>
      </c>
    </row>
    <row r="117" spans="1:50">
      <c r="A117" s="669"/>
      <c r="B117" s="716"/>
      <c r="C117" s="718"/>
      <c r="D117" s="618"/>
      <c r="E117" s="676"/>
      <c r="F117" s="303" t="s">
        <v>34</v>
      </c>
      <c r="G117" s="25"/>
      <c r="H117" s="11">
        <f t="shared" si="188"/>
        <v>0</v>
      </c>
      <c r="I117" s="12"/>
      <c r="J117" s="3"/>
      <c r="K117" s="11">
        <f t="shared" si="189"/>
        <v>0</v>
      </c>
      <c r="L117" s="12"/>
      <c r="M117" s="3"/>
      <c r="N117" s="11">
        <f t="shared" si="190"/>
        <v>0</v>
      </c>
      <c r="O117" s="12"/>
      <c r="P117" s="3"/>
      <c r="Q117" s="11">
        <f t="shared" si="191"/>
        <v>0</v>
      </c>
      <c r="R117" s="12"/>
      <c r="S117" s="3"/>
      <c r="T117" s="11">
        <f t="shared" si="192"/>
        <v>0</v>
      </c>
      <c r="U117" s="12"/>
      <c r="V117" s="3"/>
      <c r="W117" s="11">
        <f t="shared" si="193"/>
        <v>0</v>
      </c>
      <c r="X117" s="12"/>
      <c r="Y117" s="3"/>
      <c r="Z117" s="11">
        <f t="shared" si="194"/>
        <v>0</v>
      </c>
      <c r="AA117" s="12"/>
      <c r="AB117" s="3"/>
      <c r="AC117" s="11">
        <f t="shared" si="195"/>
        <v>0</v>
      </c>
      <c r="AD117" s="12"/>
      <c r="AE117" s="3"/>
      <c r="AF117" s="11">
        <f t="shared" si="196"/>
        <v>0</v>
      </c>
      <c r="AG117" s="12"/>
      <c r="AH117" s="3"/>
      <c r="AI117" s="11">
        <f t="shared" si="197"/>
        <v>0</v>
      </c>
      <c r="AJ117" s="12"/>
      <c r="AK117" s="3"/>
      <c r="AL117" s="11">
        <f t="shared" si="198"/>
        <v>0</v>
      </c>
      <c r="AM117" s="12"/>
      <c r="AN117" s="3"/>
      <c r="AO117" s="11">
        <f t="shared" si="199"/>
        <v>0</v>
      </c>
      <c r="AP117" s="12"/>
      <c r="AQ117" s="3"/>
      <c r="AR117" s="11">
        <f t="shared" si="200"/>
        <v>0</v>
      </c>
      <c r="AS117" s="12"/>
      <c r="AT117" s="3"/>
      <c r="AU117" s="11">
        <f t="shared" si="201"/>
        <v>0</v>
      </c>
      <c r="AV117" s="12"/>
      <c r="AW117" s="14"/>
      <c r="AX117" s="7" t="s">
        <v>35</v>
      </c>
    </row>
    <row r="118" spans="1:50">
      <c r="A118" s="669"/>
      <c r="B118" s="716"/>
      <c r="C118" s="718"/>
      <c r="D118" s="618"/>
      <c r="E118" s="676"/>
      <c r="F118" s="303" t="s">
        <v>36</v>
      </c>
      <c r="G118" s="25"/>
      <c r="H118" s="11">
        <f t="shared" si="188"/>
        <v>0</v>
      </c>
      <c r="I118" s="12"/>
      <c r="J118" s="408">
        <v>543589</v>
      </c>
      <c r="K118" s="409">
        <f t="shared" si="189"/>
        <v>0</v>
      </c>
      <c r="L118" s="410">
        <v>543589</v>
      </c>
      <c r="M118" s="3"/>
      <c r="N118" s="11">
        <f t="shared" si="190"/>
        <v>0</v>
      </c>
      <c r="O118" s="12"/>
      <c r="P118" s="408">
        <v>186931</v>
      </c>
      <c r="Q118" s="409">
        <f t="shared" si="191"/>
        <v>0</v>
      </c>
      <c r="R118" s="410">
        <v>186931</v>
      </c>
      <c r="S118" s="3"/>
      <c r="T118" s="11">
        <f t="shared" si="192"/>
        <v>0</v>
      </c>
      <c r="U118" s="12"/>
      <c r="V118" s="3"/>
      <c r="W118" s="11">
        <f t="shared" si="193"/>
        <v>0</v>
      </c>
      <c r="X118" s="12"/>
      <c r="Y118" s="3"/>
      <c r="Z118" s="11">
        <f t="shared" si="194"/>
        <v>0</v>
      </c>
      <c r="AA118" s="12"/>
      <c r="AB118" s="3"/>
      <c r="AC118" s="11">
        <f t="shared" si="195"/>
        <v>0</v>
      </c>
      <c r="AD118" s="12"/>
      <c r="AE118" s="3"/>
      <c r="AF118" s="11">
        <f t="shared" si="196"/>
        <v>0</v>
      </c>
      <c r="AG118" s="12"/>
      <c r="AH118" s="3"/>
      <c r="AI118" s="11">
        <f t="shared" si="197"/>
        <v>0</v>
      </c>
      <c r="AJ118" s="12"/>
      <c r="AK118" s="3"/>
      <c r="AL118" s="11">
        <f t="shared" si="198"/>
        <v>0</v>
      </c>
      <c r="AM118" s="12"/>
      <c r="AN118" s="3"/>
      <c r="AO118" s="11">
        <f t="shared" si="199"/>
        <v>0</v>
      </c>
      <c r="AP118" s="12"/>
      <c r="AQ118" s="3"/>
      <c r="AR118" s="11">
        <f t="shared" si="200"/>
        <v>0</v>
      </c>
      <c r="AS118" s="12"/>
      <c r="AT118" s="3"/>
      <c r="AU118" s="11">
        <f t="shared" si="201"/>
        <v>0</v>
      </c>
      <c r="AV118" s="12"/>
      <c r="AW118" s="14"/>
      <c r="AX118" s="63">
        <f>SUM(H115:H124,K115:K124,N115:N124,Q115:Q124,T115:T124,W115:W124,Z115:Z124,AC115:AC124,Z115:Z124,AF115:AF124)</f>
        <v>50727</v>
      </c>
    </row>
    <row r="119" spans="1:50">
      <c r="A119" s="669"/>
      <c r="B119" s="716"/>
      <c r="C119" s="718"/>
      <c r="D119" s="618"/>
      <c r="E119" s="676"/>
      <c r="F119" s="303" t="s">
        <v>37</v>
      </c>
      <c r="G119" s="25"/>
      <c r="H119" s="11">
        <f t="shared" si="188"/>
        <v>0</v>
      </c>
      <c r="I119" s="12"/>
      <c r="J119" s="408">
        <v>384074</v>
      </c>
      <c r="K119" s="409">
        <f t="shared" si="189"/>
        <v>0</v>
      </c>
      <c r="L119" s="410">
        <v>384074</v>
      </c>
      <c r="M119" s="3"/>
      <c r="N119" s="11">
        <f t="shared" si="190"/>
        <v>0</v>
      </c>
      <c r="O119" s="12"/>
      <c r="P119" s="3"/>
      <c r="Q119" s="11">
        <f t="shared" si="191"/>
        <v>0</v>
      </c>
      <c r="R119" s="12"/>
      <c r="S119" s="3"/>
      <c r="T119" s="11">
        <f t="shared" si="192"/>
        <v>0</v>
      </c>
      <c r="U119" s="12"/>
      <c r="V119" s="3"/>
      <c r="W119" s="11">
        <f t="shared" si="193"/>
        <v>0</v>
      </c>
      <c r="X119" s="12"/>
      <c r="Y119" s="3"/>
      <c r="Z119" s="11">
        <f>Y119-AA119</f>
        <v>0</v>
      </c>
      <c r="AA119" s="12"/>
      <c r="AB119" s="408"/>
      <c r="AC119" s="409"/>
      <c r="AD119" s="410">
        <v>0</v>
      </c>
      <c r="AE119" s="3"/>
      <c r="AF119" s="11">
        <f t="shared" si="196"/>
        <v>0</v>
      </c>
      <c r="AG119" s="12"/>
      <c r="AH119" s="3"/>
      <c r="AI119" s="11">
        <f>AH119-AJ119</f>
        <v>0</v>
      </c>
      <c r="AJ119" s="12"/>
      <c r="AK119" s="3"/>
      <c r="AL119" s="11">
        <f t="shared" si="198"/>
        <v>0</v>
      </c>
      <c r="AM119" s="12"/>
      <c r="AN119" s="3"/>
      <c r="AO119" s="11">
        <f t="shared" si="199"/>
        <v>0</v>
      </c>
      <c r="AP119" s="12"/>
      <c r="AQ119" s="3"/>
      <c r="AR119" s="11">
        <f t="shared" si="200"/>
        <v>0</v>
      </c>
      <c r="AS119" s="12"/>
      <c r="AT119" s="3"/>
      <c r="AU119" s="11">
        <f t="shared" si="201"/>
        <v>0</v>
      </c>
      <c r="AV119" s="12"/>
      <c r="AW119" s="14"/>
      <c r="AX119" s="7" t="s">
        <v>38</v>
      </c>
    </row>
    <row r="120" spans="1:50">
      <c r="A120" s="669"/>
      <c r="B120" s="716"/>
      <c r="C120" s="718"/>
      <c r="D120" s="618"/>
      <c r="E120" s="676"/>
      <c r="F120" s="303" t="s">
        <v>39</v>
      </c>
      <c r="G120" s="25"/>
      <c r="H120" s="11"/>
      <c r="I120" s="12"/>
      <c r="J120" s="3"/>
      <c r="K120" s="11"/>
      <c r="L120" s="12"/>
      <c r="M120" s="3"/>
      <c r="N120" s="11"/>
      <c r="O120" s="12"/>
      <c r="P120" s="3"/>
      <c r="Q120" s="11"/>
      <c r="R120" s="12"/>
      <c r="S120" s="3"/>
      <c r="T120" s="11"/>
      <c r="U120" s="12"/>
      <c r="V120" s="3"/>
      <c r="W120" s="11"/>
      <c r="X120" s="12"/>
      <c r="Y120" s="3"/>
      <c r="Z120" s="11"/>
      <c r="AA120" s="12"/>
      <c r="AB120" s="3"/>
      <c r="AC120" s="11"/>
      <c r="AD120" s="12"/>
      <c r="AE120" s="3"/>
      <c r="AF120" s="11"/>
      <c r="AG120" s="12"/>
      <c r="AH120" s="3"/>
      <c r="AI120" s="11"/>
      <c r="AJ120" s="12"/>
      <c r="AK120" s="3"/>
      <c r="AL120" s="11"/>
      <c r="AM120" s="12"/>
      <c r="AN120" s="3"/>
      <c r="AO120" s="11"/>
      <c r="AP120" s="12"/>
      <c r="AQ120" s="3"/>
      <c r="AR120" s="11"/>
      <c r="AS120" s="12"/>
      <c r="AT120" s="3"/>
      <c r="AU120" s="11"/>
      <c r="AV120" s="12"/>
      <c r="AW120" s="14"/>
      <c r="AX120" s="7"/>
    </row>
    <row r="121" spans="1:50" ht="15">
      <c r="A121" s="669"/>
      <c r="B121" s="716"/>
      <c r="C121" s="718"/>
      <c r="D121" s="618"/>
      <c r="E121" s="676"/>
      <c r="F121" s="303" t="s">
        <v>40</v>
      </c>
      <c r="G121" s="25"/>
      <c r="H121" s="11">
        <f t="shared" si="188"/>
        <v>0</v>
      </c>
      <c r="I121" s="12"/>
      <c r="J121" s="408">
        <f>SUM(3142727-384074)</f>
        <v>2758653</v>
      </c>
      <c r="K121" s="409">
        <f t="shared" si="189"/>
        <v>0</v>
      </c>
      <c r="L121" s="410">
        <f>SUM(2452093+306560)</f>
        <v>2758653</v>
      </c>
      <c r="M121" s="3"/>
      <c r="N121" s="11">
        <f t="shared" si="190"/>
        <v>0</v>
      </c>
      <c r="O121" s="12"/>
      <c r="P121" s="408">
        <f>SUM(253632+134720)</f>
        <v>388352</v>
      </c>
      <c r="Q121" s="409">
        <f t="shared" si="191"/>
        <v>50727</v>
      </c>
      <c r="R121" s="410">
        <v>337625</v>
      </c>
      <c r="S121" s="3"/>
      <c r="T121" s="11">
        <f t="shared" si="192"/>
        <v>0</v>
      </c>
      <c r="U121" s="12"/>
      <c r="V121" s="3"/>
      <c r="W121" s="11">
        <f t="shared" si="193"/>
        <v>0</v>
      </c>
      <c r="X121" s="12"/>
      <c r="Y121" s="3"/>
      <c r="Z121" s="11">
        <f t="shared" si="194"/>
        <v>0</v>
      </c>
      <c r="AA121" s="12"/>
      <c r="AB121" s="3"/>
      <c r="AC121" s="11">
        <f>AB121-AD121</f>
        <v>0</v>
      </c>
      <c r="AD121" s="12"/>
      <c r="AE121" s="408"/>
      <c r="AF121" s="409"/>
      <c r="AG121" s="410"/>
      <c r="AH121" s="3"/>
      <c r="AI121" s="11">
        <f>AH121-AJ121</f>
        <v>0</v>
      </c>
      <c r="AJ121" s="12"/>
      <c r="AK121" s="3"/>
      <c r="AL121" s="11">
        <f>AK121-AM121</f>
        <v>0</v>
      </c>
      <c r="AM121" s="12"/>
      <c r="AN121" s="3"/>
      <c r="AO121" s="11">
        <f>AN121-AP121</f>
        <v>0</v>
      </c>
      <c r="AP121" s="12"/>
      <c r="AQ121" s="3"/>
      <c r="AR121" s="11">
        <f>AQ121-AS121</f>
        <v>0</v>
      </c>
      <c r="AS121" s="12"/>
      <c r="AT121" s="3"/>
      <c r="AU121" s="11">
        <f>AT121-AV121</f>
        <v>0</v>
      </c>
      <c r="AV121" s="12"/>
      <c r="AW121" s="14"/>
      <c r="AX121" s="63">
        <f>SUM(I115:I124,L115:L124,O115:O124,R115:R124,U115:U124,X115:X124,AA115:AA124,AD115:AD124,AG115:AG124)</f>
        <v>4702872</v>
      </c>
    </row>
    <row r="122" spans="1:50">
      <c r="A122" s="669"/>
      <c r="B122" s="716"/>
      <c r="C122" s="718"/>
      <c r="D122" s="618"/>
      <c r="E122" s="676"/>
      <c r="F122" s="303" t="s">
        <v>41</v>
      </c>
      <c r="G122" s="25"/>
      <c r="H122" s="11">
        <f t="shared" si="188"/>
        <v>0</v>
      </c>
      <c r="I122" s="12"/>
      <c r="J122" s="3"/>
      <c r="K122" s="11">
        <f t="shared" si="189"/>
        <v>0</v>
      </c>
      <c r="L122" s="12"/>
      <c r="M122" s="3"/>
      <c r="N122" s="11">
        <f t="shared" si="190"/>
        <v>0</v>
      </c>
      <c r="O122" s="12"/>
      <c r="P122" s="3"/>
      <c r="Q122" s="11">
        <f t="shared" si="191"/>
        <v>0</v>
      </c>
      <c r="R122" s="12"/>
      <c r="S122" s="3"/>
      <c r="T122" s="11">
        <f t="shared" si="192"/>
        <v>0</v>
      </c>
      <c r="U122" s="12"/>
      <c r="V122" s="3"/>
      <c r="W122" s="11">
        <f t="shared" si="193"/>
        <v>0</v>
      </c>
      <c r="X122" s="12"/>
      <c r="Y122" s="3"/>
      <c r="Z122" s="11">
        <f t="shared" si="194"/>
        <v>0</v>
      </c>
      <c r="AA122" s="12"/>
      <c r="AB122" s="3"/>
      <c r="AC122" s="11">
        <f t="shared" si="195"/>
        <v>0</v>
      </c>
      <c r="AD122" s="12"/>
      <c r="AE122" s="3"/>
      <c r="AF122" s="11">
        <f t="shared" si="196"/>
        <v>0</v>
      </c>
      <c r="AG122" s="12"/>
      <c r="AH122" s="3"/>
      <c r="AI122" s="11">
        <f t="shared" ref="AI122:AI124" si="202">AH122-AJ122</f>
        <v>0</v>
      </c>
      <c r="AJ122" s="12"/>
      <c r="AK122" s="3"/>
      <c r="AL122" s="11">
        <f t="shared" ref="AL122:AL124" si="203">AK122-AM122</f>
        <v>0</v>
      </c>
      <c r="AM122" s="12"/>
      <c r="AN122" s="3"/>
      <c r="AO122" s="11">
        <f t="shared" ref="AO122:AO124" si="204">AN122-AP122</f>
        <v>0</v>
      </c>
      <c r="AP122" s="12"/>
      <c r="AQ122" s="3"/>
      <c r="AR122" s="11">
        <f t="shared" ref="AR122:AR124" si="205">AQ122-AS122</f>
        <v>0</v>
      </c>
      <c r="AS122" s="12"/>
      <c r="AT122" s="3"/>
      <c r="AU122" s="11">
        <f t="shared" ref="AU122:AU124" si="206">AT122-AV122</f>
        <v>0</v>
      </c>
      <c r="AV122" s="12"/>
      <c r="AW122" s="14"/>
      <c r="AX122" s="7" t="s">
        <v>42</v>
      </c>
    </row>
    <row r="123" spans="1:50">
      <c r="A123" s="669"/>
      <c r="B123" s="716"/>
      <c r="C123" s="718"/>
      <c r="D123" s="618"/>
      <c r="E123" s="676"/>
      <c r="F123" s="303" t="s">
        <v>43</v>
      </c>
      <c r="G123" s="25"/>
      <c r="H123" s="11">
        <f t="shared" si="188"/>
        <v>0</v>
      </c>
      <c r="I123" s="12"/>
      <c r="J123" s="3"/>
      <c r="K123" s="11">
        <f t="shared" si="189"/>
        <v>0</v>
      </c>
      <c r="L123" s="12"/>
      <c r="M123" s="3"/>
      <c r="N123" s="11">
        <f t="shared" si="190"/>
        <v>0</v>
      </c>
      <c r="O123" s="12"/>
      <c r="P123" s="3"/>
      <c r="Q123" s="11">
        <f t="shared" si="191"/>
        <v>0</v>
      </c>
      <c r="R123" s="12"/>
      <c r="S123" s="3"/>
      <c r="T123" s="11">
        <f t="shared" si="192"/>
        <v>0</v>
      </c>
      <c r="U123" s="12"/>
      <c r="V123" s="3"/>
      <c r="W123" s="11">
        <f t="shared" si="193"/>
        <v>0</v>
      </c>
      <c r="X123" s="12"/>
      <c r="Y123" s="3"/>
      <c r="Z123" s="11">
        <f t="shared" si="194"/>
        <v>0</v>
      </c>
      <c r="AA123" s="12"/>
      <c r="AB123" s="3"/>
      <c r="AC123" s="11">
        <f t="shared" si="195"/>
        <v>0</v>
      </c>
      <c r="AD123" s="12"/>
      <c r="AE123" s="3"/>
      <c r="AF123" s="11">
        <f t="shared" si="196"/>
        <v>0</v>
      </c>
      <c r="AG123" s="12"/>
      <c r="AH123" s="3"/>
      <c r="AI123" s="11">
        <f t="shared" si="202"/>
        <v>0</v>
      </c>
      <c r="AJ123" s="12"/>
      <c r="AK123" s="3"/>
      <c r="AL123" s="11">
        <f t="shared" si="203"/>
        <v>0</v>
      </c>
      <c r="AM123" s="12"/>
      <c r="AN123" s="3"/>
      <c r="AO123" s="11">
        <f t="shared" si="204"/>
        <v>0</v>
      </c>
      <c r="AP123" s="12"/>
      <c r="AQ123" s="3"/>
      <c r="AR123" s="11">
        <f t="shared" si="205"/>
        <v>0</v>
      </c>
      <c r="AS123" s="12"/>
      <c r="AT123" s="3"/>
      <c r="AU123" s="11">
        <f t="shared" si="206"/>
        <v>0</v>
      </c>
      <c r="AV123" s="12"/>
      <c r="AW123" s="14"/>
      <c r="AX123" s="290">
        <f>AX121/AX116</f>
        <v>0.98932871704155101</v>
      </c>
    </row>
    <row r="124" spans="1:50">
      <c r="A124" s="670"/>
      <c r="B124" s="717"/>
      <c r="C124" s="689"/>
      <c r="D124" s="719"/>
      <c r="E124" s="677"/>
      <c r="F124" s="305" t="s">
        <v>44</v>
      </c>
      <c r="G124" s="27"/>
      <c r="H124" s="20">
        <f t="shared" si="188"/>
        <v>0</v>
      </c>
      <c r="I124" s="21"/>
      <c r="J124" s="19"/>
      <c r="K124" s="20">
        <f t="shared" si="189"/>
        <v>0</v>
      </c>
      <c r="L124" s="21"/>
      <c r="M124" s="19"/>
      <c r="N124" s="20">
        <f t="shared" si="190"/>
        <v>0</v>
      </c>
      <c r="O124" s="21"/>
      <c r="P124" s="19"/>
      <c r="Q124" s="20">
        <f t="shared" si="191"/>
        <v>0</v>
      </c>
      <c r="R124" s="21"/>
      <c r="S124" s="19"/>
      <c r="T124" s="20">
        <f t="shared" si="192"/>
        <v>0</v>
      </c>
      <c r="U124" s="21"/>
      <c r="V124" s="19"/>
      <c r="W124" s="20">
        <f t="shared" si="193"/>
        <v>0</v>
      </c>
      <c r="X124" s="21"/>
      <c r="Y124" s="19"/>
      <c r="Z124" s="20">
        <f t="shared" si="194"/>
        <v>0</v>
      </c>
      <c r="AA124" s="21"/>
      <c r="AB124" s="19"/>
      <c r="AC124" s="20">
        <f t="shared" si="195"/>
        <v>0</v>
      </c>
      <c r="AD124" s="21"/>
      <c r="AE124" s="19"/>
      <c r="AF124" s="20">
        <f t="shared" si="196"/>
        <v>0</v>
      </c>
      <c r="AG124" s="21"/>
      <c r="AH124" s="19"/>
      <c r="AI124" s="20">
        <f t="shared" si="202"/>
        <v>0</v>
      </c>
      <c r="AJ124" s="21"/>
      <c r="AK124" s="19"/>
      <c r="AL124" s="20">
        <f t="shared" si="203"/>
        <v>0</v>
      </c>
      <c r="AM124" s="21"/>
      <c r="AN124" s="19"/>
      <c r="AO124" s="20">
        <f t="shared" si="204"/>
        <v>0</v>
      </c>
      <c r="AP124" s="21"/>
      <c r="AQ124" s="19"/>
      <c r="AR124" s="20">
        <f t="shared" si="205"/>
        <v>0</v>
      </c>
      <c r="AS124" s="21"/>
      <c r="AT124" s="19"/>
      <c r="AU124" s="20">
        <f t="shared" si="206"/>
        <v>0</v>
      </c>
      <c r="AV124" s="21"/>
      <c r="AW124" s="68"/>
      <c r="AX124" s="66"/>
    </row>
    <row r="125" spans="1:50" ht="15.75" customHeight="1">
      <c r="A125" s="721" t="s">
        <v>18</v>
      </c>
      <c r="B125" s="720" t="s">
        <v>19</v>
      </c>
      <c r="C125" s="698" t="s">
        <v>20</v>
      </c>
      <c r="D125" s="720" t="s">
        <v>21</v>
      </c>
      <c r="E125" s="698" t="s">
        <v>22</v>
      </c>
      <c r="F125" s="697" t="s">
        <v>23</v>
      </c>
      <c r="G125" s="701" t="s">
        <v>24</v>
      </c>
      <c r="H125" s="475" t="s">
        <v>25</v>
      </c>
      <c r="I125" s="477" t="s">
        <v>26</v>
      </c>
      <c r="J125" s="473" t="s">
        <v>24</v>
      </c>
      <c r="K125" s="475" t="s">
        <v>25</v>
      </c>
      <c r="L125" s="477" t="s">
        <v>26</v>
      </c>
      <c r="M125" s="473" t="s">
        <v>24</v>
      </c>
      <c r="N125" s="475" t="s">
        <v>25</v>
      </c>
      <c r="O125" s="477" t="s">
        <v>26</v>
      </c>
      <c r="P125" s="473" t="s">
        <v>24</v>
      </c>
      <c r="Q125" s="475" t="s">
        <v>25</v>
      </c>
      <c r="R125" s="477" t="s">
        <v>26</v>
      </c>
      <c r="S125" s="473" t="s">
        <v>24</v>
      </c>
      <c r="T125" s="475" t="s">
        <v>25</v>
      </c>
      <c r="U125" s="477" t="s">
        <v>26</v>
      </c>
      <c r="V125" s="473" t="s">
        <v>24</v>
      </c>
      <c r="W125" s="475" t="s">
        <v>25</v>
      </c>
      <c r="X125" s="647" t="s">
        <v>26</v>
      </c>
      <c r="Y125" s="702" t="s">
        <v>24</v>
      </c>
      <c r="Z125" s="698" t="s">
        <v>25</v>
      </c>
      <c r="AA125" s="699" t="s">
        <v>26</v>
      </c>
      <c r="AB125" s="723" t="s">
        <v>24</v>
      </c>
      <c r="AC125" s="698" t="s">
        <v>25</v>
      </c>
      <c r="AD125" s="699" t="s">
        <v>26</v>
      </c>
      <c r="AE125" s="701" t="s">
        <v>24</v>
      </c>
      <c r="AF125" s="475" t="s">
        <v>25</v>
      </c>
      <c r="AG125" s="477" t="s">
        <v>26</v>
      </c>
      <c r="AH125" s="702" t="s">
        <v>24</v>
      </c>
      <c r="AI125" s="698" t="s">
        <v>25</v>
      </c>
      <c r="AJ125" s="699" t="s">
        <v>26</v>
      </c>
      <c r="AK125" s="701" t="s">
        <v>24</v>
      </c>
      <c r="AL125" s="475" t="s">
        <v>25</v>
      </c>
      <c r="AM125" s="477" t="s">
        <v>26</v>
      </c>
      <c r="AN125" s="701" t="s">
        <v>24</v>
      </c>
      <c r="AO125" s="475" t="s">
        <v>25</v>
      </c>
      <c r="AP125" s="477" t="s">
        <v>26</v>
      </c>
      <c r="AQ125" s="701" t="s">
        <v>24</v>
      </c>
      <c r="AR125" s="475" t="s">
        <v>25</v>
      </c>
      <c r="AS125" s="477" t="s">
        <v>26</v>
      </c>
      <c r="AT125" s="701" t="s">
        <v>24</v>
      </c>
      <c r="AU125" s="475" t="s">
        <v>25</v>
      </c>
      <c r="AV125" s="477" t="s">
        <v>26</v>
      </c>
      <c r="AW125" s="523" t="s">
        <v>24</v>
      </c>
      <c r="AX125" s="521" t="s">
        <v>27</v>
      </c>
    </row>
    <row r="126" spans="1:50" ht="18.75" customHeight="1">
      <c r="A126" s="722"/>
      <c r="B126" s="498"/>
      <c r="C126" s="475"/>
      <c r="D126" s="498"/>
      <c r="E126" s="475"/>
      <c r="F126" s="686"/>
      <c r="G126" s="701"/>
      <c r="H126" s="475"/>
      <c r="I126" s="477"/>
      <c r="J126" s="473"/>
      <c r="K126" s="475"/>
      <c r="L126" s="477"/>
      <c r="M126" s="473"/>
      <c r="N126" s="475"/>
      <c r="O126" s="477"/>
      <c r="P126" s="473"/>
      <c r="Q126" s="475"/>
      <c r="R126" s="477"/>
      <c r="S126" s="473"/>
      <c r="T126" s="475"/>
      <c r="U126" s="477"/>
      <c r="V126" s="473"/>
      <c r="W126" s="475"/>
      <c r="X126" s="647"/>
      <c r="Y126" s="703"/>
      <c r="Z126" s="475"/>
      <c r="AA126" s="700"/>
      <c r="AB126" s="701"/>
      <c r="AC126" s="475"/>
      <c r="AD126" s="700"/>
      <c r="AE126" s="701"/>
      <c r="AF126" s="475"/>
      <c r="AG126" s="477"/>
      <c r="AH126" s="703"/>
      <c r="AI126" s="475"/>
      <c r="AJ126" s="700"/>
      <c r="AK126" s="701"/>
      <c r="AL126" s="475"/>
      <c r="AM126" s="477"/>
      <c r="AN126" s="701"/>
      <c r="AO126" s="475"/>
      <c r="AP126" s="477"/>
      <c r="AQ126" s="701"/>
      <c r="AR126" s="475"/>
      <c r="AS126" s="477"/>
      <c r="AT126" s="701"/>
      <c r="AU126" s="475"/>
      <c r="AV126" s="477"/>
      <c r="AW126" s="523"/>
      <c r="AX126" s="521"/>
    </row>
    <row r="127" spans="1:50" ht="18.75" customHeight="1">
      <c r="A127" s="687" t="s">
        <v>69</v>
      </c>
      <c r="B127" s="621">
        <v>3018</v>
      </c>
      <c r="C127" s="688">
        <v>2300582</v>
      </c>
      <c r="D127" s="627" t="s">
        <v>70</v>
      </c>
      <c r="E127" s="692" t="s">
        <v>60</v>
      </c>
      <c r="F127" s="303" t="s">
        <v>31</v>
      </c>
      <c r="G127" s="25"/>
      <c r="H127" s="9">
        <f t="shared" ref="H127:H133" si="207">G127-I127</f>
        <v>0</v>
      </c>
      <c r="I127" s="10"/>
      <c r="J127" s="3"/>
      <c r="K127" s="9">
        <f t="shared" ref="K127:K133" si="208">J127-L127</f>
        <v>0</v>
      </c>
      <c r="L127" s="10"/>
      <c r="M127" s="3"/>
      <c r="N127" s="9">
        <f t="shared" ref="N127:N133" si="209">M127-O127</f>
        <v>0</v>
      </c>
      <c r="O127" s="10"/>
      <c r="P127" s="3"/>
      <c r="Q127" s="9">
        <f t="shared" ref="Q127:Q133" si="210">P127-R127</f>
        <v>0</v>
      </c>
      <c r="R127" s="10"/>
      <c r="S127" s="3"/>
      <c r="T127" s="9">
        <f t="shared" ref="T127:T133" si="211">S127-U127</f>
        <v>0</v>
      </c>
      <c r="U127" s="10"/>
      <c r="V127" s="3"/>
      <c r="W127" s="9">
        <f t="shared" ref="W127:W136" si="212">V127-X127</f>
        <v>0</v>
      </c>
      <c r="X127" s="126"/>
      <c r="Y127" s="189"/>
      <c r="Z127" s="9">
        <f t="shared" ref="Z127:Z136" si="213">Y127-AA127</f>
        <v>0</v>
      </c>
      <c r="AA127" s="306"/>
      <c r="AB127" s="25"/>
      <c r="AC127" s="9">
        <f t="shared" ref="AC127:AC133" si="214">AB127-AD127</f>
        <v>0</v>
      </c>
      <c r="AD127" s="10"/>
      <c r="AE127" s="25"/>
      <c r="AF127" s="9">
        <f t="shared" ref="AF127:AF133" si="215">AE127-AG127</f>
        <v>0</v>
      </c>
      <c r="AG127" s="10"/>
      <c r="AH127" s="3"/>
      <c r="AI127" s="9">
        <f t="shared" ref="AI127:AI136" si="216">AH127-AJ127</f>
        <v>0</v>
      </c>
      <c r="AJ127" s="10"/>
      <c r="AK127" s="3"/>
      <c r="AL127" s="9">
        <f t="shared" ref="AL127:AL136" si="217">AK127-AM127</f>
        <v>0</v>
      </c>
      <c r="AM127" s="10"/>
      <c r="AN127" s="3"/>
      <c r="AO127" s="9">
        <f t="shared" ref="AO127:AO136" si="218">AN127-AP127</f>
        <v>0</v>
      </c>
      <c r="AP127" s="10"/>
      <c r="AQ127" s="3"/>
      <c r="AR127" s="9">
        <f t="shared" ref="AR127:AR136" si="219">AQ127-AS127</f>
        <v>0</v>
      </c>
      <c r="AS127" s="10"/>
      <c r="AT127" s="3"/>
      <c r="AU127" s="9">
        <f t="shared" ref="AU127:AU131" si="220">AT127-AV127</f>
        <v>0</v>
      </c>
      <c r="AV127" s="10"/>
      <c r="AW127" s="3"/>
      <c r="AX127" s="4" t="s">
        <v>32</v>
      </c>
    </row>
    <row r="128" spans="1:50" ht="18.75" customHeight="1">
      <c r="A128" s="687"/>
      <c r="B128" s="621"/>
      <c r="C128" s="688"/>
      <c r="D128" s="627"/>
      <c r="E128" s="692"/>
      <c r="F128" s="303" t="s">
        <v>33</v>
      </c>
      <c r="G128" s="25"/>
      <c r="H128" s="11">
        <f t="shared" si="207"/>
        <v>0</v>
      </c>
      <c r="I128" s="12"/>
      <c r="J128" s="3"/>
      <c r="K128" s="11">
        <f t="shared" si="208"/>
        <v>0</v>
      </c>
      <c r="L128" s="12"/>
      <c r="M128" s="3"/>
      <c r="N128" s="11">
        <f t="shared" si="209"/>
        <v>0</v>
      </c>
      <c r="O128" s="12"/>
      <c r="P128" s="3"/>
      <c r="Q128" s="11">
        <f t="shared" si="210"/>
        <v>0</v>
      </c>
      <c r="R128" s="12"/>
      <c r="S128" s="3"/>
      <c r="T128" s="11">
        <f t="shared" si="211"/>
        <v>0</v>
      </c>
      <c r="U128" s="12"/>
      <c r="V128" s="3"/>
      <c r="W128" s="11">
        <f t="shared" si="212"/>
        <v>0</v>
      </c>
      <c r="X128" s="127"/>
      <c r="Y128" s="189"/>
      <c r="Z128" s="11">
        <f t="shared" si="213"/>
        <v>0</v>
      </c>
      <c r="AA128" s="190"/>
      <c r="AB128" s="25"/>
      <c r="AC128" s="11">
        <f t="shared" si="214"/>
        <v>0</v>
      </c>
      <c r="AD128" s="12"/>
      <c r="AE128" s="25"/>
      <c r="AF128" s="11">
        <f t="shared" si="215"/>
        <v>0</v>
      </c>
      <c r="AG128" s="12"/>
      <c r="AH128" s="3"/>
      <c r="AI128" s="11">
        <f t="shared" si="216"/>
        <v>0</v>
      </c>
      <c r="AJ128" s="12"/>
      <c r="AK128" s="3"/>
      <c r="AL128" s="11">
        <f t="shared" si="217"/>
        <v>0</v>
      </c>
      <c r="AM128" s="12"/>
      <c r="AN128" s="3"/>
      <c r="AO128" s="11">
        <f t="shared" si="218"/>
        <v>0</v>
      </c>
      <c r="AP128" s="12"/>
      <c r="AQ128" s="3"/>
      <c r="AR128" s="11">
        <f t="shared" si="219"/>
        <v>0</v>
      </c>
      <c r="AS128" s="12"/>
      <c r="AT128" s="3"/>
      <c r="AU128" s="11">
        <f t="shared" si="220"/>
        <v>0</v>
      </c>
      <c r="AV128" s="12"/>
      <c r="AW128" s="3"/>
      <c r="AX128" s="63">
        <f>SUM(G127:G136,J127:J136,M127:M136,P127:P136,S127:S136,V127:V136,Y127:Y136,AB127:AB136,AE127:AE136,AH133)</f>
        <v>69815</v>
      </c>
    </row>
    <row r="129" spans="1:50" ht="18.75" customHeight="1">
      <c r="A129" s="687"/>
      <c r="B129" s="621"/>
      <c r="C129" s="688"/>
      <c r="D129" s="627"/>
      <c r="E129" s="692"/>
      <c r="F129" s="303" t="s">
        <v>34</v>
      </c>
      <c r="G129" s="25"/>
      <c r="H129" s="11">
        <f t="shared" si="207"/>
        <v>0</v>
      </c>
      <c r="I129" s="12"/>
      <c r="J129" s="3"/>
      <c r="K129" s="11">
        <f t="shared" si="208"/>
        <v>0</v>
      </c>
      <c r="L129" s="12"/>
      <c r="M129" s="3"/>
      <c r="N129" s="11">
        <f t="shared" si="209"/>
        <v>0</v>
      </c>
      <c r="O129" s="12"/>
      <c r="P129" s="3"/>
      <c r="Q129" s="11">
        <f t="shared" si="210"/>
        <v>0</v>
      </c>
      <c r="R129" s="12"/>
      <c r="S129" s="3"/>
      <c r="T129" s="11">
        <f t="shared" si="211"/>
        <v>0</v>
      </c>
      <c r="U129" s="12"/>
      <c r="V129" s="3"/>
      <c r="W129" s="11">
        <f t="shared" si="212"/>
        <v>0</v>
      </c>
      <c r="X129" s="127"/>
      <c r="Y129" s="189"/>
      <c r="Z129" s="11">
        <f t="shared" si="213"/>
        <v>0</v>
      </c>
      <c r="AA129" s="190"/>
      <c r="AB129" s="25"/>
      <c r="AC129" s="11">
        <f t="shared" si="214"/>
        <v>0</v>
      </c>
      <c r="AD129" s="12"/>
      <c r="AE129" s="25"/>
      <c r="AF129" s="11">
        <f t="shared" si="215"/>
        <v>0</v>
      </c>
      <c r="AG129" s="12"/>
      <c r="AH129" s="3"/>
      <c r="AI129" s="11">
        <f t="shared" si="216"/>
        <v>0</v>
      </c>
      <c r="AJ129" s="12"/>
      <c r="AK129" s="3"/>
      <c r="AL129" s="11">
        <f t="shared" si="217"/>
        <v>0</v>
      </c>
      <c r="AM129" s="12"/>
      <c r="AN129" s="3"/>
      <c r="AO129" s="11">
        <f t="shared" si="218"/>
        <v>0</v>
      </c>
      <c r="AP129" s="12"/>
      <c r="AQ129" s="3"/>
      <c r="AR129" s="11">
        <f t="shared" si="219"/>
        <v>0</v>
      </c>
      <c r="AS129" s="12"/>
      <c r="AT129" s="3"/>
      <c r="AU129" s="11">
        <f t="shared" si="220"/>
        <v>0</v>
      </c>
      <c r="AV129" s="12"/>
      <c r="AW129" s="3"/>
      <c r="AX129" s="7" t="s">
        <v>35</v>
      </c>
    </row>
    <row r="130" spans="1:50" ht="18.75" customHeight="1">
      <c r="A130" s="687"/>
      <c r="B130" s="621"/>
      <c r="C130" s="688"/>
      <c r="D130" s="627"/>
      <c r="E130" s="692"/>
      <c r="F130" s="303" t="s">
        <v>36</v>
      </c>
      <c r="G130" s="25"/>
      <c r="H130" s="11">
        <f t="shared" si="207"/>
        <v>0</v>
      </c>
      <c r="I130" s="12"/>
      <c r="J130" s="3"/>
      <c r="K130" s="11">
        <f t="shared" si="208"/>
        <v>0</v>
      </c>
      <c r="L130" s="12"/>
      <c r="M130" s="3"/>
      <c r="N130" s="11">
        <f t="shared" si="209"/>
        <v>0</v>
      </c>
      <c r="O130" s="12"/>
      <c r="P130" s="3"/>
      <c r="Q130" s="11">
        <f t="shared" si="210"/>
        <v>0</v>
      </c>
      <c r="R130" s="12"/>
      <c r="S130" s="3"/>
      <c r="T130" s="11">
        <f t="shared" si="211"/>
        <v>0</v>
      </c>
      <c r="U130" s="12"/>
      <c r="V130" s="3"/>
      <c r="W130" s="11">
        <f t="shared" si="212"/>
        <v>0</v>
      </c>
      <c r="X130" s="127"/>
      <c r="Y130" s="189"/>
      <c r="Z130" s="11">
        <f t="shared" si="213"/>
        <v>0</v>
      </c>
      <c r="AA130" s="190"/>
      <c r="AB130" s="25"/>
      <c r="AC130" s="11">
        <f t="shared" si="214"/>
        <v>0</v>
      </c>
      <c r="AD130" s="12"/>
      <c r="AE130" s="418">
        <v>69815</v>
      </c>
      <c r="AF130" s="409">
        <f t="shared" si="215"/>
        <v>0</v>
      </c>
      <c r="AG130" s="410">
        <v>69815</v>
      </c>
      <c r="AH130" s="3"/>
      <c r="AI130" s="11">
        <f t="shared" si="216"/>
        <v>0</v>
      </c>
      <c r="AJ130" s="12"/>
      <c r="AK130" s="3"/>
      <c r="AL130" s="11">
        <f t="shared" si="217"/>
        <v>0</v>
      </c>
      <c r="AM130" s="12"/>
      <c r="AN130" s="3"/>
      <c r="AO130" s="11">
        <f t="shared" si="218"/>
        <v>0</v>
      </c>
      <c r="AP130" s="12"/>
      <c r="AQ130" s="3"/>
      <c r="AR130" s="11">
        <f t="shared" si="219"/>
        <v>0</v>
      </c>
      <c r="AS130" s="12"/>
      <c r="AT130" s="3"/>
      <c r="AU130" s="11">
        <f t="shared" si="220"/>
        <v>0</v>
      </c>
      <c r="AV130" s="12"/>
      <c r="AW130" s="3"/>
      <c r="AX130" s="63">
        <f>SUM(H127:H136,K127:K136,N127:N136,Q127:Q136,T127:T136,W127:W136,Z127:Z136,AC127:AC136,Z127:Z136,AF127:AF136,AH133)</f>
        <v>0</v>
      </c>
    </row>
    <row r="131" spans="1:50" ht="18.75" customHeight="1">
      <c r="A131" s="687"/>
      <c r="B131" s="621"/>
      <c r="C131" s="688"/>
      <c r="D131" s="627"/>
      <c r="E131" s="692"/>
      <c r="F131" s="303" t="s">
        <v>37</v>
      </c>
      <c r="G131" s="25"/>
      <c r="H131" s="11">
        <f t="shared" si="207"/>
        <v>0</v>
      </c>
      <c r="I131" s="12"/>
      <c r="J131" s="3"/>
      <c r="K131" s="11">
        <f t="shared" si="208"/>
        <v>0</v>
      </c>
      <c r="L131" s="12"/>
      <c r="M131" s="3"/>
      <c r="N131" s="11">
        <f t="shared" si="209"/>
        <v>0</v>
      </c>
      <c r="O131" s="12"/>
      <c r="P131" s="3"/>
      <c r="Q131" s="11">
        <f t="shared" si="210"/>
        <v>0</v>
      </c>
      <c r="R131" s="12"/>
      <c r="S131" s="3"/>
      <c r="T131" s="11">
        <f t="shared" si="211"/>
        <v>0</v>
      </c>
      <c r="U131" s="12"/>
      <c r="V131" s="3"/>
      <c r="W131" s="11">
        <f t="shared" si="212"/>
        <v>0</v>
      </c>
      <c r="X131" s="127"/>
      <c r="Y131" s="189"/>
      <c r="Z131" s="11">
        <f t="shared" si="213"/>
        <v>0</v>
      </c>
      <c r="AA131" s="190"/>
      <c r="AB131" s="25"/>
      <c r="AC131" s="11">
        <f t="shared" si="214"/>
        <v>0</v>
      </c>
      <c r="AD131" s="12"/>
      <c r="AE131" s="25"/>
      <c r="AF131" s="11">
        <f t="shared" si="215"/>
        <v>0</v>
      </c>
      <c r="AG131" s="12"/>
      <c r="AH131" s="3"/>
      <c r="AI131" s="11">
        <f t="shared" si="216"/>
        <v>0</v>
      </c>
      <c r="AJ131" s="12"/>
      <c r="AK131" s="418">
        <v>700000</v>
      </c>
      <c r="AL131" s="409">
        <f t="shared" si="217"/>
        <v>700000</v>
      </c>
      <c r="AM131" s="410"/>
      <c r="AN131" s="3"/>
      <c r="AO131" s="11">
        <f t="shared" si="218"/>
        <v>0</v>
      </c>
      <c r="AP131" s="12"/>
      <c r="AQ131" s="3"/>
      <c r="AR131" s="11">
        <f t="shared" si="219"/>
        <v>0</v>
      </c>
      <c r="AS131" s="12"/>
      <c r="AT131" s="3"/>
      <c r="AU131" s="11">
        <f t="shared" si="220"/>
        <v>0</v>
      </c>
      <c r="AV131" s="12"/>
      <c r="AW131" s="3"/>
      <c r="AX131" s="7" t="s">
        <v>38</v>
      </c>
    </row>
    <row r="132" spans="1:50" ht="18.75" customHeight="1">
      <c r="A132" s="687"/>
      <c r="B132" s="621"/>
      <c r="C132" s="688"/>
      <c r="D132" s="627"/>
      <c r="E132" s="692"/>
      <c r="F132" s="303" t="s">
        <v>39</v>
      </c>
      <c r="G132" s="25"/>
      <c r="H132" s="11"/>
      <c r="I132" s="12"/>
      <c r="J132" s="3"/>
      <c r="K132" s="11"/>
      <c r="L132" s="12"/>
      <c r="M132" s="3"/>
      <c r="N132" s="11"/>
      <c r="O132" s="12"/>
      <c r="P132" s="3"/>
      <c r="Q132" s="11"/>
      <c r="R132" s="12"/>
      <c r="S132" s="3"/>
      <c r="T132" s="11"/>
      <c r="U132" s="12"/>
      <c r="V132" s="3"/>
      <c r="W132" s="11"/>
      <c r="X132" s="127"/>
      <c r="Y132" s="191"/>
      <c r="Z132" s="20"/>
      <c r="AA132" s="190"/>
      <c r="AB132" s="25"/>
      <c r="AC132" s="11"/>
      <c r="AD132" s="12"/>
      <c r="AE132" s="25"/>
      <c r="AF132" s="11"/>
      <c r="AG132" s="12"/>
      <c r="AH132" s="3"/>
      <c r="AI132" s="11"/>
      <c r="AJ132" s="12"/>
      <c r="AK132" s="408">
        <v>336000</v>
      </c>
      <c r="AL132" s="409">
        <f t="shared" si="217"/>
        <v>336000</v>
      </c>
      <c r="AM132" s="410"/>
      <c r="AN132" s="3"/>
      <c r="AO132" s="11"/>
      <c r="AP132" s="12"/>
      <c r="AQ132" s="3"/>
      <c r="AR132" s="11"/>
      <c r="AS132" s="12"/>
      <c r="AT132" s="3"/>
      <c r="AU132" s="11"/>
      <c r="AV132" s="12"/>
      <c r="AW132" s="3"/>
      <c r="AX132" s="7"/>
    </row>
    <row r="133" spans="1:50" ht="18.75" customHeight="1">
      <c r="A133" s="687"/>
      <c r="B133" s="621"/>
      <c r="C133" s="688"/>
      <c r="D133" s="627"/>
      <c r="E133" s="692"/>
      <c r="F133" s="303" t="s">
        <v>40</v>
      </c>
      <c r="G133" s="25"/>
      <c r="H133" s="11">
        <f t="shared" si="207"/>
        <v>0</v>
      </c>
      <c r="I133" s="12"/>
      <c r="J133" s="3"/>
      <c r="K133" s="11">
        <f t="shared" si="208"/>
        <v>0</v>
      </c>
      <c r="L133" s="12"/>
      <c r="M133" s="3"/>
      <c r="N133" s="11">
        <f t="shared" si="209"/>
        <v>0</v>
      </c>
      <c r="O133" s="12"/>
      <c r="P133" s="3"/>
      <c r="Q133" s="11">
        <f t="shared" si="210"/>
        <v>0</v>
      </c>
      <c r="R133" s="12"/>
      <c r="S133" s="3"/>
      <c r="T133" s="11">
        <f t="shared" si="211"/>
        <v>0</v>
      </c>
      <c r="U133" s="12"/>
      <c r="V133" s="3"/>
      <c r="W133" s="11">
        <f t="shared" si="212"/>
        <v>0</v>
      </c>
      <c r="X133" s="127"/>
      <c r="Y133" s="191"/>
      <c r="Z133" s="20">
        <f t="shared" si="213"/>
        <v>0</v>
      </c>
      <c r="AA133" s="190"/>
      <c r="AB133" s="25"/>
      <c r="AC133" s="11">
        <f t="shared" si="214"/>
        <v>0</v>
      </c>
      <c r="AD133" s="12"/>
      <c r="AE133" s="25"/>
      <c r="AF133" s="11">
        <f t="shared" si="215"/>
        <v>0</v>
      </c>
      <c r="AG133" s="12"/>
      <c r="AH133" s="3"/>
      <c r="AI133" s="11">
        <f t="shared" si="216"/>
        <v>0</v>
      </c>
      <c r="AJ133" s="12"/>
      <c r="AK133" s="408">
        <v>3200000</v>
      </c>
      <c r="AL133" s="409">
        <f t="shared" si="217"/>
        <v>3200000</v>
      </c>
      <c r="AM133" s="410"/>
      <c r="AN133" s="3"/>
      <c r="AO133" s="11">
        <f t="shared" si="218"/>
        <v>0</v>
      </c>
      <c r="AP133" s="12"/>
      <c r="AQ133" s="3"/>
      <c r="AR133" s="11">
        <f t="shared" si="219"/>
        <v>0</v>
      </c>
      <c r="AS133" s="12"/>
      <c r="AT133" s="3"/>
      <c r="AU133" s="11">
        <f t="shared" ref="AU133:AU136" si="221">AT133-AV133</f>
        <v>0</v>
      </c>
      <c r="AV133" s="12"/>
      <c r="AW133" s="3"/>
      <c r="AX133" s="63">
        <f>SUM(I127:I136,L127:L136,O127:O136,R127:R136,U127:U136,X127:X136,AA127:AA136,AD127:AD136,AG127:AG136)</f>
        <v>69815</v>
      </c>
    </row>
    <row r="134" spans="1:50" ht="18.75" customHeight="1">
      <c r="A134" s="687"/>
      <c r="B134" s="621"/>
      <c r="C134" s="688"/>
      <c r="D134" s="627"/>
      <c r="E134" s="692"/>
      <c r="F134" s="303" t="s">
        <v>41</v>
      </c>
      <c r="G134" s="25"/>
      <c r="H134" s="11">
        <f t="shared" ref="H134:H136" si="222">G134-I134</f>
        <v>0</v>
      </c>
      <c r="I134" s="12"/>
      <c r="J134" s="3"/>
      <c r="K134" s="11">
        <f t="shared" ref="K134:K136" si="223">J134-L134</f>
        <v>0</v>
      </c>
      <c r="L134" s="12"/>
      <c r="M134" s="3"/>
      <c r="N134" s="11">
        <f t="shared" ref="N134:N136" si="224">M134-O134</f>
        <v>0</v>
      </c>
      <c r="O134" s="12"/>
      <c r="P134" s="3"/>
      <c r="Q134" s="11">
        <f t="shared" ref="Q134:Q136" si="225">P134-R134</f>
        <v>0</v>
      </c>
      <c r="R134" s="12"/>
      <c r="S134" s="3"/>
      <c r="T134" s="11">
        <f t="shared" ref="T134:T136" si="226">S134-U134</f>
        <v>0</v>
      </c>
      <c r="U134" s="12"/>
      <c r="V134" s="3"/>
      <c r="W134" s="11">
        <f t="shared" si="212"/>
        <v>0</v>
      </c>
      <c r="X134" s="127"/>
      <c r="Y134" s="189"/>
      <c r="Z134" s="11">
        <f t="shared" si="213"/>
        <v>0</v>
      </c>
      <c r="AA134" s="190"/>
      <c r="AB134" s="25"/>
      <c r="AC134" s="11">
        <f t="shared" ref="AC134:AC136" si="227">AB134-AD134</f>
        <v>0</v>
      </c>
      <c r="AD134" s="12"/>
      <c r="AE134" s="25"/>
      <c r="AF134" s="11">
        <f t="shared" ref="AF134:AF136" si="228">AE134-AG134</f>
        <v>0</v>
      </c>
      <c r="AG134" s="12"/>
      <c r="AH134" s="3"/>
      <c r="AI134" s="11">
        <f t="shared" si="216"/>
        <v>0</v>
      </c>
      <c r="AJ134" s="12"/>
      <c r="AK134" s="3"/>
      <c r="AL134" s="11">
        <f t="shared" si="217"/>
        <v>0</v>
      </c>
      <c r="AM134" s="12"/>
      <c r="AN134" s="3"/>
      <c r="AO134" s="11">
        <f t="shared" si="218"/>
        <v>0</v>
      </c>
      <c r="AP134" s="12"/>
      <c r="AQ134" s="3"/>
      <c r="AR134" s="11">
        <f t="shared" si="219"/>
        <v>0</v>
      </c>
      <c r="AS134" s="12"/>
      <c r="AT134" s="3"/>
      <c r="AU134" s="11">
        <f t="shared" si="221"/>
        <v>0</v>
      </c>
      <c r="AV134" s="12"/>
      <c r="AW134" s="3"/>
      <c r="AX134" s="7" t="s">
        <v>42</v>
      </c>
    </row>
    <row r="135" spans="1:50" ht="18.75" customHeight="1">
      <c r="A135" s="687"/>
      <c r="B135" s="621"/>
      <c r="C135" s="688"/>
      <c r="D135" s="627"/>
      <c r="E135" s="692"/>
      <c r="F135" s="303" t="s">
        <v>43</v>
      </c>
      <c r="G135" s="25"/>
      <c r="H135" s="11">
        <f t="shared" si="222"/>
        <v>0</v>
      </c>
      <c r="I135" s="12"/>
      <c r="J135" s="3"/>
      <c r="K135" s="11">
        <f t="shared" si="223"/>
        <v>0</v>
      </c>
      <c r="L135" s="12"/>
      <c r="M135" s="3"/>
      <c r="N135" s="11">
        <f t="shared" si="224"/>
        <v>0</v>
      </c>
      <c r="O135" s="12"/>
      <c r="P135" s="3"/>
      <c r="Q135" s="11">
        <f t="shared" si="225"/>
        <v>0</v>
      </c>
      <c r="R135" s="12"/>
      <c r="S135" s="3"/>
      <c r="T135" s="11">
        <f t="shared" si="226"/>
        <v>0</v>
      </c>
      <c r="U135" s="12"/>
      <c r="V135" s="3"/>
      <c r="W135" s="11">
        <f t="shared" si="212"/>
        <v>0</v>
      </c>
      <c r="X135" s="127"/>
      <c r="Y135" s="189"/>
      <c r="Z135" s="11">
        <f t="shared" si="213"/>
        <v>0</v>
      </c>
      <c r="AA135" s="190"/>
      <c r="AB135" s="25"/>
      <c r="AC135" s="11">
        <f t="shared" si="227"/>
        <v>0</v>
      </c>
      <c r="AD135" s="12"/>
      <c r="AE135" s="25"/>
      <c r="AF135" s="11">
        <f t="shared" si="228"/>
        <v>0</v>
      </c>
      <c r="AG135" s="12"/>
      <c r="AH135" s="3"/>
      <c r="AI135" s="11">
        <f t="shared" si="216"/>
        <v>0</v>
      </c>
      <c r="AJ135" s="12"/>
      <c r="AK135" s="3"/>
      <c r="AL135" s="11">
        <f t="shared" si="217"/>
        <v>0</v>
      </c>
      <c r="AM135" s="12"/>
      <c r="AN135" s="3"/>
      <c r="AO135" s="11">
        <f t="shared" si="218"/>
        <v>0</v>
      </c>
      <c r="AP135" s="12"/>
      <c r="AQ135" s="3"/>
      <c r="AR135" s="11">
        <f t="shared" si="219"/>
        <v>0</v>
      </c>
      <c r="AS135" s="12"/>
      <c r="AT135" s="3"/>
      <c r="AU135" s="11">
        <f t="shared" si="221"/>
        <v>0</v>
      </c>
      <c r="AV135" s="12"/>
      <c r="AW135" s="3"/>
      <c r="AX135" s="290">
        <f>AX133/AX128</f>
        <v>1</v>
      </c>
    </row>
    <row r="136" spans="1:50" ht="18.75" customHeight="1">
      <c r="A136" s="670"/>
      <c r="B136" s="671"/>
      <c r="C136" s="689"/>
      <c r="D136" s="675"/>
      <c r="E136" s="677"/>
      <c r="F136" s="305" t="s">
        <v>44</v>
      </c>
      <c r="G136" s="292"/>
      <c r="H136" s="16">
        <f t="shared" si="222"/>
        <v>0</v>
      </c>
      <c r="I136" s="17"/>
      <c r="J136" s="8"/>
      <c r="K136" s="16">
        <f t="shared" si="223"/>
        <v>0</v>
      </c>
      <c r="L136" s="17"/>
      <c r="M136" s="8"/>
      <c r="N136" s="16">
        <f t="shared" si="224"/>
        <v>0</v>
      </c>
      <c r="O136" s="17"/>
      <c r="P136" s="8"/>
      <c r="Q136" s="16">
        <f t="shared" si="225"/>
        <v>0</v>
      </c>
      <c r="R136" s="17"/>
      <c r="S136" s="8"/>
      <c r="T136" s="16">
        <f t="shared" si="226"/>
        <v>0</v>
      </c>
      <c r="U136" s="17"/>
      <c r="V136" s="8"/>
      <c r="W136" s="16">
        <f t="shared" si="212"/>
        <v>0</v>
      </c>
      <c r="X136" s="128"/>
      <c r="Y136" s="192"/>
      <c r="Z136" s="193">
        <f t="shared" si="213"/>
        <v>0</v>
      </c>
      <c r="AA136" s="194"/>
      <c r="AB136" s="292"/>
      <c r="AC136" s="16">
        <f t="shared" si="227"/>
        <v>0</v>
      </c>
      <c r="AD136" s="17"/>
      <c r="AE136" s="292"/>
      <c r="AF136" s="16">
        <f t="shared" si="228"/>
        <v>0</v>
      </c>
      <c r="AG136" s="17"/>
      <c r="AH136" s="8"/>
      <c r="AI136" s="16">
        <f t="shared" si="216"/>
        <v>0</v>
      </c>
      <c r="AJ136" s="17"/>
      <c r="AK136" s="8"/>
      <c r="AL136" s="16">
        <f t="shared" si="217"/>
        <v>0</v>
      </c>
      <c r="AM136" s="17"/>
      <c r="AN136" s="8"/>
      <c r="AO136" s="16">
        <f t="shared" si="218"/>
        <v>0</v>
      </c>
      <c r="AP136" s="17"/>
      <c r="AQ136" s="8"/>
      <c r="AR136" s="16">
        <f t="shared" si="219"/>
        <v>0</v>
      </c>
      <c r="AS136" s="17"/>
      <c r="AT136" s="8"/>
      <c r="AU136" s="16">
        <f t="shared" si="221"/>
        <v>0</v>
      </c>
      <c r="AV136" s="17"/>
      <c r="AW136" s="8"/>
      <c r="AX136" s="301"/>
    </row>
    <row r="137" spans="1:50" ht="18.75" customHeight="1">
      <c r="A137" s="721" t="s">
        <v>18</v>
      </c>
      <c r="B137" s="720" t="s">
        <v>19</v>
      </c>
      <c r="C137" s="698" t="s">
        <v>20</v>
      </c>
      <c r="D137" s="720" t="s">
        <v>21</v>
      </c>
      <c r="E137" s="698" t="s">
        <v>22</v>
      </c>
      <c r="F137" s="697" t="s">
        <v>23</v>
      </c>
      <c r="G137" s="701" t="s">
        <v>24</v>
      </c>
      <c r="H137" s="475" t="s">
        <v>25</v>
      </c>
      <c r="I137" s="477" t="s">
        <v>26</v>
      </c>
      <c r="J137" s="473" t="s">
        <v>24</v>
      </c>
      <c r="K137" s="475" t="s">
        <v>25</v>
      </c>
      <c r="L137" s="477" t="s">
        <v>26</v>
      </c>
      <c r="M137" s="473" t="s">
        <v>24</v>
      </c>
      <c r="N137" s="475" t="s">
        <v>25</v>
      </c>
      <c r="O137" s="477" t="s">
        <v>26</v>
      </c>
      <c r="P137" s="473" t="s">
        <v>24</v>
      </c>
      <c r="Q137" s="475" t="s">
        <v>25</v>
      </c>
      <c r="R137" s="477" t="s">
        <v>26</v>
      </c>
      <c r="S137" s="473" t="s">
        <v>24</v>
      </c>
      <c r="T137" s="475" t="s">
        <v>25</v>
      </c>
      <c r="U137" s="477" t="s">
        <v>26</v>
      </c>
      <c r="V137" s="473" t="s">
        <v>24</v>
      </c>
      <c r="W137" s="475" t="s">
        <v>25</v>
      </c>
      <c r="X137" s="647" t="s">
        <v>26</v>
      </c>
      <c r="Y137" s="702" t="s">
        <v>24</v>
      </c>
      <c r="Z137" s="698" t="s">
        <v>25</v>
      </c>
      <c r="AA137" s="699" t="s">
        <v>26</v>
      </c>
      <c r="AB137" s="723" t="s">
        <v>24</v>
      </c>
      <c r="AC137" s="698" t="s">
        <v>25</v>
      </c>
      <c r="AD137" s="699" t="s">
        <v>26</v>
      </c>
      <c r="AE137" s="701" t="s">
        <v>24</v>
      </c>
      <c r="AF137" s="475" t="s">
        <v>25</v>
      </c>
      <c r="AG137" s="477" t="s">
        <v>26</v>
      </c>
      <c r="AH137" s="702" t="s">
        <v>24</v>
      </c>
      <c r="AI137" s="698" t="s">
        <v>25</v>
      </c>
      <c r="AJ137" s="699" t="s">
        <v>26</v>
      </c>
      <c r="AK137" s="701" t="s">
        <v>24</v>
      </c>
      <c r="AL137" s="475" t="s">
        <v>25</v>
      </c>
      <c r="AM137" s="477" t="s">
        <v>26</v>
      </c>
      <c r="AN137" s="701" t="s">
        <v>24</v>
      </c>
      <c r="AO137" s="475" t="s">
        <v>25</v>
      </c>
      <c r="AP137" s="477" t="s">
        <v>26</v>
      </c>
      <c r="AQ137" s="701" t="s">
        <v>24</v>
      </c>
      <c r="AR137" s="475" t="s">
        <v>25</v>
      </c>
      <c r="AS137" s="477" t="s">
        <v>26</v>
      </c>
      <c r="AT137" s="701" t="s">
        <v>24</v>
      </c>
      <c r="AU137" s="475" t="s">
        <v>25</v>
      </c>
      <c r="AV137" s="477" t="s">
        <v>26</v>
      </c>
      <c r="AW137" s="523" t="s">
        <v>24</v>
      </c>
      <c r="AX137" s="521" t="s">
        <v>27</v>
      </c>
    </row>
    <row r="138" spans="1:50" ht="21" customHeight="1">
      <c r="A138" s="722"/>
      <c r="B138" s="498"/>
      <c r="C138" s="475"/>
      <c r="D138" s="498"/>
      <c r="E138" s="475"/>
      <c r="F138" s="686"/>
      <c r="G138" s="701"/>
      <c r="H138" s="475"/>
      <c r="I138" s="477"/>
      <c r="J138" s="473"/>
      <c r="K138" s="475"/>
      <c r="L138" s="477"/>
      <c r="M138" s="473"/>
      <c r="N138" s="475"/>
      <c r="O138" s="477"/>
      <c r="P138" s="473"/>
      <c r="Q138" s="475"/>
      <c r="R138" s="477"/>
      <c r="S138" s="473"/>
      <c r="T138" s="475"/>
      <c r="U138" s="477"/>
      <c r="V138" s="473"/>
      <c r="W138" s="475"/>
      <c r="X138" s="647"/>
      <c r="Y138" s="703"/>
      <c r="Z138" s="475"/>
      <c r="AA138" s="700"/>
      <c r="AB138" s="701"/>
      <c r="AC138" s="475"/>
      <c r="AD138" s="700"/>
      <c r="AE138" s="701"/>
      <c r="AF138" s="475"/>
      <c r="AG138" s="477"/>
      <c r="AH138" s="703"/>
      <c r="AI138" s="475"/>
      <c r="AJ138" s="700"/>
      <c r="AK138" s="701"/>
      <c r="AL138" s="475"/>
      <c r="AM138" s="477"/>
      <c r="AN138" s="701"/>
      <c r="AO138" s="475"/>
      <c r="AP138" s="477"/>
      <c r="AQ138" s="701"/>
      <c r="AR138" s="475"/>
      <c r="AS138" s="477"/>
      <c r="AT138" s="701"/>
      <c r="AU138" s="475"/>
      <c r="AV138" s="477"/>
      <c r="AW138" s="523"/>
      <c r="AX138" s="521"/>
    </row>
    <row r="139" spans="1:50" ht="21" customHeight="1">
      <c r="A139" s="687" t="s">
        <v>71</v>
      </c>
      <c r="B139" s="621">
        <v>3019</v>
      </c>
      <c r="C139" s="688">
        <v>2301311</v>
      </c>
      <c r="D139" s="627" t="s">
        <v>72</v>
      </c>
      <c r="E139" s="692" t="s">
        <v>60</v>
      </c>
      <c r="F139" s="303" t="s">
        <v>31</v>
      </c>
      <c r="G139" s="25"/>
      <c r="H139" s="9">
        <f t="shared" ref="H139:H148" si="229">G139-I139</f>
        <v>0</v>
      </c>
      <c r="I139" s="10"/>
      <c r="J139" s="3"/>
      <c r="K139" s="9">
        <f t="shared" ref="K139:K148" si="230">J139-L139</f>
        <v>0</v>
      </c>
      <c r="L139" s="10"/>
      <c r="M139" s="3"/>
      <c r="N139" s="9">
        <f t="shared" ref="N139:N148" si="231">M139-O139</f>
        <v>0</v>
      </c>
      <c r="O139" s="10"/>
      <c r="P139" s="3"/>
      <c r="Q139" s="9">
        <f t="shared" ref="Q139:Q148" si="232">P139-R139</f>
        <v>0</v>
      </c>
      <c r="R139" s="10"/>
      <c r="S139" s="3"/>
      <c r="T139" s="9">
        <f t="shared" ref="T139:T148" si="233">S139-U139</f>
        <v>0</v>
      </c>
      <c r="U139" s="10"/>
      <c r="V139" s="3"/>
      <c r="W139" s="9">
        <f t="shared" ref="W139:W148" si="234">V139-X139</f>
        <v>0</v>
      </c>
      <c r="X139" s="126"/>
      <c r="Y139" s="189"/>
      <c r="Z139" s="9">
        <f t="shared" ref="Z139:Z148" si="235">Y139-AA139</f>
        <v>0</v>
      </c>
      <c r="AA139" s="306"/>
      <c r="AB139" s="25"/>
      <c r="AC139" s="9">
        <f t="shared" ref="AC139:AC148" si="236">AB139-AD139</f>
        <v>0</v>
      </c>
      <c r="AD139" s="10"/>
      <c r="AE139" s="25"/>
      <c r="AF139" s="9">
        <f t="shared" ref="AF139:AF148" si="237">AE139-AG139</f>
        <v>0</v>
      </c>
      <c r="AG139" s="10"/>
      <c r="AH139" s="3"/>
      <c r="AI139" s="9">
        <f t="shared" ref="AI139:AI148" si="238">AH139-AJ139</f>
        <v>0</v>
      </c>
      <c r="AJ139" s="10"/>
      <c r="AK139" s="3"/>
      <c r="AL139" s="9">
        <f t="shared" ref="AL139:AL148" si="239">AK139-AM139</f>
        <v>0</v>
      </c>
      <c r="AM139" s="10"/>
      <c r="AN139" s="3"/>
      <c r="AO139" s="9">
        <f t="shared" ref="AO139:AO148" si="240">AN139-AP139</f>
        <v>0</v>
      </c>
      <c r="AP139" s="10"/>
      <c r="AQ139" s="3"/>
      <c r="AR139" s="9">
        <f t="shared" ref="AR139:AR148" si="241">AQ139-AS139</f>
        <v>0</v>
      </c>
      <c r="AS139" s="10"/>
      <c r="AT139" s="3"/>
      <c r="AU139" s="9">
        <f t="shared" ref="AU139:AU143" si="242">AT139-AV139</f>
        <v>0</v>
      </c>
      <c r="AV139" s="10"/>
      <c r="AW139" s="3"/>
      <c r="AX139" s="4" t="s">
        <v>32</v>
      </c>
    </row>
    <row r="140" spans="1:50" ht="21" customHeight="1">
      <c r="A140" s="687"/>
      <c r="B140" s="621"/>
      <c r="C140" s="688"/>
      <c r="D140" s="627"/>
      <c r="E140" s="692"/>
      <c r="F140" s="303" t="s">
        <v>33</v>
      </c>
      <c r="G140" s="25"/>
      <c r="H140" s="11">
        <f t="shared" si="229"/>
        <v>0</v>
      </c>
      <c r="I140" s="12"/>
      <c r="J140" s="3"/>
      <c r="K140" s="11">
        <f t="shared" si="230"/>
        <v>0</v>
      </c>
      <c r="L140" s="12"/>
      <c r="M140" s="3"/>
      <c r="N140" s="11">
        <f t="shared" si="231"/>
        <v>0</v>
      </c>
      <c r="O140" s="12"/>
      <c r="P140" s="3"/>
      <c r="Q140" s="11">
        <f t="shared" si="232"/>
        <v>0</v>
      </c>
      <c r="R140" s="12"/>
      <c r="S140" s="3"/>
      <c r="T140" s="11">
        <f t="shared" si="233"/>
        <v>0</v>
      </c>
      <c r="U140" s="12"/>
      <c r="V140" s="3"/>
      <c r="W140" s="11">
        <f t="shared" si="234"/>
        <v>0</v>
      </c>
      <c r="X140" s="127"/>
      <c r="Y140" s="189"/>
      <c r="Z140" s="11">
        <f t="shared" si="235"/>
        <v>0</v>
      </c>
      <c r="AA140" s="190"/>
      <c r="AB140" s="25"/>
      <c r="AC140" s="11">
        <f t="shared" si="236"/>
        <v>0</v>
      </c>
      <c r="AD140" s="12"/>
      <c r="AE140" s="418"/>
      <c r="AF140" s="409">
        <f t="shared" si="237"/>
        <v>0</v>
      </c>
      <c r="AG140" s="410"/>
      <c r="AH140" s="3"/>
      <c r="AI140" s="11">
        <f t="shared" si="238"/>
        <v>0</v>
      </c>
      <c r="AJ140" s="12"/>
      <c r="AK140" s="3"/>
      <c r="AL140" s="11">
        <f t="shared" si="239"/>
        <v>0</v>
      </c>
      <c r="AM140" s="12"/>
      <c r="AN140" s="3"/>
      <c r="AO140" s="11">
        <f t="shared" si="240"/>
        <v>0</v>
      </c>
      <c r="AP140" s="12"/>
      <c r="AQ140" s="3"/>
      <c r="AR140" s="11">
        <f t="shared" si="241"/>
        <v>0</v>
      </c>
      <c r="AS140" s="12"/>
      <c r="AT140" s="3"/>
      <c r="AU140" s="11">
        <f t="shared" si="242"/>
        <v>0</v>
      </c>
      <c r="AV140" s="12"/>
      <c r="AW140" s="3"/>
      <c r="AX140" s="63">
        <f>SUM(G139:G148,J139:J148,M139:M148,P139:P148,S139:S148,V139:V148,Y139:Y148,AB139:AB148,AE139:AE148,AH145,AK145)</f>
        <v>0</v>
      </c>
    </row>
    <row r="141" spans="1:50" ht="21" customHeight="1">
      <c r="A141" s="687"/>
      <c r="B141" s="621"/>
      <c r="C141" s="688"/>
      <c r="D141" s="627"/>
      <c r="E141" s="692"/>
      <c r="F141" s="303" t="s">
        <v>34</v>
      </c>
      <c r="G141" s="25"/>
      <c r="H141" s="11">
        <f t="shared" si="229"/>
        <v>0</v>
      </c>
      <c r="I141" s="12"/>
      <c r="J141" s="3"/>
      <c r="K141" s="11">
        <f t="shared" si="230"/>
        <v>0</v>
      </c>
      <c r="L141" s="12"/>
      <c r="M141" s="3"/>
      <c r="N141" s="11">
        <f t="shared" si="231"/>
        <v>0</v>
      </c>
      <c r="O141" s="12"/>
      <c r="P141" s="3"/>
      <c r="Q141" s="11">
        <f t="shared" si="232"/>
        <v>0</v>
      </c>
      <c r="R141" s="12"/>
      <c r="S141" s="3"/>
      <c r="T141" s="11">
        <f t="shared" si="233"/>
        <v>0</v>
      </c>
      <c r="U141" s="12"/>
      <c r="V141" s="3"/>
      <c r="W141" s="11">
        <f t="shared" si="234"/>
        <v>0</v>
      </c>
      <c r="X141" s="127"/>
      <c r="Y141" s="189"/>
      <c r="Z141" s="11">
        <f t="shared" si="235"/>
        <v>0</v>
      </c>
      <c r="AA141" s="190"/>
      <c r="AB141" s="25"/>
      <c r="AC141" s="11">
        <f t="shared" si="236"/>
        <v>0</v>
      </c>
      <c r="AD141" s="12"/>
      <c r="AE141" s="25"/>
      <c r="AF141" s="11">
        <f t="shared" si="237"/>
        <v>0</v>
      </c>
      <c r="AG141" s="12"/>
      <c r="AH141" s="3"/>
      <c r="AI141" s="11">
        <f>AH141-AJ141</f>
        <v>0</v>
      </c>
      <c r="AJ141" s="12"/>
      <c r="AK141" s="3"/>
      <c r="AL141" s="11">
        <f t="shared" si="239"/>
        <v>0</v>
      </c>
      <c r="AM141" s="12"/>
      <c r="AN141" s="3"/>
      <c r="AO141" s="11">
        <f t="shared" si="240"/>
        <v>0</v>
      </c>
      <c r="AP141" s="12"/>
      <c r="AQ141" s="3"/>
      <c r="AR141" s="11">
        <f t="shared" si="241"/>
        <v>0</v>
      </c>
      <c r="AS141" s="12"/>
      <c r="AT141" s="3"/>
      <c r="AU141" s="11">
        <f t="shared" si="242"/>
        <v>0</v>
      </c>
      <c r="AV141" s="12"/>
      <c r="AW141" s="3"/>
      <c r="AX141" s="7" t="s">
        <v>35</v>
      </c>
    </row>
    <row r="142" spans="1:50" ht="21" customHeight="1">
      <c r="A142" s="687"/>
      <c r="B142" s="621"/>
      <c r="C142" s="688"/>
      <c r="D142" s="627"/>
      <c r="E142" s="692"/>
      <c r="F142" s="303" t="s">
        <v>36</v>
      </c>
      <c r="G142" s="25"/>
      <c r="H142" s="11">
        <f t="shared" si="229"/>
        <v>0</v>
      </c>
      <c r="I142" s="12"/>
      <c r="J142" s="3"/>
      <c r="K142" s="11">
        <f t="shared" si="230"/>
        <v>0</v>
      </c>
      <c r="L142" s="12"/>
      <c r="M142" s="3"/>
      <c r="N142" s="11">
        <f t="shared" si="231"/>
        <v>0</v>
      </c>
      <c r="O142" s="12"/>
      <c r="P142" s="3"/>
      <c r="Q142" s="11">
        <f t="shared" si="232"/>
        <v>0</v>
      </c>
      <c r="R142" s="12"/>
      <c r="S142" s="3"/>
      <c r="T142" s="11">
        <f t="shared" si="233"/>
        <v>0</v>
      </c>
      <c r="U142" s="12"/>
      <c r="V142" s="3"/>
      <c r="W142" s="11">
        <f t="shared" si="234"/>
        <v>0</v>
      </c>
      <c r="X142" s="127"/>
      <c r="Y142" s="189"/>
      <c r="Z142" s="11">
        <f t="shared" si="235"/>
        <v>0</v>
      </c>
      <c r="AA142" s="190"/>
      <c r="AB142" s="25"/>
      <c r="AC142" s="11">
        <f t="shared" si="236"/>
        <v>0</v>
      </c>
      <c r="AD142" s="12"/>
      <c r="AE142" s="25"/>
      <c r="AF142" s="11">
        <f t="shared" si="237"/>
        <v>0</v>
      </c>
      <c r="AG142" s="12"/>
      <c r="AH142" s="3"/>
      <c r="AI142" s="11">
        <f>AH142-AJ142</f>
        <v>0</v>
      </c>
      <c r="AJ142" s="12"/>
      <c r="AK142" s="408"/>
      <c r="AL142" s="409">
        <f t="shared" si="239"/>
        <v>0</v>
      </c>
      <c r="AM142" s="410"/>
      <c r="AN142" s="3"/>
      <c r="AO142" s="11">
        <f t="shared" si="240"/>
        <v>0</v>
      </c>
      <c r="AP142" s="12"/>
      <c r="AQ142" s="3"/>
      <c r="AR142" s="11">
        <f t="shared" si="241"/>
        <v>0</v>
      </c>
      <c r="AS142" s="12"/>
      <c r="AT142" s="3"/>
      <c r="AU142" s="11">
        <f t="shared" si="242"/>
        <v>0</v>
      </c>
      <c r="AV142" s="12"/>
      <c r="AW142" s="3"/>
      <c r="AX142" s="63">
        <f>SUM(H139:H148,K139:K148,N139:N148,Q139:Q148,T139:T148,W139:W148,Z139:Z148,AC139:AC148,Z139:Z148,AF139:AF148,AH145,AL145)</f>
        <v>0</v>
      </c>
    </row>
    <row r="143" spans="1:50" ht="21" customHeight="1">
      <c r="A143" s="687"/>
      <c r="B143" s="621"/>
      <c r="C143" s="688"/>
      <c r="D143" s="627"/>
      <c r="E143" s="692"/>
      <c r="F143" s="303" t="s">
        <v>37</v>
      </c>
      <c r="G143" s="25"/>
      <c r="H143" s="11">
        <f t="shared" si="229"/>
        <v>0</v>
      </c>
      <c r="I143" s="12"/>
      <c r="J143" s="3"/>
      <c r="K143" s="11">
        <f t="shared" si="230"/>
        <v>0</v>
      </c>
      <c r="L143" s="12"/>
      <c r="M143" s="3"/>
      <c r="N143" s="11">
        <f t="shared" si="231"/>
        <v>0</v>
      </c>
      <c r="O143" s="12"/>
      <c r="P143" s="3"/>
      <c r="Q143" s="11">
        <f t="shared" si="232"/>
        <v>0</v>
      </c>
      <c r="R143" s="12"/>
      <c r="S143" s="3"/>
      <c r="T143" s="11">
        <f t="shared" si="233"/>
        <v>0</v>
      </c>
      <c r="U143" s="12"/>
      <c r="V143" s="3"/>
      <c r="W143" s="11">
        <f t="shared" si="234"/>
        <v>0</v>
      </c>
      <c r="X143" s="127"/>
      <c r="Y143" s="189"/>
      <c r="Z143" s="11">
        <f t="shared" si="235"/>
        <v>0</v>
      </c>
      <c r="AA143" s="190"/>
      <c r="AB143" s="25"/>
      <c r="AC143" s="11">
        <f t="shared" si="236"/>
        <v>0</v>
      </c>
      <c r="AD143" s="12"/>
      <c r="AE143" s="25"/>
      <c r="AF143" s="11"/>
      <c r="AG143" s="12"/>
      <c r="AH143" s="3"/>
      <c r="AI143" s="11"/>
      <c r="AJ143" s="12"/>
      <c r="AK143" s="3"/>
      <c r="AL143" s="11">
        <f t="shared" si="239"/>
        <v>0</v>
      </c>
      <c r="AM143" s="12"/>
      <c r="AN143" s="3"/>
      <c r="AO143" s="11">
        <f t="shared" si="240"/>
        <v>0</v>
      </c>
      <c r="AP143" s="12"/>
      <c r="AQ143" s="3"/>
      <c r="AR143" s="11">
        <f t="shared" si="241"/>
        <v>0</v>
      </c>
      <c r="AS143" s="12"/>
      <c r="AT143" s="3"/>
      <c r="AU143" s="11">
        <f t="shared" si="242"/>
        <v>0</v>
      </c>
      <c r="AV143" s="12"/>
      <c r="AW143" s="3"/>
      <c r="AX143" s="7" t="s">
        <v>38</v>
      </c>
    </row>
    <row r="144" spans="1:50" ht="21" customHeight="1">
      <c r="A144" s="687"/>
      <c r="B144" s="621"/>
      <c r="C144" s="688"/>
      <c r="D144" s="627"/>
      <c r="E144" s="692"/>
      <c r="F144" s="303" t="s">
        <v>39</v>
      </c>
      <c r="G144" s="25"/>
      <c r="H144" s="11"/>
      <c r="I144" s="12"/>
      <c r="J144" s="3"/>
      <c r="K144" s="11"/>
      <c r="L144" s="12"/>
      <c r="M144" s="3"/>
      <c r="N144" s="11"/>
      <c r="O144" s="12"/>
      <c r="P144" s="3"/>
      <c r="Q144" s="11"/>
      <c r="R144" s="12"/>
      <c r="S144" s="3"/>
      <c r="T144" s="11"/>
      <c r="U144" s="12"/>
      <c r="V144" s="3"/>
      <c r="W144" s="11"/>
      <c r="X144" s="127"/>
      <c r="Y144" s="191"/>
      <c r="Z144" s="20"/>
      <c r="AA144" s="190"/>
      <c r="AB144" s="25"/>
      <c r="AC144" s="11"/>
      <c r="AD144" s="12"/>
      <c r="AE144" s="25"/>
      <c r="AF144" s="11"/>
      <c r="AG144" s="12"/>
      <c r="AH144" s="3"/>
      <c r="AI144" s="11"/>
      <c r="AJ144" s="12"/>
      <c r="AK144" s="3"/>
      <c r="AL144" s="11"/>
      <c r="AM144" s="12"/>
      <c r="AN144" s="3"/>
      <c r="AO144" s="11"/>
      <c r="AP144" s="12"/>
      <c r="AQ144" s="3"/>
      <c r="AR144" s="11"/>
      <c r="AS144" s="12"/>
      <c r="AT144" s="3"/>
      <c r="AU144" s="11"/>
      <c r="AV144" s="12"/>
      <c r="AW144" s="3"/>
      <c r="AX144" s="7"/>
    </row>
    <row r="145" spans="1:50" ht="21" customHeight="1">
      <c r="A145" s="687"/>
      <c r="B145" s="621"/>
      <c r="C145" s="688"/>
      <c r="D145" s="627"/>
      <c r="E145" s="692"/>
      <c r="F145" s="303" t="s">
        <v>40</v>
      </c>
      <c r="G145" s="25"/>
      <c r="H145" s="11">
        <f t="shared" si="229"/>
        <v>0</v>
      </c>
      <c r="I145" s="12"/>
      <c r="J145" s="3"/>
      <c r="K145" s="11">
        <f t="shared" si="230"/>
        <v>0</v>
      </c>
      <c r="L145" s="12"/>
      <c r="M145" s="3"/>
      <c r="N145" s="11">
        <f t="shared" si="231"/>
        <v>0</v>
      </c>
      <c r="O145" s="12"/>
      <c r="P145" s="3"/>
      <c r="Q145" s="11">
        <f t="shared" si="232"/>
        <v>0</v>
      </c>
      <c r="R145" s="12"/>
      <c r="S145" s="3"/>
      <c r="T145" s="11">
        <f t="shared" si="233"/>
        <v>0</v>
      </c>
      <c r="U145" s="12"/>
      <c r="V145" s="3"/>
      <c r="W145" s="11">
        <f t="shared" si="234"/>
        <v>0</v>
      </c>
      <c r="X145" s="127"/>
      <c r="Y145" s="191"/>
      <c r="Z145" s="20">
        <f t="shared" si="235"/>
        <v>0</v>
      </c>
      <c r="AA145" s="190"/>
      <c r="AB145" s="25"/>
      <c r="AC145" s="11">
        <f t="shared" si="236"/>
        <v>0</v>
      </c>
      <c r="AD145" s="12"/>
      <c r="AE145" s="25"/>
      <c r="AF145" s="11"/>
      <c r="AG145" s="12"/>
      <c r="AH145" s="3"/>
      <c r="AI145" s="11"/>
      <c r="AJ145" s="12"/>
      <c r="AK145" s="3"/>
      <c r="AL145" s="11">
        <f t="shared" si="239"/>
        <v>0</v>
      </c>
      <c r="AM145" s="12"/>
      <c r="AN145" s="3"/>
      <c r="AO145" s="11">
        <f t="shared" si="240"/>
        <v>0</v>
      </c>
      <c r="AP145" s="12"/>
      <c r="AQ145" s="408"/>
      <c r="AR145" s="409">
        <f t="shared" si="241"/>
        <v>0</v>
      </c>
      <c r="AS145" s="410"/>
      <c r="AT145" s="444"/>
      <c r="AU145" s="166"/>
      <c r="AV145" s="167"/>
      <c r="AW145" s="3"/>
      <c r="AX145" s="63">
        <f>SUM(I139:I148,L139:L148,O139:O148,R139:R148,U139:U148,X139:X148,AA139:AA148,AD139:AD148,AG139:AG148)</f>
        <v>0</v>
      </c>
    </row>
    <row r="146" spans="1:50" ht="21" customHeight="1">
      <c r="A146" s="687"/>
      <c r="B146" s="621"/>
      <c r="C146" s="688"/>
      <c r="D146" s="627"/>
      <c r="E146" s="692"/>
      <c r="F146" s="303" t="s">
        <v>41</v>
      </c>
      <c r="G146" s="25"/>
      <c r="H146" s="11">
        <f t="shared" si="229"/>
        <v>0</v>
      </c>
      <c r="I146" s="12"/>
      <c r="J146" s="3"/>
      <c r="K146" s="11">
        <f t="shared" si="230"/>
        <v>0</v>
      </c>
      <c r="L146" s="12"/>
      <c r="M146" s="3"/>
      <c r="N146" s="11">
        <f t="shared" si="231"/>
        <v>0</v>
      </c>
      <c r="O146" s="12"/>
      <c r="P146" s="3"/>
      <c r="Q146" s="11">
        <f t="shared" si="232"/>
        <v>0</v>
      </c>
      <c r="R146" s="12"/>
      <c r="S146" s="3"/>
      <c r="T146" s="11">
        <f t="shared" si="233"/>
        <v>0</v>
      </c>
      <c r="U146" s="12"/>
      <c r="V146" s="3"/>
      <c r="W146" s="11">
        <f t="shared" si="234"/>
        <v>0</v>
      </c>
      <c r="X146" s="127"/>
      <c r="Y146" s="189"/>
      <c r="Z146" s="11">
        <f t="shared" si="235"/>
        <v>0</v>
      </c>
      <c r="AA146" s="190"/>
      <c r="AB146" s="25"/>
      <c r="AC146" s="11">
        <f t="shared" si="236"/>
        <v>0</v>
      </c>
      <c r="AD146" s="12"/>
      <c r="AE146" s="25"/>
      <c r="AF146" s="11"/>
      <c r="AG146" s="12"/>
      <c r="AH146" s="3"/>
      <c r="AI146" s="11"/>
      <c r="AJ146" s="12"/>
      <c r="AK146" s="3"/>
      <c r="AL146" s="11">
        <f t="shared" si="239"/>
        <v>0</v>
      </c>
      <c r="AM146" s="12"/>
      <c r="AN146" s="3"/>
      <c r="AO146" s="11">
        <f t="shared" si="240"/>
        <v>0</v>
      </c>
      <c r="AP146" s="12"/>
      <c r="AQ146" s="3"/>
      <c r="AR146" s="11">
        <f t="shared" si="241"/>
        <v>0</v>
      </c>
      <c r="AS146" s="12"/>
      <c r="AT146" s="3"/>
      <c r="AU146" s="11">
        <f t="shared" ref="AU146:AU148" si="243">AT146-AV146</f>
        <v>0</v>
      </c>
      <c r="AV146" s="12"/>
      <c r="AW146" s="3"/>
      <c r="AX146" s="7" t="s">
        <v>42</v>
      </c>
    </row>
    <row r="147" spans="1:50" ht="21" customHeight="1">
      <c r="A147" s="687"/>
      <c r="B147" s="621"/>
      <c r="C147" s="688"/>
      <c r="D147" s="627"/>
      <c r="E147" s="692"/>
      <c r="F147" s="303" t="s">
        <v>43</v>
      </c>
      <c r="G147" s="25"/>
      <c r="H147" s="11">
        <f t="shared" si="229"/>
        <v>0</v>
      </c>
      <c r="I147" s="12"/>
      <c r="J147" s="3"/>
      <c r="K147" s="11">
        <f t="shared" si="230"/>
        <v>0</v>
      </c>
      <c r="L147" s="12"/>
      <c r="M147" s="3"/>
      <c r="N147" s="11">
        <f t="shared" si="231"/>
        <v>0</v>
      </c>
      <c r="O147" s="12"/>
      <c r="P147" s="3"/>
      <c r="Q147" s="11">
        <f t="shared" si="232"/>
        <v>0</v>
      </c>
      <c r="R147" s="12"/>
      <c r="S147" s="3"/>
      <c r="T147" s="11">
        <f t="shared" si="233"/>
        <v>0</v>
      </c>
      <c r="U147" s="12"/>
      <c r="V147" s="3"/>
      <c r="W147" s="11">
        <f t="shared" si="234"/>
        <v>0</v>
      </c>
      <c r="X147" s="127"/>
      <c r="Y147" s="189"/>
      <c r="Z147" s="11">
        <f t="shared" si="235"/>
        <v>0</v>
      </c>
      <c r="AA147" s="190"/>
      <c r="AB147" s="25"/>
      <c r="AC147" s="11">
        <f t="shared" si="236"/>
        <v>0</v>
      </c>
      <c r="AD147" s="12"/>
      <c r="AE147" s="25"/>
      <c r="AF147" s="11">
        <f t="shared" si="237"/>
        <v>0</v>
      </c>
      <c r="AG147" s="12"/>
      <c r="AH147" s="3"/>
      <c r="AI147" s="11">
        <f t="shared" si="238"/>
        <v>0</v>
      </c>
      <c r="AJ147" s="12"/>
      <c r="AK147" s="3"/>
      <c r="AL147" s="11">
        <f t="shared" si="239"/>
        <v>0</v>
      </c>
      <c r="AM147" s="12"/>
      <c r="AN147" s="3"/>
      <c r="AO147" s="11">
        <f t="shared" si="240"/>
        <v>0</v>
      </c>
      <c r="AP147" s="12"/>
      <c r="AQ147" s="3"/>
      <c r="AR147" s="11">
        <f t="shared" si="241"/>
        <v>0</v>
      </c>
      <c r="AS147" s="12"/>
      <c r="AT147" s="3"/>
      <c r="AU147" s="11">
        <f>AT147-AV147</f>
        <v>0</v>
      </c>
      <c r="AV147" s="12"/>
      <c r="AW147" s="3"/>
      <c r="AX147" s="290" t="e">
        <f>AX145/AX140</f>
        <v>#DIV/0!</v>
      </c>
    </row>
    <row r="148" spans="1:50" ht="21" customHeight="1">
      <c r="A148" s="670"/>
      <c r="B148" s="671"/>
      <c r="C148" s="689"/>
      <c r="D148" s="675"/>
      <c r="E148" s="677"/>
      <c r="F148" s="305" t="s">
        <v>44</v>
      </c>
      <c r="G148" s="292"/>
      <c r="H148" s="16">
        <f t="shared" si="229"/>
        <v>0</v>
      </c>
      <c r="I148" s="17"/>
      <c r="J148" s="8"/>
      <c r="K148" s="16">
        <f t="shared" si="230"/>
        <v>0</v>
      </c>
      <c r="L148" s="17"/>
      <c r="M148" s="8"/>
      <c r="N148" s="16">
        <f t="shared" si="231"/>
        <v>0</v>
      </c>
      <c r="O148" s="17"/>
      <c r="P148" s="8"/>
      <c r="Q148" s="16">
        <f t="shared" si="232"/>
        <v>0</v>
      </c>
      <c r="R148" s="17"/>
      <c r="S148" s="8"/>
      <c r="T148" s="16">
        <f t="shared" si="233"/>
        <v>0</v>
      </c>
      <c r="U148" s="17"/>
      <c r="V148" s="8"/>
      <c r="W148" s="16">
        <f t="shared" si="234"/>
        <v>0</v>
      </c>
      <c r="X148" s="128"/>
      <c r="Y148" s="192"/>
      <c r="Z148" s="193">
        <f t="shared" si="235"/>
        <v>0</v>
      </c>
      <c r="AA148" s="194"/>
      <c r="AB148" s="292"/>
      <c r="AC148" s="16">
        <f t="shared" si="236"/>
        <v>0</v>
      </c>
      <c r="AD148" s="17"/>
      <c r="AE148" s="292"/>
      <c r="AF148" s="16">
        <f t="shared" si="237"/>
        <v>0</v>
      </c>
      <c r="AG148" s="17"/>
      <c r="AH148" s="8"/>
      <c r="AI148" s="16">
        <f t="shared" si="238"/>
        <v>0</v>
      </c>
      <c r="AJ148" s="17"/>
      <c r="AK148" s="8"/>
      <c r="AL148" s="16">
        <f t="shared" si="239"/>
        <v>0</v>
      </c>
      <c r="AM148" s="17"/>
      <c r="AN148" s="8"/>
      <c r="AO148" s="16">
        <f t="shared" si="240"/>
        <v>0</v>
      </c>
      <c r="AP148" s="17"/>
      <c r="AQ148" s="8"/>
      <c r="AR148" s="16">
        <f t="shared" si="241"/>
        <v>0</v>
      </c>
      <c r="AS148" s="17"/>
      <c r="AT148" s="8"/>
      <c r="AU148" s="16">
        <f t="shared" si="243"/>
        <v>0</v>
      </c>
      <c r="AV148" s="17"/>
      <c r="AW148" s="8"/>
      <c r="AX148" s="301"/>
    </row>
    <row r="149" spans="1:50" ht="30" customHeight="1">
      <c r="A149" s="721" t="s">
        <v>18</v>
      </c>
      <c r="B149" s="720" t="s">
        <v>19</v>
      </c>
      <c r="C149" s="698" t="s">
        <v>20</v>
      </c>
      <c r="D149" s="720" t="s">
        <v>21</v>
      </c>
      <c r="E149" s="698" t="s">
        <v>22</v>
      </c>
      <c r="F149" s="697" t="s">
        <v>23</v>
      </c>
      <c r="G149" s="701" t="s">
        <v>24</v>
      </c>
      <c r="H149" s="475" t="s">
        <v>25</v>
      </c>
      <c r="I149" s="477" t="s">
        <v>26</v>
      </c>
      <c r="J149" s="473" t="s">
        <v>24</v>
      </c>
      <c r="K149" s="475" t="s">
        <v>25</v>
      </c>
      <c r="L149" s="477" t="s">
        <v>26</v>
      </c>
      <c r="M149" s="473" t="s">
        <v>24</v>
      </c>
      <c r="N149" s="475" t="s">
        <v>25</v>
      </c>
      <c r="O149" s="477" t="s">
        <v>26</v>
      </c>
      <c r="P149" s="473" t="s">
        <v>24</v>
      </c>
      <c r="Q149" s="475" t="s">
        <v>25</v>
      </c>
      <c r="R149" s="477" t="s">
        <v>26</v>
      </c>
      <c r="S149" s="473" t="s">
        <v>24</v>
      </c>
      <c r="T149" s="475" t="s">
        <v>25</v>
      </c>
      <c r="U149" s="477" t="s">
        <v>26</v>
      </c>
      <c r="V149" s="473" t="s">
        <v>24</v>
      </c>
      <c r="W149" s="475" t="s">
        <v>25</v>
      </c>
      <c r="X149" s="647" t="s">
        <v>26</v>
      </c>
      <c r="Y149" s="702" t="s">
        <v>24</v>
      </c>
      <c r="Z149" s="698" t="s">
        <v>25</v>
      </c>
      <c r="AA149" s="699" t="s">
        <v>26</v>
      </c>
      <c r="AB149" s="723" t="s">
        <v>24</v>
      </c>
      <c r="AC149" s="698" t="s">
        <v>25</v>
      </c>
      <c r="AD149" s="699" t="s">
        <v>26</v>
      </c>
      <c r="AE149" s="701" t="s">
        <v>24</v>
      </c>
      <c r="AF149" s="475" t="s">
        <v>25</v>
      </c>
      <c r="AG149" s="477" t="s">
        <v>26</v>
      </c>
      <c r="AH149" s="702" t="s">
        <v>24</v>
      </c>
      <c r="AI149" s="698" t="s">
        <v>25</v>
      </c>
      <c r="AJ149" s="699" t="s">
        <v>26</v>
      </c>
      <c r="AK149" s="701" t="s">
        <v>24</v>
      </c>
      <c r="AL149" s="475" t="s">
        <v>25</v>
      </c>
      <c r="AM149" s="477" t="s">
        <v>26</v>
      </c>
      <c r="AN149" s="701" t="s">
        <v>24</v>
      </c>
      <c r="AO149" s="475" t="s">
        <v>25</v>
      </c>
      <c r="AP149" s="477" t="s">
        <v>26</v>
      </c>
      <c r="AQ149" s="701" t="s">
        <v>24</v>
      </c>
      <c r="AR149" s="475" t="s">
        <v>25</v>
      </c>
      <c r="AS149" s="477" t="s">
        <v>26</v>
      </c>
      <c r="AT149" s="701" t="s">
        <v>24</v>
      </c>
      <c r="AU149" s="475" t="s">
        <v>25</v>
      </c>
      <c r="AV149" s="477" t="s">
        <v>26</v>
      </c>
      <c r="AW149" s="523" t="s">
        <v>24</v>
      </c>
      <c r="AX149" s="521" t="s">
        <v>27</v>
      </c>
    </row>
    <row r="150" spans="1:50" ht="13.5" customHeight="1">
      <c r="A150" s="722"/>
      <c r="B150" s="498"/>
      <c r="C150" s="475"/>
      <c r="D150" s="498"/>
      <c r="E150" s="475"/>
      <c r="F150" s="686"/>
      <c r="G150" s="701"/>
      <c r="H150" s="475"/>
      <c r="I150" s="477"/>
      <c r="J150" s="473"/>
      <c r="K150" s="475"/>
      <c r="L150" s="477"/>
      <c r="M150" s="473"/>
      <c r="N150" s="475"/>
      <c r="O150" s="477"/>
      <c r="P150" s="473"/>
      <c r="Q150" s="475"/>
      <c r="R150" s="477"/>
      <c r="S150" s="473"/>
      <c r="T150" s="475"/>
      <c r="U150" s="477"/>
      <c r="V150" s="473"/>
      <c r="W150" s="475"/>
      <c r="X150" s="647"/>
      <c r="Y150" s="703"/>
      <c r="Z150" s="475"/>
      <c r="AA150" s="700"/>
      <c r="AB150" s="701"/>
      <c r="AC150" s="475"/>
      <c r="AD150" s="700"/>
      <c r="AE150" s="701"/>
      <c r="AF150" s="475"/>
      <c r="AG150" s="477"/>
      <c r="AH150" s="703"/>
      <c r="AI150" s="475"/>
      <c r="AJ150" s="700"/>
      <c r="AK150" s="701"/>
      <c r="AL150" s="475"/>
      <c r="AM150" s="477"/>
      <c r="AN150" s="701"/>
      <c r="AO150" s="475"/>
      <c r="AP150" s="477"/>
      <c r="AQ150" s="701"/>
      <c r="AR150" s="475"/>
      <c r="AS150" s="477"/>
      <c r="AT150" s="701"/>
      <c r="AU150" s="475"/>
      <c r="AV150" s="477"/>
      <c r="AW150" s="523"/>
      <c r="AX150" s="521"/>
    </row>
    <row r="151" spans="1:50" ht="13.5" customHeight="1">
      <c r="A151" s="687" t="s">
        <v>73</v>
      </c>
      <c r="B151" s="621">
        <v>3102</v>
      </c>
      <c r="C151" s="688">
        <v>2301317</v>
      </c>
      <c r="D151" s="627" t="s">
        <v>74</v>
      </c>
      <c r="E151" s="692" t="s">
        <v>57</v>
      </c>
      <c r="F151" s="303" t="s">
        <v>31</v>
      </c>
      <c r="G151" s="25"/>
      <c r="H151" s="9">
        <f t="shared" ref="H151:H160" si="244">G151-I151</f>
        <v>0</v>
      </c>
      <c r="I151" s="10"/>
      <c r="J151" s="3"/>
      <c r="K151" s="9">
        <f t="shared" ref="K151:K160" si="245">J151-L151</f>
        <v>0</v>
      </c>
      <c r="L151" s="10"/>
      <c r="M151" s="3"/>
      <c r="N151" s="9">
        <f t="shared" ref="N151:N160" si="246">M151-O151</f>
        <v>0</v>
      </c>
      <c r="O151" s="10"/>
      <c r="P151" s="3"/>
      <c r="Q151" s="9">
        <f t="shared" ref="Q151:Q160" si="247">P151-R151</f>
        <v>0</v>
      </c>
      <c r="R151" s="10"/>
      <c r="S151" s="3"/>
      <c r="T151" s="9">
        <f t="shared" ref="T151:T160" si="248">S151-U151</f>
        <v>0</v>
      </c>
      <c r="U151" s="10"/>
      <c r="V151" s="3"/>
      <c r="W151" s="9">
        <f t="shared" ref="W151:W160" si="249">V151-X151</f>
        <v>0</v>
      </c>
      <c r="X151" s="126"/>
      <c r="Y151" s="189"/>
      <c r="Z151" s="9">
        <f t="shared" ref="Z151:Z160" si="250">Y151-AA151</f>
        <v>0</v>
      </c>
      <c r="AA151" s="306"/>
      <c r="AB151" s="25"/>
      <c r="AC151" s="9">
        <f t="shared" ref="AC151:AC160" si="251">AB151-AD151</f>
        <v>0</v>
      </c>
      <c r="AD151" s="10"/>
      <c r="AE151" s="25"/>
      <c r="AF151" s="167">
        <f t="shared" ref="AF151:AF160" si="252">AE151-AG151</f>
        <v>0</v>
      </c>
      <c r="AG151" s="10"/>
      <c r="AH151" s="3"/>
      <c r="AI151" s="9">
        <f t="shared" ref="AI151:AI160" si="253">AH151-AJ151</f>
        <v>0</v>
      </c>
      <c r="AJ151" s="10"/>
      <c r="AK151" s="3"/>
      <c r="AL151" s="9">
        <f t="shared" ref="AL151:AL160" si="254">AK151-AM151</f>
        <v>0</v>
      </c>
      <c r="AM151" s="10"/>
      <c r="AN151" s="3"/>
      <c r="AO151" s="9">
        <f t="shared" ref="AO151:AO160" si="255">AN151-AP151</f>
        <v>0</v>
      </c>
      <c r="AP151" s="10"/>
      <c r="AQ151" s="3"/>
      <c r="AR151" s="9">
        <f t="shared" ref="AR151:AR160" si="256">AQ151-AS151</f>
        <v>0</v>
      </c>
      <c r="AS151" s="10"/>
      <c r="AT151" s="3"/>
      <c r="AU151" s="9">
        <f t="shared" ref="AU151:AU154" si="257">AT151-AV151</f>
        <v>0</v>
      </c>
      <c r="AV151" s="10"/>
      <c r="AW151" s="3"/>
      <c r="AX151" s="4" t="s">
        <v>32</v>
      </c>
    </row>
    <row r="152" spans="1:50" ht="15">
      <c r="A152" s="687"/>
      <c r="B152" s="621"/>
      <c r="C152" s="688"/>
      <c r="D152" s="627"/>
      <c r="E152" s="692"/>
      <c r="F152" s="303" t="s">
        <v>33</v>
      </c>
      <c r="G152" s="25"/>
      <c r="H152" s="11">
        <f t="shared" si="244"/>
        <v>0</v>
      </c>
      <c r="I152" s="12"/>
      <c r="J152" s="3"/>
      <c r="K152" s="11">
        <f t="shared" si="245"/>
        <v>0</v>
      </c>
      <c r="L152" s="12"/>
      <c r="M152" s="3"/>
      <c r="N152" s="11">
        <f t="shared" si="246"/>
        <v>0</v>
      </c>
      <c r="O152" s="12"/>
      <c r="P152" s="3"/>
      <c r="Q152" s="11">
        <f t="shared" si="247"/>
        <v>0</v>
      </c>
      <c r="R152" s="12"/>
      <c r="S152" s="3"/>
      <c r="T152" s="11">
        <f t="shared" si="248"/>
        <v>0</v>
      </c>
      <c r="U152" s="12"/>
      <c r="V152" s="3"/>
      <c r="W152" s="11">
        <f t="shared" si="249"/>
        <v>0</v>
      </c>
      <c r="X152" s="127"/>
      <c r="Y152" s="189"/>
      <c r="Z152" s="11">
        <f t="shared" si="250"/>
        <v>0</v>
      </c>
      <c r="AA152" s="190"/>
      <c r="AB152" s="25"/>
      <c r="AC152" s="11">
        <f t="shared" si="251"/>
        <v>0</v>
      </c>
      <c r="AD152" s="12"/>
      <c r="AE152" s="418"/>
      <c r="AF152" s="409">
        <f t="shared" ref="AF152:AF153" si="258">AE152-AG152</f>
        <v>0</v>
      </c>
      <c r="AG152" s="410">
        <v>0</v>
      </c>
      <c r="AH152" s="446"/>
      <c r="AI152" s="166">
        <f t="shared" si="253"/>
        <v>0</v>
      </c>
      <c r="AJ152" s="167"/>
      <c r="AK152" s="3"/>
      <c r="AL152" s="11">
        <f t="shared" si="254"/>
        <v>0</v>
      </c>
      <c r="AM152" s="12"/>
      <c r="AN152" s="3"/>
      <c r="AO152" s="11">
        <f t="shared" si="255"/>
        <v>0</v>
      </c>
      <c r="AP152" s="12"/>
      <c r="AQ152" s="3"/>
      <c r="AR152" s="11">
        <f t="shared" si="256"/>
        <v>0</v>
      </c>
      <c r="AS152" s="12"/>
      <c r="AT152" s="3"/>
      <c r="AU152" s="11">
        <f t="shared" si="257"/>
        <v>0</v>
      </c>
      <c r="AV152" s="12"/>
      <c r="AW152" s="3"/>
      <c r="AX152" s="63">
        <f>SUM(G151:G160,J151:J160,M151:M160,P151:P160,S151:S160,V151:V160,Y151:Y160,AB151:AB160,AE151:AE160,AK155,AN157)</f>
        <v>0</v>
      </c>
    </row>
    <row r="153" spans="1:50" ht="13.5" customHeight="1">
      <c r="A153" s="687"/>
      <c r="B153" s="621"/>
      <c r="C153" s="688"/>
      <c r="D153" s="627"/>
      <c r="E153" s="692"/>
      <c r="F153" s="303" t="s">
        <v>34</v>
      </c>
      <c r="G153" s="25"/>
      <c r="H153" s="11">
        <f t="shared" si="244"/>
        <v>0</v>
      </c>
      <c r="I153" s="12"/>
      <c r="J153" s="3"/>
      <c r="K153" s="11">
        <f t="shared" si="245"/>
        <v>0</v>
      </c>
      <c r="L153" s="12"/>
      <c r="M153" s="3"/>
      <c r="N153" s="11">
        <f t="shared" si="246"/>
        <v>0</v>
      </c>
      <c r="O153" s="12"/>
      <c r="P153" s="3"/>
      <c r="Q153" s="11">
        <f t="shared" si="247"/>
        <v>0</v>
      </c>
      <c r="R153" s="12"/>
      <c r="S153" s="3"/>
      <c r="T153" s="11">
        <f t="shared" si="248"/>
        <v>0</v>
      </c>
      <c r="U153" s="12"/>
      <c r="V153" s="3"/>
      <c r="W153" s="11">
        <f t="shared" si="249"/>
        <v>0</v>
      </c>
      <c r="X153" s="127"/>
      <c r="Y153" s="189"/>
      <c r="Z153" s="11">
        <f t="shared" si="250"/>
        <v>0</v>
      </c>
      <c r="AA153" s="190"/>
      <c r="AB153" s="25"/>
      <c r="AC153" s="11">
        <f t="shared" si="251"/>
        <v>0</v>
      </c>
      <c r="AD153" s="12"/>
      <c r="AE153" s="25"/>
      <c r="AF153" s="11">
        <f t="shared" si="258"/>
        <v>0</v>
      </c>
      <c r="AG153" s="12"/>
      <c r="AH153" s="3"/>
      <c r="AI153" s="11">
        <f t="shared" si="253"/>
        <v>0</v>
      </c>
      <c r="AJ153" s="12"/>
      <c r="AK153" s="3"/>
      <c r="AL153" s="11">
        <f t="shared" si="254"/>
        <v>0</v>
      </c>
      <c r="AM153" s="12"/>
      <c r="AN153" s="3"/>
      <c r="AO153" s="11">
        <f t="shared" si="255"/>
        <v>0</v>
      </c>
      <c r="AP153" s="12"/>
      <c r="AQ153" s="3"/>
      <c r="AR153" s="11">
        <f t="shared" si="256"/>
        <v>0</v>
      </c>
      <c r="AS153" s="12"/>
      <c r="AT153" s="3"/>
      <c r="AU153" s="11">
        <f t="shared" si="257"/>
        <v>0</v>
      </c>
      <c r="AV153" s="12"/>
      <c r="AW153" s="3"/>
      <c r="AX153" s="7" t="s">
        <v>35</v>
      </c>
    </row>
    <row r="154" spans="1:50" ht="13.5" customHeight="1">
      <c r="A154" s="687"/>
      <c r="B154" s="621"/>
      <c r="C154" s="688"/>
      <c r="D154" s="627"/>
      <c r="E154" s="692"/>
      <c r="F154" s="303" t="s">
        <v>36</v>
      </c>
      <c r="G154" s="25"/>
      <c r="H154" s="11">
        <f t="shared" si="244"/>
        <v>0</v>
      </c>
      <c r="I154" s="12"/>
      <c r="J154" s="3"/>
      <c r="K154" s="11">
        <f t="shared" si="245"/>
        <v>0</v>
      </c>
      <c r="L154" s="12"/>
      <c r="M154" s="3"/>
      <c r="N154" s="11">
        <f t="shared" si="246"/>
        <v>0</v>
      </c>
      <c r="O154" s="12"/>
      <c r="P154" s="3"/>
      <c r="Q154" s="11">
        <f t="shared" si="247"/>
        <v>0</v>
      </c>
      <c r="R154" s="12"/>
      <c r="S154" s="3"/>
      <c r="T154" s="11">
        <f t="shared" si="248"/>
        <v>0</v>
      </c>
      <c r="U154" s="12"/>
      <c r="V154" s="3"/>
      <c r="W154" s="11">
        <f t="shared" si="249"/>
        <v>0</v>
      </c>
      <c r="X154" s="127"/>
      <c r="Y154" s="189"/>
      <c r="Z154" s="11">
        <f t="shared" si="250"/>
        <v>0</v>
      </c>
      <c r="AA154" s="190"/>
      <c r="AB154" s="25"/>
      <c r="AC154" s="11">
        <f t="shared" si="251"/>
        <v>0</v>
      </c>
      <c r="AD154" s="12"/>
      <c r="AE154" s="25"/>
      <c r="AF154" s="11">
        <f t="shared" si="252"/>
        <v>0</v>
      </c>
      <c r="AG154" s="12"/>
      <c r="AH154" s="3"/>
      <c r="AI154" s="11">
        <f t="shared" si="253"/>
        <v>0</v>
      </c>
      <c r="AJ154" s="12"/>
      <c r="AK154" s="444"/>
      <c r="AL154" s="166"/>
      <c r="AM154" s="167"/>
      <c r="AN154" s="444"/>
      <c r="AO154" s="166">
        <f t="shared" si="255"/>
        <v>0</v>
      </c>
      <c r="AP154" s="167"/>
      <c r="AQ154" s="3"/>
      <c r="AR154" s="11">
        <f t="shared" si="256"/>
        <v>0</v>
      </c>
      <c r="AS154" s="12"/>
      <c r="AT154" s="408">
        <v>439200</v>
      </c>
      <c r="AU154" s="409">
        <f t="shared" si="257"/>
        <v>439200</v>
      </c>
      <c r="AV154" s="410"/>
      <c r="AW154" s="3"/>
      <c r="AX154" s="63">
        <f>SUM(H151:H160,K151:K160,N151:N160,Q151:Q160,T151:T160,W151:W160,Z151:Z160,AC151:AC160,Z151:Z160,AF151:AF160,AK155,AN157)</f>
        <v>0</v>
      </c>
    </row>
    <row r="155" spans="1:50" ht="13.5" customHeight="1">
      <c r="A155" s="687"/>
      <c r="B155" s="621"/>
      <c r="C155" s="688"/>
      <c r="D155" s="627"/>
      <c r="E155" s="692"/>
      <c r="F155" s="303" t="s">
        <v>37</v>
      </c>
      <c r="G155" s="25"/>
      <c r="H155" s="11">
        <f t="shared" si="244"/>
        <v>0</v>
      </c>
      <c r="I155" s="12"/>
      <c r="J155" s="3"/>
      <c r="K155" s="11">
        <f t="shared" si="245"/>
        <v>0</v>
      </c>
      <c r="L155" s="12"/>
      <c r="M155" s="3"/>
      <c r="N155" s="11">
        <f t="shared" si="246"/>
        <v>0</v>
      </c>
      <c r="O155" s="12"/>
      <c r="P155" s="3"/>
      <c r="Q155" s="11">
        <f t="shared" si="247"/>
        <v>0</v>
      </c>
      <c r="R155" s="12"/>
      <c r="S155" s="3"/>
      <c r="T155" s="11">
        <f t="shared" si="248"/>
        <v>0</v>
      </c>
      <c r="U155" s="12"/>
      <c r="V155" s="3"/>
      <c r="W155" s="11">
        <f t="shared" si="249"/>
        <v>0</v>
      </c>
      <c r="X155" s="127"/>
      <c r="Y155" s="189"/>
      <c r="Z155" s="11">
        <f t="shared" si="250"/>
        <v>0</v>
      </c>
      <c r="AA155" s="190"/>
      <c r="AB155" s="25"/>
      <c r="AC155" s="11">
        <f t="shared" si="251"/>
        <v>0</v>
      </c>
      <c r="AD155" s="12"/>
      <c r="AE155" s="25"/>
      <c r="AF155" s="11">
        <f t="shared" si="252"/>
        <v>0</v>
      </c>
      <c r="AG155" s="12"/>
      <c r="AH155" s="3"/>
      <c r="AI155" s="11">
        <f t="shared" si="253"/>
        <v>0</v>
      </c>
      <c r="AJ155" s="12"/>
      <c r="AK155" s="3"/>
      <c r="AL155" s="11">
        <f t="shared" si="254"/>
        <v>0</v>
      </c>
      <c r="AM155" s="12"/>
      <c r="AN155" s="444"/>
      <c r="AO155" s="166"/>
      <c r="AP155" s="167"/>
      <c r="AQ155" s="444"/>
      <c r="AR155" s="166">
        <f t="shared" si="256"/>
        <v>0</v>
      </c>
      <c r="AS155" s="167"/>
      <c r="AT155" s="444"/>
      <c r="AU155" s="166"/>
      <c r="AV155" s="167"/>
      <c r="AW155" s="3">
        <v>80000</v>
      </c>
      <c r="AX155" s="7" t="s">
        <v>38</v>
      </c>
    </row>
    <row r="156" spans="1:50" ht="13.5" customHeight="1">
      <c r="A156" s="687"/>
      <c r="B156" s="621"/>
      <c r="C156" s="688"/>
      <c r="D156" s="627"/>
      <c r="E156" s="692"/>
      <c r="F156" s="303" t="s">
        <v>39</v>
      </c>
      <c r="G156" s="25"/>
      <c r="H156" s="11"/>
      <c r="I156" s="12"/>
      <c r="J156" s="3"/>
      <c r="K156" s="11"/>
      <c r="L156" s="12"/>
      <c r="M156" s="3"/>
      <c r="N156" s="11"/>
      <c r="O156" s="12"/>
      <c r="P156" s="3"/>
      <c r="Q156" s="11"/>
      <c r="R156" s="12"/>
      <c r="S156" s="3"/>
      <c r="T156" s="11"/>
      <c r="U156" s="12"/>
      <c r="V156" s="3"/>
      <c r="W156" s="11"/>
      <c r="X156" s="127"/>
      <c r="Y156" s="191"/>
      <c r="Z156" s="20"/>
      <c r="AA156" s="190"/>
      <c r="AB156" s="25"/>
      <c r="AC156" s="11"/>
      <c r="AD156" s="12"/>
      <c r="AE156" s="25"/>
      <c r="AF156" s="11"/>
      <c r="AG156" s="12"/>
      <c r="AH156" s="3"/>
      <c r="AI156" s="11"/>
      <c r="AJ156" s="12"/>
      <c r="AK156" s="3"/>
      <c r="AL156" s="11"/>
      <c r="AM156" s="12"/>
      <c r="AN156" s="3"/>
      <c r="AO156" s="11"/>
      <c r="AP156" s="12"/>
      <c r="AQ156" s="3"/>
      <c r="AR156" s="11"/>
      <c r="AS156" s="12"/>
      <c r="AT156" s="3"/>
      <c r="AU156" s="11"/>
      <c r="AV156" s="12"/>
      <c r="AW156" s="3"/>
      <c r="AX156" s="7"/>
    </row>
    <row r="157" spans="1:50">
      <c r="A157" s="687"/>
      <c r="B157" s="621"/>
      <c r="C157" s="688"/>
      <c r="D157" s="627"/>
      <c r="E157" s="692"/>
      <c r="F157" s="303" t="s">
        <v>40</v>
      </c>
      <c r="G157" s="25"/>
      <c r="H157" s="11">
        <f t="shared" si="244"/>
        <v>0</v>
      </c>
      <c r="I157" s="12"/>
      <c r="J157" s="3"/>
      <c r="K157" s="11">
        <f t="shared" si="245"/>
        <v>0</v>
      </c>
      <c r="L157" s="12"/>
      <c r="M157" s="3"/>
      <c r="N157" s="11">
        <f t="shared" si="246"/>
        <v>0</v>
      </c>
      <c r="O157" s="12"/>
      <c r="P157" s="3"/>
      <c r="Q157" s="11">
        <f t="shared" si="247"/>
        <v>0</v>
      </c>
      <c r="R157" s="12"/>
      <c r="S157" s="3"/>
      <c r="T157" s="11">
        <f t="shared" si="248"/>
        <v>0</v>
      </c>
      <c r="U157" s="12"/>
      <c r="V157" s="3"/>
      <c r="W157" s="11">
        <f t="shared" si="249"/>
        <v>0</v>
      </c>
      <c r="X157" s="127"/>
      <c r="Y157" s="191"/>
      <c r="Z157" s="20">
        <f t="shared" si="250"/>
        <v>0</v>
      </c>
      <c r="AA157" s="190"/>
      <c r="AB157" s="25"/>
      <c r="AC157" s="11">
        <f t="shared" si="251"/>
        <v>0</v>
      </c>
      <c r="AD157" s="12"/>
      <c r="AE157" s="25"/>
      <c r="AF157" s="11">
        <f t="shared" si="252"/>
        <v>0</v>
      </c>
      <c r="AG157" s="12"/>
      <c r="AH157" s="3"/>
      <c r="AI157" s="11">
        <f t="shared" si="253"/>
        <v>0</v>
      </c>
      <c r="AJ157" s="12"/>
      <c r="AK157" s="3"/>
      <c r="AL157" s="11">
        <f t="shared" si="254"/>
        <v>0</v>
      </c>
      <c r="AM157" s="12"/>
      <c r="AN157" s="3"/>
      <c r="AO157" s="11">
        <f t="shared" si="255"/>
        <v>0</v>
      </c>
      <c r="AP157" s="12"/>
      <c r="AQ157" s="444"/>
      <c r="AR157" s="166"/>
      <c r="AS157" s="167"/>
      <c r="AT157" s="444"/>
      <c r="AU157" s="166">
        <f>AT157-AV157</f>
        <v>0</v>
      </c>
      <c r="AV157" s="167"/>
      <c r="AW157" s="444">
        <v>2074949</v>
      </c>
      <c r="AX157" s="63">
        <f>SUM(I151:I160,L151:L160,O151:O160,R151:R160,U151:U160,X151:X160,AA151:AA160,AD151:AD160,AG151:AG160)</f>
        <v>0</v>
      </c>
    </row>
    <row r="158" spans="1:50" ht="13.5" customHeight="1">
      <c r="A158" s="687"/>
      <c r="B158" s="621"/>
      <c r="C158" s="688"/>
      <c r="D158" s="627"/>
      <c r="E158" s="692"/>
      <c r="F158" s="303" t="s">
        <v>41</v>
      </c>
      <c r="G158" s="25"/>
      <c r="H158" s="11">
        <f t="shared" si="244"/>
        <v>0</v>
      </c>
      <c r="I158" s="12"/>
      <c r="J158" s="3"/>
      <c r="K158" s="11">
        <f t="shared" si="245"/>
        <v>0</v>
      </c>
      <c r="L158" s="12"/>
      <c r="M158" s="3"/>
      <c r="N158" s="11">
        <f t="shared" si="246"/>
        <v>0</v>
      </c>
      <c r="O158" s="12"/>
      <c r="P158" s="3"/>
      <c r="Q158" s="11">
        <f t="shared" si="247"/>
        <v>0</v>
      </c>
      <c r="R158" s="12"/>
      <c r="S158" s="3"/>
      <c r="T158" s="11">
        <f t="shared" si="248"/>
        <v>0</v>
      </c>
      <c r="U158" s="12"/>
      <c r="V158" s="3"/>
      <c r="W158" s="11">
        <f t="shared" si="249"/>
        <v>0</v>
      </c>
      <c r="X158" s="127"/>
      <c r="Y158" s="189"/>
      <c r="Z158" s="11">
        <f t="shared" si="250"/>
        <v>0</v>
      </c>
      <c r="AA158" s="190"/>
      <c r="AB158" s="25"/>
      <c r="AC158" s="11">
        <f t="shared" si="251"/>
        <v>0</v>
      </c>
      <c r="AD158" s="12"/>
      <c r="AE158" s="25"/>
      <c r="AF158" s="11">
        <f t="shared" si="252"/>
        <v>0</v>
      </c>
      <c r="AG158" s="12"/>
      <c r="AH158" s="3"/>
      <c r="AI158" s="11">
        <f t="shared" si="253"/>
        <v>0</v>
      </c>
      <c r="AJ158" s="12"/>
      <c r="AK158" s="3"/>
      <c r="AL158" s="11">
        <f t="shared" si="254"/>
        <v>0</v>
      </c>
      <c r="AM158" s="12"/>
      <c r="AN158" s="3"/>
      <c r="AO158" s="11">
        <f t="shared" si="255"/>
        <v>0</v>
      </c>
      <c r="AP158" s="12"/>
      <c r="AQ158" s="3"/>
      <c r="AR158" s="11">
        <f t="shared" si="256"/>
        <v>0</v>
      </c>
      <c r="AS158" s="12"/>
      <c r="AT158" s="3"/>
      <c r="AU158" s="11">
        <f t="shared" ref="AU158:AU160" si="259">AT158-AV158</f>
        <v>0</v>
      </c>
      <c r="AV158" s="12"/>
      <c r="AW158" s="3"/>
      <c r="AX158" s="7" t="s">
        <v>42</v>
      </c>
    </row>
    <row r="159" spans="1:50">
      <c r="A159" s="687"/>
      <c r="B159" s="621"/>
      <c r="C159" s="688"/>
      <c r="D159" s="627"/>
      <c r="E159" s="692"/>
      <c r="F159" s="303" t="s">
        <v>43</v>
      </c>
      <c r="G159" s="25"/>
      <c r="H159" s="11">
        <f t="shared" si="244"/>
        <v>0</v>
      </c>
      <c r="I159" s="12"/>
      <c r="J159" s="3"/>
      <c r="K159" s="11">
        <f t="shared" si="245"/>
        <v>0</v>
      </c>
      <c r="L159" s="12"/>
      <c r="M159" s="3"/>
      <c r="N159" s="11">
        <f t="shared" si="246"/>
        <v>0</v>
      </c>
      <c r="O159" s="12"/>
      <c r="P159" s="3"/>
      <c r="Q159" s="11">
        <f t="shared" si="247"/>
        <v>0</v>
      </c>
      <c r="R159" s="12"/>
      <c r="S159" s="3"/>
      <c r="T159" s="11">
        <f t="shared" si="248"/>
        <v>0</v>
      </c>
      <c r="U159" s="12"/>
      <c r="V159" s="3"/>
      <c r="W159" s="11">
        <f t="shared" si="249"/>
        <v>0</v>
      </c>
      <c r="X159" s="127"/>
      <c r="Y159" s="189"/>
      <c r="Z159" s="11">
        <f t="shared" si="250"/>
        <v>0</v>
      </c>
      <c r="AA159" s="190"/>
      <c r="AB159" s="25"/>
      <c r="AC159" s="11">
        <f t="shared" si="251"/>
        <v>0</v>
      </c>
      <c r="AD159" s="12"/>
      <c r="AE159" s="25"/>
      <c r="AF159" s="11">
        <f t="shared" si="252"/>
        <v>0</v>
      </c>
      <c r="AG159" s="12"/>
      <c r="AH159" s="3"/>
      <c r="AI159" s="11">
        <f t="shared" si="253"/>
        <v>0</v>
      </c>
      <c r="AJ159" s="12"/>
      <c r="AK159" s="3"/>
      <c r="AL159" s="11">
        <f t="shared" si="254"/>
        <v>0</v>
      </c>
      <c r="AM159" s="12"/>
      <c r="AN159" s="3"/>
      <c r="AO159" s="11">
        <f t="shared" si="255"/>
        <v>0</v>
      </c>
      <c r="AP159" s="12"/>
      <c r="AQ159" s="3"/>
      <c r="AR159" s="11">
        <f t="shared" si="256"/>
        <v>0</v>
      </c>
      <c r="AS159" s="12"/>
      <c r="AT159" s="3"/>
      <c r="AU159" s="11">
        <f t="shared" si="259"/>
        <v>0</v>
      </c>
      <c r="AV159" s="12"/>
      <c r="AW159" s="3"/>
      <c r="AX159" s="290" t="e">
        <f>AX157/AX152</f>
        <v>#DIV/0!</v>
      </c>
    </row>
    <row r="160" spans="1:50">
      <c r="A160" s="670"/>
      <c r="B160" s="671"/>
      <c r="C160" s="688"/>
      <c r="D160" s="675"/>
      <c r="E160" s="677"/>
      <c r="F160" s="305" t="s">
        <v>44</v>
      </c>
      <c r="G160" s="292"/>
      <c r="H160" s="16">
        <f t="shared" si="244"/>
        <v>0</v>
      </c>
      <c r="I160" s="17"/>
      <c r="J160" s="8"/>
      <c r="K160" s="16">
        <f t="shared" si="245"/>
        <v>0</v>
      </c>
      <c r="L160" s="17"/>
      <c r="M160" s="8"/>
      <c r="N160" s="16">
        <f t="shared" si="246"/>
        <v>0</v>
      </c>
      <c r="O160" s="17"/>
      <c r="P160" s="8"/>
      <c r="Q160" s="16">
        <f t="shared" si="247"/>
        <v>0</v>
      </c>
      <c r="R160" s="17"/>
      <c r="S160" s="8"/>
      <c r="T160" s="16">
        <f t="shared" si="248"/>
        <v>0</v>
      </c>
      <c r="U160" s="17"/>
      <c r="V160" s="8"/>
      <c r="W160" s="16">
        <f t="shared" si="249"/>
        <v>0</v>
      </c>
      <c r="X160" s="128"/>
      <c r="Y160" s="192"/>
      <c r="Z160" s="193">
        <f t="shared" si="250"/>
        <v>0</v>
      </c>
      <c r="AA160" s="194"/>
      <c r="AB160" s="292"/>
      <c r="AC160" s="16">
        <f t="shared" si="251"/>
        <v>0</v>
      </c>
      <c r="AD160" s="17"/>
      <c r="AE160" s="292"/>
      <c r="AF160" s="16">
        <f t="shared" si="252"/>
        <v>0</v>
      </c>
      <c r="AG160" s="17"/>
      <c r="AH160" s="8"/>
      <c r="AI160" s="16">
        <f t="shared" si="253"/>
        <v>0</v>
      </c>
      <c r="AJ160" s="17"/>
      <c r="AK160" s="8"/>
      <c r="AL160" s="16">
        <f t="shared" si="254"/>
        <v>0</v>
      </c>
      <c r="AM160" s="17"/>
      <c r="AN160" s="8"/>
      <c r="AO160" s="16">
        <f t="shared" si="255"/>
        <v>0</v>
      </c>
      <c r="AP160" s="17"/>
      <c r="AQ160" s="8"/>
      <c r="AR160" s="16">
        <f t="shared" si="256"/>
        <v>0</v>
      </c>
      <c r="AS160" s="17"/>
      <c r="AT160" s="8"/>
      <c r="AU160" s="16">
        <f t="shared" si="259"/>
        <v>0</v>
      </c>
      <c r="AV160" s="17"/>
      <c r="AW160" s="8"/>
      <c r="AX160" s="301"/>
    </row>
    <row r="161" spans="1:50" ht="17.25" customHeight="1">
      <c r="A161" s="721" t="s">
        <v>18</v>
      </c>
      <c r="B161" s="720" t="s">
        <v>19</v>
      </c>
      <c r="C161" s="698" t="s">
        <v>20</v>
      </c>
      <c r="D161" s="720" t="s">
        <v>21</v>
      </c>
      <c r="E161" s="698" t="s">
        <v>22</v>
      </c>
      <c r="F161" s="697" t="s">
        <v>23</v>
      </c>
      <c r="G161" s="701" t="s">
        <v>24</v>
      </c>
      <c r="H161" s="475" t="s">
        <v>25</v>
      </c>
      <c r="I161" s="477" t="s">
        <v>26</v>
      </c>
      <c r="J161" s="473" t="s">
        <v>24</v>
      </c>
      <c r="K161" s="475" t="s">
        <v>25</v>
      </c>
      <c r="L161" s="477" t="s">
        <v>26</v>
      </c>
      <c r="M161" s="473" t="s">
        <v>24</v>
      </c>
      <c r="N161" s="475" t="s">
        <v>25</v>
      </c>
      <c r="O161" s="477" t="s">
        <v>26</v>
      </c>
      <c r="P161" s="473" t="s">
        <v>24</v>
      </c>
      <c r="Q161" s="475" t="s">
        <v>25</v>
      </c>
      <c r="R161" s="477" t="s">
        <v>26</v>
      </c>
      <c r="S161" s="473" t="s">
        <v>24</v>
      </c>
      <c r="T161" s="475" t="s">
        <v>25</v>
      </c>
      <c r="U161" s="477" t="s">
        <v>26</v>
      </c>
      <c r="V161" s="473" t="s">
        <v>24</v>
      </c>
      <c r="W161" s="475" t="s">
        <v>25</v>
      </c>
      <c r="X161" s="647" t="s">
        <v>26</v>
      </c>
      <c r="Y161" s="702" t="s">
        <v>24</v>
      </c>
      <c r="Z161" s="698" t="s">
        <v>25</v>
      </c>
      <c r="AA161" s="699" t="s">
        <v>26</v>
      </c>
      <c r="AB161" s="723" t="s">
        <v>24</v>
      </c>
      <c r="AC161" s="698" t="s">
        <v>25</v>
      </c>
      <c r="AD161" s="699" t="s">
        <v>26</v>
      </c>
      <c r="AE161" s="701" t="s">
        <v>24</v>
      </c>
      <c r="AF161" s="475" t="s">
        <v>25</v>
      </c>
      <c r="AG161" s="477" t="s">
        <v>26</v>
      </c>
      <c r="AH161" s="702" t="s">
        <v>24</v>
      </c>
      <c r="AI161" s="698" t="s">
        <v>25</v>
      </c>
      <c r="AJ161" s="699" t="s">
        <v>26</v>
      </c>
      <c r="AK161" s="701" t="s">
        <v>24</v>
      </c>
      <c r="AL161" s="475" t="s">
        <v>25</v>
      </c>
      <c r="AM161" s="477" t="s">
        <v>26</v>
      </c>
      <c r="AN161" s="701" t="s">
        <v>24</v>
      </c>
      <c r="AO161" s="475" t="s">
        <v>25</v>
      </c>
      <c r="AP161" s="477" t="s">
        <v>26</v>
      </c>
      <c r="AQ161" s="701" t="s">
        <v>24</v>
      </c>
      <c r="AR161" s="475" t="s">
        <v>25</v>
      </c>
      <c r="AS161" s="477" t="s">
        <v>26</v>
      </c>
      <c r="AT161" s="701" t="s">
        <v>24</v>
      </c>
      <c r="AU161" s="475" t="s">
        <v>25</v>
      </c>
      <c r="AV161" s="477" t="s">
        <v>26</v>
      </c>
      <c r="AW161" s="523" t="s">
        <v>24</v>
      </c>
      <c r="AX161" s="521" t="s">
        <v>27</v>
      </c>
    </row>
    <row r="162" spans="1:50" ht="17.25" customHeight="1">
      <c r="A162" s="722"/>
      <c r="B162" s="498"/>
      <c r="C162" s="475"/>
      <c r="D162" s="498"/>
      <c r="E162" s="475"/>
      <c r="F162" s="686"/>
      <c r="G162" s="701"/>
      <c r="H162" s="475"/>
      <c r="I162" s="477"/>
      <c r="J162" s="473"/>
      <c r="K162" s="475"/>
      <c r="L162" s="477"/>
      <c r="M162" s="473"/>
      <c r="N162" s="475"/>
      <c r="O162" s="477"/>
      <c r="P162" s="473"/>
      <c r="Q162" s="475"/>
      <c r="R162" s="477"/>
      <c r="S162" s="473"/>
      <c r="T162" s="475"/>
      <c r="U162" s="477"/>
      <c r="V162" s="473"/>
      <c r="W162" s="475"/>
      <c r="X162" s="647"/>
      <c r="Y162" s="703"/>
      <c r="Z162" s="475"/>
      <c r="AA162" s="700"/>
      <c r="AB162" s="701"/>
      <c r="AC162" s="475"/>
      <c r="AD162" s="700"/>
      <c r="AE162" s="701"/>
      <c r="AF162" s="475"/>
      <c r="AG162" s="477"/>
      <c r="AH162" s="703"/>
      <c r="AI162" s="475"/>
      <c r="AJ162" s="700"/>
      <c r="AK162" s="701"/>
      <c r="AL162" s="475"/>
      <c r="AM162" s="477"/>
      <c r="AN162" s="701"/>
      <c r="AO162" s="475"/>
      <c r="AP162" s="477"/>
      <c r="AQ162" s="701"/>
      <c r="AR162" s="475"/>
      <c r="AS162" s="477"/>
      <c r="AT162" s="701"/>
      <c r="AU162" s="475"/>
      <c r="AV162" s="477"/>
      <c r="AW162" s="523"/>
      <c r="AX162" s="521"/>
    </row>
    <row r="163" spans="1:50">
      <c r="A163" s="687" t="s">
        <v>75</v>
      </c>
      <c r="B163" s="621">
        <v>2393</v>
      </c>
      <c r="C163" s="688">
        <v>1700725</v>
      </c>
      <c r="D163" s="627" t="s">
        <v>76</v>
      </c>
      <c r="E163" s="692" t="s">
        <v>60</v>
      </c>
      <c r="F163" s="303" t="s">
        <v>31</v>
      </c>
      <c r="G163" s="25"/>
      <c r="H163" s="9">
        <f t="shared" ref="H163:H173" si="260">G163-I163</f>
        <v>0</v>
      </c>
      <c r="I163" s="10"/>
      <c r="J163" s="3"/>
      <c r="K163" s="9">
        <f t="shared" ref="K163:K173" si="261">J163-L163</f>
        <v>0</v>
      </c>
      <c r="L163" s="10"/>
      <c r="M163" s="3"/>
      <c r="N163" s="9">
        <f t="shared" ref="N163:N173" si="262">M163-O163</f>
        <v>0</v>
      </c>
      <c r="O163" s="10"/>
      <c r="P163" s="3"/>
      <c r="Q163" s="9">
        <f t="shared" ref="Q163:Q173" si="263">P163-R163</f>
        <v>0</v>
      </c>
      <c r="R163" s="10"/>
      <c r="S163" s="3"/>
      <c r="T163" s="9">
        <f t="shared" ref="T163:T173" si="264">S163-U163</f>
        <v>0</v>
      </c>
      <c r="U163" s="10"/>
      <c r="V163" s="3"/>
      <c r="W163" s="9">
        <f t="shared" ref="W163:W173" si="265">V163-X163</f>
        <v>0</v>
      </c>
      <c r="X163" s="126"/>
      <c r="Y163" s="189"/>
      <c r="Z163" s="9">
        <f t="shared" ref="Z163:Z173" si="266">Y163-AA163</f>
        <v>0</v>
      </c>
      <c r="AA163" s="306"/>
      <c r="AB163" s="25"/>
      <c r="AC163" s="9">
        <f t="shared" ref="AC163:AC170" si="267">AB163-AD163</f>
        <v>0</v>
      </c>
      <c r="AD163" s="10"/>
      <c r="AE163" s="25"/>
      <c r="AF163" s="9">
        <f t="shared" ref="AF163:AF173" si="268">AE163-AG163</f>
        <v>0</v>
      </c>
      <c r="AG163" s="10"/>
      <c r="AH163" s="3"/>
      <c r="AI163" s="9">
        <f t="shared" ref="AI163:AI173" si="269">AH163-AJ163</f>
        <v>0</v>
      </c>
      <c r="AJ163" s="10"/>
      <c r="AK163" s="3"/>
      <c r="AL163" s="9">
        <f t="shared" ref="AL163:AL173" si="270">AK163-AM163</f>
        <v>0</v>
      </c>
      <c r="AM163" s="10"/>
      <c r="AN163" s="3"/>
      <c r="AO163" s="9">
        <f t="shared" ref="AO163:AO173" si="271">AN163-AP163</f>
        <v>0</v>
      </c>
      <c r="AP163" s="10"/>
      <c r="AQ163" s="3"/>
      <c r="AR163" s="9">
        <f t="shared" ref="AR163:AR173" si="272">AQ163-AS163</f>
        <v>0</v>
      </c>
      <c r="AS163" s="10"/>
      <c r="AT163" s="3"/>
      <c r="AU163" s="9">
        <f t="shared" ref="AU163:AU167" si="273">AT163-AV163</f>
        <v>0</v>
      </c>
      <c r="AV163" s="10"/>
      <c r="AW163" s="3"/>
      <c r="AX163" s="4" t="s">
        <v>32</v>
      </c>
    </row>
    <row r="164" spans="1:50" ht="15" customHeight="1">
      <c r="A164" s="687"/>
      <c r="B164" s="621"/>
      <c r="C164" s="688"/>
      <c r="D164" s="627"/>
      <c r="E164" s="692"/>
      <c r="F164" s="303" t="s">
        <v>33</v>
      </c>
      <c r="G164" s="25"/>
      <c r="H164" s="11">
        <f t="shared" si="260"/>
        <v>0</v>
      </c>
      <c r="I164" s="12"/>
      <c r="J164" s="3"/>
      <c r="K164" s="11">
        <f t="shared" si="261"/>
        <v>0</v>
      </c>
      <c r="L164" s="12"/>
      <c r="M164" s="408">
        <v>413880</v>
      </c>
      <c r="N164" s="409">
        <f t="shared" si="262"/>
        <v>0</v>
      </c>
      <c r="O164" s="410">
        <v>413880</v>
      </c>
      <c r="P164" s="3"/>
      <c r="Q164" s="11">
        <f t="shared" si="263"/>
        <v>0</v>
      </c>
      <c r="R164" s="12"/>
      <c r="S164" s="3"/>
      <c r="T164" s="11">
        <f t="shared" si="264"/>
        <v>0</v>
      </c>
      <c r="U164" s="12"/>
      <c r="V164" s="408">
        <v>107000</v>
      </c>
      <c r="W164" s="409">
        <f t="shared" si="265"/>
        <v>0</v>
      </c>
      <c r="X164" s="417">
        <v>107000</v>
      </c>
      <c r="Y164" s="189"/>
      <c r="Z164" s="11">
        <f t="shared" si="266"/>
        <v>0</v>
      </c>
      <c r="AA164" s="190"/>
      <c r="AB164" s="25"/>
      <c r="AC164" s="11">
        <f t="shared" si="267"/>
        <v>0</v>
      </c>
      <c r="AD164" s="12"/>
      <c r="AE164" s="25"/>
      <c r="AF164" s="11">
        <f t="shared" si="268"/>
        <v>0</v>
      </c>
      <c r="AG164" s="12"/>
      <c r="AH164" s="3"/>
      <c r="AI164" s="11">
        <f t="shared" si="269"/>
        <v>0</v>
      </c>
      <c r="AJ164" s="12"/>
      <c r="AK164" s="3"/>
      <c r="AL164" s="11">
        <f t="shared" si="270"/>
        <v>0</v>
      </c>
      <c r="AM164" s="12"/>
      <c r="AN164" s="3"/>
      <c r="AO164" s="11">
        <f t="shared" si="271"/>
        <v>0</v>
      </c>
      <c r="AP164" s="12"/>
      <c r="AQ164" s="3"/>
      <c r="AR164" s="11">
        <f t="shared" si="272"/>
        <v>0</v>
      </c>
      <c r="AS164" s="12"/>
      <c r="AT164" s="3"/>
      <c r="AU164" s="11">
        <f t="shared" si="273"/>
        <v>0</v>
      </c>
      <c r="AV164" s="12"/>
      <c r="AW164" s="3"/>
      <c r="AX164" s="63">
        <f>SUM(G163:G173,J163:J173,M163:M173,P163:P173,S163:S173,V163:V173,Y163:Y173,AB163:AB173,AE163:AE173)</f>
        <v>3461464</v>
      </c>
    </row>
    <row r="165" spans="1:50">
      <c r="A165" s="687"/>
      <c r="B165" s="621"/>
      <c r="C165" s="688"/>
      <c r="D165" s="627"/>
      <c r="E165" s="692"/>
      <c r="F165" s="303" t="s">
        <v>34</v>
      </c>
      <c r="G165" s="25"/>
      <c r="H165" s="11">
        <f t="shared" si="260"/>
        <v>0</v>
      </c>
      <c r="I165" s="12"/>
      <c r="J165" s="3"/>
      <c r="K165" s="11">
        <f t="shared" si="261"/>
        <v>0</v>
      </c>
      <c r="L165" s="12"/>
      <c r="M165" s="3"/>
      <c r="N165" s="11">
        <f t="shared" si="262"/>
        <v>0</v>
      </c>
      <c r="O165" s="12"/>
      <c r="P165" s="3"/>
      <c r="Q165" s="11">
        <f t="shared" si="263"/>
        <v>0</v>
      </c>
      <c r="R165" s="12"/>
      <c r="S165" s="3"/>
      <c r="T165" s="11">
        <f t="shared" si="264"/>
        <v>0</v>
      </c>
      <c r="U165" s="12"/>
      <c r="V165" s="3"/>
      <c r="W165" s="11">
        <f t="shared" si="265"/>
        <v>0</v>
      </c>
      <c r="X165" s="127"/>
      <c r="Y165" s="189"/>
      <c r="Z165" s="11">
        <f t="shared" si="266"/>
        <v>0</v>
      </c>
      <c r="AA165" s="190"/>
      <c r="AB165" s="25"/>
      <c r="AC165" s="11">
        <f t="shared" si="267"/>
        <v>0</v>
      </c>
      <c r="AD165" s="12"/>
      <c r="AE165" s="25"/>
      <c r="AF165" s="11">
        <f t="shared" si="268"/>
        <v>0</v>
      </c>
      <c r="AG165" s="12"/>
      <c r="AH165" s="3"/>
      <c r="AI165" s="11">
        <f t="shared" si="269"/>
        <v>0</v>
      </c>
      <c r="AJ165" s="12"/>
      <c r="AK165" s="3"/>
      <c r="AL165" s="11">
        <f t="shared" si="270"/>
        <v>0</v>
      </c>
      <c r="AM165" s="12"/>
      <c r="AN165" s="3"/>
      <c r="AO165" s="11">
        <f t="shared" si="271"/>
        <v>0</v>
      </c>
      <c r="AP165" s="12"/>
      <c r="AQ165" s="3"/>
      <c r="AR165" s="11">
        <f t="shared" si="272"/>
        <v>0</v>
      </c>
      <c r="AS165" s="12"/>
      <c r="AT165" s="3"/>
      <c r="AU165" s="11">
        <f t="shared" si="273"/>
        <v>0</v>
      </c>
      <c r="AV165" s="12"/>
      <c r="AW165" s="3"/>
      <c r="AX165" s="7" t="s">
        <v>35</v>
      </c>
    </row>
    <row r="166" spans="1:50">
      <c r="A166" s="687"/>
      <c r="B166" s="621"/>
      <c r="C166" s="688"/>
      <c r="D166" s="627"/>
      <c r="E166" s="692"/>
      <c r="F166" s="303" t="s">
        <v>36</v>
      </c>
      <c r="G166" s="25"/>
      <c r="H166" s="11">
        <f t="shared" si="260"/>
        <v>0</v>
      </c>
      <c r="I166" s="12"/>
      <c r="J166" s="3"/>
      <c r="K166" s="11">
        <f t="shared" si="261"/>
        <v>0</v>
      </c>
      <c r="L166" s="12"/>
      <c r="M166" s="3"/>
      <c r="N166" s="11">
        <f t="shared" si="262"/>
        <v>0</v>
      </c>
      <c r="O166" s="12"/>
      <c r="P166" s="3"/>
      <c r="Q166" s="11">
        <f t="shared" si="263"/>
        <v>0</v>
      </c>
      <c r="R166" s="12"/>
      <c r="S166" s="408">
        <v>2306555</v>
      </c>
      <c r="T166" s="409">
        <f t="shared" si="264"/>
        <v>0</v>
      </c>
      <c r="U166" s="410">
        <v>2306555</v>
      </c>
      <c r="V166" s="3"/>
      <c r="W166" s="11">
        <f t="shared" si="265"/>
        <v>0</v>
      </c>
      <c r="X166" s="127"/>
      <c r="Y166" s="189"/>
      <c r="Z166" s="11">
        <f t="shared" si="266"/>
        <v>0</v>
      </c>
      <c r="AA166" s="190"/>
      <c r="AB166" s="25"/>
      <c r="AC166" s="11">
        <f t="shared" si="267"/>
        <v>0</v>
      </c>
      <c r="AD166" s="12"/>
      <c r="AE166" s="25"/>
      <c r="AF166" s="11">
        <f t="shared" si="268"/>
        <v>0</v>
      </c>
      <c r="AG166" s="12"/>
      <c r="AH166" s="3"/>
      <c r="AI166" s="11">
        <f t="shared" si="269"/>
        <v>0</v>
      </c>
      <c r="AJ166" s="12"/>
      <c r="AK166" s="3"/>
      <c r="AL166" s="11">
        <f t="shared" si="270"/>
        <v>0</v>
      </c>
      <c r="AM166" s="12"/>
      <c r="AN166" s="3"/>
      <c r="AO166" s="11">
        <f t="shared" si="271"/>
        <v>0</v>
      </c>
      <c r="AP166" s="12"/>
      <c r="AQ166" s="3"/>
      <c r="AR166" s="11">
        <f t="shared" si="272"/>
        <v>0</v>
      </c>
      <c r="AS166" s="12"/>
      <c r="AT166" s="3"/>
      <c r="AU166" s="11">
        <f t="shared" si="273"/>
        <v>0</v>
      </c>
      <c r="AV166" s="12"/>
      <c r="AW166" s="3"/>
      <c r="AX166" s="63">
        <f>SUM(H163:H173,K163:K173,N163:N173,Q163:Q173,T163:T173,W163:W173,Z163:Z173,AC163:AC173,Z163:Z173,AF163:AF173)</f>
        <v>500000</v>
      </c>
    </row>
    <row r="167" spans="1:50">
      <c r="A167" s="687"/>
      <c r="B167" s="621"/>
      <c r="C167" s="688"/>
      <c r="D167" s="627"/>
      <c r="E167" s="692"/>
      <c r="F167" s="303" t="s">
        <v>37</v>
      </c>
      <c r="G167" s="25"/>
      <c r="H167" s="11">
        <f t="shared" si="260"/>
        <v>0</v>
      </c>
      <c r="I167" s="12"/>
      <c r="J167" s="3"/>
      <c r="K167" s="11">
        <f t="shared" si="261"/>
        <v>0</v>
      </c>
      <c r="L167" s="12"/>
      <c r="M167" s="3"/>
      <c r="N167" s="11">
        <f t="shared" si="262"/>
        <v>0</v>
      </c>
      <c r="O167" s="12"/>
      <c r="P167" s="3"/>
      <c r="Q167" s="11">
        <f t="shared" si="263"/>
        <v>0</v>
      </c>
      <c r="R167" s="12"/>
      <c r="S167" s="3"/>
      <c r="T167" s="11">
        <f t="shared" si="264"/>
        <v>0</v>
      </c>
      <c r="U167" s="12"/>
      <c r="V167" s="3"/>
      <c r="W167" s="11">
        <f t="shared" si="265"/>
        <v>0</v>
      </c>
      <c r="X167" s="127"/>
      <c r="Y167" s="189"/>
      <c r="Z167" s="11">
        <f t="shared" si="266"/>
        <v>0</v>
      </c>
      <c r="AA167" s="190"/>
      <c r="AB167" s="25"/>
      <c r="AC167" s="11">
        <f t="shared" si="267"/>
        <v>0</v>
      </c>
      <c r="AD167" s="12"/>
      <c r="AE167" s="25"/>
      <c r="AF167" s="11">
        <f t="shared" si="268"/>
        <v>0</v>
      </c>
      <c r="AG167" s="12"/>
      <c r="AH167" s="3"/>
      <c r="AI167" s="11">
        <f t="shared" si="269"/>
        <v>0</v>
      </c>
      <c r="AJ167" s="12"/>
      <c r="AK167" s="3"/>
      <c r="AL167" s="11">
        <f t="shared" si="270"/>
        <v>0</v>
      </c>
      <c r="AM167" s="12"/>
      <c r="AN167" s="3"/>
      <c r="AO167" s="11">
        <f t="shared" si="271"/>
        <v>0</v>
      </c>
      <c r="AP167" s="12"/>
      <c r="AQ167" s="3"/>
      <c r="AR167" s="11">
        <f t="shared" si="272"/>
        <v>0</v>
      </c>
      <c r="AS167" s="12"/>
      <c r="AT167" s="3"/>
      <c r="AU167" s="11">
        <f t="shared" si="273"/>
        <v>0</v>
      </c>
      <c r="AV167" s="12"/>
      <c r="AW167" s="3"/>
      <c r="AX167" s="7" t="s">
        <v>38</v>
      </c>
    </row>
    <row r="168" spans="1:50">
      <c r="A168" s="687"/>
      <c r="B168" s="621"/>
      <c r="C168" s="688"/>
      <c r="D168" s="627"/>
      <c r="E168" s="692"/>
      <c r="F168" s="303" t="s">
        <v>39</v>
      </c>
      <c r="G168" s="25"/>
      <c r="H168" s="11"/>
      <c r="I168" s="12"/>
      <c r="J168" s="3"/>
      <c r="K168" s="11"/>
      <c r="L168" s="12"/>
      <c r="M168" s="3"/>
      <c r="N168" s="11"/>
      <c r="O168" s="12"/>
      <c r="P168" s="3"/>
      <c r="Q168" s="11"/>
      <c r="R168" s="12"/>
      <c r="S168" s="3"/>
      <c r="T168" s="11"/>
      <c r="U168" s="12"/>
      <c r="V168" s="3"/>
      <c r="W168" s="11"/>
      <c r="X168" s="127"/>
      <c r="Y168" s="191"/>
      <c r="Z168" s="20"/>
      <c r="AA168" s="190"/>
      <c r="AB168" s="25"/>
      <c r="AC168" s="11"/>
      <c r="AD168" s="12"/>
      <c r="AE168" s="25"/>
      <c r="AF168" s="11">
        <f t="shared" si="268"/>
        <v>0</v>
      </c>
      <c r="AG168" s="12"/>
      <c r="AH168" s="3"/>
      <c r="AI168" s="11"/>
      <c r="AJ168" s="12"/>
      <c r="AK168" s="3"/>
      <c r="AL168" s="11"/>
      <c r="AM168" s="12"/>
      <c r="AN168" s="3"/>
      <c r="AO168" s="11"/>
      <c r="AP168" s="12"/>
      <c r="AQ168" s="3"/>
      <c r="AR168" s="11"/>
      <c r="AS168" s="12"/>
      <c r="AT168" s="3"/>
      <c r="AU168" s="11"/>
      <c r="AV168" s="12"/>
      <c r="AW168" s="3"/>
      <c r="AX168" s="7"/>
    </row>
    <row r="169" spans="1:50" ht="15">
      <c r="A169" s="687"/>
      <c r="B169" s="621"/>
      <c r="C169" s="688"/>
      <c r="D169" s="627"/>
      <c r="E169" s="692"/>
      <c r="F169" s="303" t="s">
        <v>40</v>
      </c>
      <c r="G169" s="25"/>
      <c r="H169" s="11">
        <f t="shared" si="260"/>
        <v>0</v>
      </c>
      <c r="I169" s="12"/>
      <c r="J169" s="3"/>
      <c r="K169" s="11">
        <f t="shared" si="261"/>
        <v>0</v>
      </c>
      <c r="L169" s="12"/>
      <c r="M169" s="3"/>
      <c r="N169" s="11">
        <f t="shared" si="262"/>
        <v>0</v>
      </c>
      <c r="O169" s="12"/>
      <c r="P169" s="3"/>
      <c r="Q169" s="11">
        <f t="shared" si="263"/>
        <v>0</v>
      </c>
      <c r="R169" s="12"/>
      <c r="S169" s="3"/>
      <c r="T169" s="11">
        <f t="shared" si="264"/>
        <v>0</v>
      </c>
      <c r="U169" s="12"/>
      <c r="V169" s="3"/>
      <c r="W169" s="11">
        <f t="shared" si="265"/>
        <v>0</v>
      </c>
      <c r="X169" s="127"/>
      <c r="Y169" s="418">
        <v>134029</v>
      </c>
      <c r="Z169" s="418">
        <f>Y169-AA169</f>
        <v>0</v>
      </c>
      <c r="AA169" s="410">
        <v>134029</v>
      </c>
      <c r="AB169" s="25"/>
      <c r="AC169" s="11"/>
      <c r="AD169" s="12"/>
      <c r="AE169" s="449">
        <v>500000</v>
      </c>
      <c r="AF169" s="409">
        <f t="shared" si="268"/>
        <v>500000</v>
      </c>
      <c r="AG169" s="450"/>
      <c r="AH169" s="3"/>
      <c r="AI169" s="11">
        <f t="shared" si="269"/>
        <v>0</v>
      </c>
      <c r="AJ169" s="12"/>
      <c r="AK169" s="3"/>
      <c r="AL169" s="11">
        <f t="shared" si="270"/>
        <v>0</v>
      </c>
      <c r="AM169" s="12"/>
      <c r="AN169" s="3"/>
      <c r="AO169" s="11">
        <f t="shared" si="271"/>
        <v>0</v>
      </c>
      <c r="AP169" s="12"/>
      <c r="AQ169" s="3"/>
      <c r="AR169" s="11">
        <f t="shared" si="272"/>
        <v>0</v>
      </c>
      <c r="AS169" s="12"/>
      <c r="AT169" s="3"/>
      <c r="AU169" s="11">
        <f t="shared" ref="AU169:AU173" si="274">AT169-AV169</f>
        <v>0</v>
      </c>
      <c r="AV169" s="12"/>
      <c r="AW169" s="3"/>
      <c r="AX169" s="63">
        <f>SUM(I163:I173,L163:L173,O163:O173,R163:R173,U163:U173,X163:X173,AA163:AA173,AD163:AD173,AG163:AG173)</f>
        <v>2961464</v>
      </c>
    </row>
    <row r="170" spans="1:50">
      <c r="A170" s="687"/>
      <c r="B170" s="621"/>
      <c r="C170" s="688"/>
      <c r="D170" s="627"/>
      <c r="E170" s="692"/>
      <c r="F170" s="303" t="s">
        <v>65</v>
      </c>
      <c r="G170" s="25"/>
      <c r="H170" s="11"/>
      <c r="I170" s="12"/>
      <c r="J170" s="3"/>
      <c r="K170" s="11"/>
      <c r="L170" s="12"/>
      <c r="M170" s="3"/>
      <c r="N170" s="11"/>
      <c r="O170" s="12"/>
      <c r="P170" s="3"/>
      <c r="Q170" s="11"/>
      <c r="R170" s="12"/>
      <c r="S170" s="3"/>
      <c r="T170" s="11"/>
      <c r="U170" s="12"/>
      <c r="V170" s="3"/>
      <c r="W170" s="11">
        <f t="shared" si="265"/>
        <v>0</v>
      </c>
      <c r="X170" s="127"/>
      <c r="Y170" s="189"/>
      <c r="Z170" s="20">
        <f t="shared" si="266"/>
        <v>0</v>
      </c>
      <c r="AA170" s="190"/>
      <c r="AB170" s="307"/>
      <c r="AC170" s="11">
        <f t="shared" si="267"/>
        <v>0</v>
      </c>
      <c r="AD170" s="12"/>
      <c r="AE170" s="25"/>
      <c r="AF170" s="11">
        <v>0</v>
      </c>
      <c r="AG170" s="12"/>
      <c r="AH170" s="3"/>
      <c r="AI170" s="11">
        <f t="shared" si="269"/>
        <v>0</v>
      </c>
      <c r="AJ170" s="12"/>
      <c r="AK170" s="3"/>
      <c r="AL170" s="11">
        <f t="shared" si="270"/>
        <v>0</v>
      </c>
      <c r="AM170" s="12"/>
      <c r="AN170" s="3"/>
      <c r="AO170" s="11">
        <f t="shared" si="271"/>
        <v>0</v>
      </c>
      <c r="AP170" s="12"/>
      <c r="AQ170" s="3"/>
      <c r="AR170" s="11">
        <f t="shared" si="272"/>
        <v>0</v>
      </c>
      <c r="AS170" s="12"/>
      <c r="AT170" s="3"/>
      <c r="AU170" s="11">
        <f t="shared" si="274"/>
        <v>0</v>
      </c>
      <c r="AV170" s="12"/>
      <c r="AW170" s="3"/>
      <c r="AX170" s="63"/>
    </row>
    <row r="171" spans="1:50">
      <c r="A171" s="687"/>
      <c r="B171" s="621"/>
      <c r="C171" s="688"/>
      <c r="D171" s="627"/>
      <c r="E171" s="692"/>
      <c r="F171" s="303" t="s">
        <v>41</v>
      </c>
      <c r="G171" s="25"/>
      <c r="H171" s="11">
        <f t="shared" si="260"/>
        <v>0</v>
      </c>
      <c r="I171" s="12"/>
      <c r="J171" s="3"/>
      <c r="K171" s="11">
        <f t="shared" si="261"/>
        <v>0</v>
      </c>
      <c r="L171" s="12"/>
      <c r="M171" s="3"/>
      <c r="N171" s="11">
        <f t="shared" si="262"/>
        <v>0</v>
      </c>
      <c r="O171" s="12"/>
      <c r="P171" s="3"/>
      <c r="Q171" s="11">
        <f t="shared" si="263"/>
        <v>0</v>
      </c>
      <c r="R171" s="12"/>
      <c r="S171" s="3"/>
      <c r="T171" s="11">
        <f t="shared" si="264"/>
        <v>0</v>
      </c>
      <c r="U171" s="12"/>
      <c r="V171" s="3"/>
      <c r="W171" s="11">
        <f t="shared" si="265"/>
        <v>0</v>
      </c>
      <c r="X171" s="127"/>
      <c r="Y171" s="189"/>
      <c r="Z171" s="11">
        <f t="shared" si="266"/>
        <v>0</v>
      </c>
      <c r="AA171" s="190"/>
      <c r="AB171" s="25"/>
      <c r="AC171" s="11">
        <f t="shared" ref="AC171:AC173" si="275">AB171-AD171</f>
        <v>0</v>
      </c>
      <c r="AD171" s="12"/>
      <c r="AE171" s="25"/>
      <c r="AF171" s="11">
        <f t="shared" si="268"/>
        <v>0</v>
      </c>
      <c r="AG171" s="12"/>
      <c r="AH171" s="3"/>
      <c r="AI171" s="11">
        <f t="shared" si="269"/>
        <v>0</v>
      </c>
      <c r="AJ171" s="12"/>
      <c r="AK171" s="3"/>
      <c r="AL171" s="11">
        <f t="shared" si="270"/>
        <v>0</v>
      </c>
      <c r="AM171" s="12"/>
      <c r="AN171" s="3"/>
      <c r="AO171" s="11">
        <f t="shared" si="271"/>
        <v>0</v>
      </c>
      <c r="AP171" s="12"/>
      <c r="AQ171" s="3"/>
      <c r="AR171" s="11">
        <f t="shared" si="272"/>
        <v>0</v>
      </c>
      <c r="AS171" s="12"/>
      <c r="AT171" s="3"/>
      <c r="AU171" s="11">
        <f t="shared" si="274"/>
        <v>0</v>
      </c>
      <c r="AV171" s="12"/>
      <c r="AW171" s="3"/>
      <c r="AX171" s="7" t="s">
        <v>42</v>
      </c>
    </row>
    <row r="172" spans="1:50">
      <c r="A172" s="687"/>
      <c r="B172" s="621"/>
      <c r="C172" s="688"/>
      <c r="D172" s="627"/>
      <c r="E172" s="692"/>
      <c r="F172" s="303" t="s">
        <v>43</v>
      </c>
      <c r="G172" s="25"/>
      <c r="H172" s="11">
        <f t="shared" si="260"/>
        <v>0</v>
      </c>
      <c r="I172" s="12"/>
      <c r="J172" s="3"/>
      <c r="K172" s="11">
        <f t="shared" si="261"/>
        <v>0</v>
      </c>
      <c r="L172" s="12"/>
      <c r="M172" s="3"/>
      <c r="N172" s="11">
        <f t="shared" si="262"/>
        <v>0</v>
      </c>
      <c r="O172" s="12"/>
      <c r="P172" s="3"/>
      <c r="Q172" s="11">
        <f t="shared" si="263"/>
        <v>0</v>
      </c>
      <c r="R172" s="12"/>
      <c r="S172" s="3"/>
      <c r="T172" s="11">
        <f t="shared" si="264"/>
        <v>0</v>
      </c>
      <c r="U172" s="12"/>
      <c r="V172" s="3"/>
      <c r="W172" s="11">
        <f t="shared" si="265"/>
        <v>0</v>
      </c>
      <c r="X172" s="127"/>
      <c r="Y172" s="189"/>
      <c r="Z172" s="11">
        <f t="shared" si="266"/>
        <v>0</v>
      </c>
      <c r="AA172" s="190"/>
      <c r="AB172" s="25"/>
      <c r="AC172" s="11">
        <f t="shared" si="275"/>
        <v>0</v>
      </c>
      <c r="AD172" s="12"/>
      <c r="AE172" s="25"/>
      <c r="AF172" s="11">
        <f t="shared" si="268"/>
        <v>0</v>
      </c>
      <c r="AG172" s="12"/>
      <c r="AH172" s="3"/>
      <c r="AI172" s="11">
        <f t="shared" si="269"/>
        <v>0</v>
      </c>
      <c r="AJ172" s="12"/>
      <c r="AK172" s="3"/>
      <c r="AL172" s="11">
        <f t="shared" si="270"/>
        <v>0</v>
      </c>
      <c r="AM172" s="12"/>
      <c r="AN172" s="3"/>
      <c r="AO172" s="11">
        <f t="shared" si="271"/>
        <v>0</v>
      </c>
      <c r="AP172" s="12"/>
      <c r="AQ172" s="3"/>
      <c r="AR172" s="11">
        <f t="shared" si="272"/>
        <v>0</v>
      </c>
      <c r="AS172" s="12"/>
      <c r="AT172" s="3"/>
      <c r="AU172" s="11">
        <f t="shared" si="274"/>
        <v>0</v>
      </c>
      <c r="AV172" s="12"/>
      <c r="AW172" s="3"/>
      <c r="AX172" s="290">
        <f>AX169/AX164</f>
        <v>0.85555244832822186</v>
      </c>
    </row>
    <row r="173" spans="1:50">
      <c r="A173" s="670"/>
      <c r="B173" s="671"/>
      <c r="C173" s="689"/>
      <c r="D173" s="675"/>
      <c r="E173" s="677"/>
      <c r="F173" s="305" t="s">
        <v>44</v>
      </c>
      <c r="G173" s="292"/>
      <c r="H173" s="16">
        <f t="shared" si="260"/>
        <v>0</v>
      </c>
      <c r="I173" s="17"/>
      <c r="J173" s="8"/>
      <c r="K173" s="16">
        <f t="shared" si="261"/>
        <v>0</v>
      </c>
      <c r="L173" s="17"/>
      <c r="M173" s="8"/>
      <c r="N173" s="16">
        <f t="shared" si="262"/>
        <v>0</v>
      </c>
      <c r="O173" s="17"/>
      <c r="P173" s="8"/>
      <c r="Q173" s="16">
        <f t="shared" si="263"/>
        <v>0</v>
      </c>
      <c r="R173" s="17"/>
      <c r="S173" s="8"/>
      <c r="T173" s="16">
        <f t="shared" si="264"/>
        <v>0</v>
      </c>
      <c r="U173" s="17"/>
      <c r="V173" s="8"/>
      <c r="W173" s="16">
        <f t="shared" si="265"/>
        <v>0</v>
      </c>
      <c r="X173" s="128"/>
      <c r="Y173" s="192"/>
      <c r="Z173" s="193">
        <f t="shared" si="266"/>
        <v>0</v>
      </c>
      <c r="AA173" s="194"/>
      <c r="AB173" s="292"/>
      <c r="AC173" s="16">
        <f t="shared" si="275"/>
        <v>0</v>
      </c>
      <c r="AD173" s="17"/>
      <c r="AE173" s="292"/>
      <c r="AF173" s="16">
        <f t="shared" si="268"/>
        <v>0</v>
      </c>
      <c r="AG173" s="17"/>
      <c r="AH173" s="8"/>
      <c r="AI173" s="16">
        <f t="shared" si="269"/>
        <v>0</v>
      </c>
      <c r="AJ173" s="17"/>
      <c r="AK173" s="8"/>
      <c r="AL173" s="16">
        <f t="shared" si="270"/>
        <v>0</v>
      </c>
      <c r="AM173" s="17"/>
      <c r="AN173" s="8"/>
      <c r="AO173" s="16">
        <f t="shared" si="271"/>
        <v>0</v>
      </c>
      <c r="AP173" s="17"/>
      <c r="AQ173" s="8"/>
      <c r="AR173" s="16">
        <f t="shared" si="272"/>
        <v>0</v>
      </c>
      <c r="AS173" s="17"/>
      <c r="AT173" s="8"/>
      <c r="AU173" s="16">
        <f t="shared" si="274"/>
        <v>0</v>
      </c>
      <c r="AV173" s="17"/>
      <c r="AW173" s="8"/>
      <c r="AX173" s="301"/>
    </row>
    <row r="174" spans="1:50">
      <c r="A174" s="695" t="s">
        <v>18</v>
      </c>
      <c r="B174" s="696" t="s">
        <v>19</v>
      </c>
      <c r="C174" s="680" t="s">
        <v>20</v>
      </c>
      <c r="D174" s="696" t="s">
        <v>21</v>
      </c>
      <c r="E174" s="680" t="s">
        <v>22</v>
      </c>
      <c r="F174" s="697" t="s">
        <v>23</v>
      </c>
      <c r="G174" s="544" t="s">
        <v>24</v>
      </c>
      <c r="H174" s="502" t="s">
        <v>25</v>
      </c>
      <c r="I174" s="504" t="s">
        <v>26</v>
      </c>
      <c r="J174" s="512" t="s">
        <v>24</v>
      </c>
      <c r="K174" s="502" t="s">
        <v>25</v>
      </c>
      <c r="L174" s="504" t="s">
        <v>26</v>
      </c>
      <c r="M174" s="512" t="s">
        <v>24</v>
      </c>
      <c r="N174" s="502" t="s">
        <v>25</v>
      </c>
      <c r="O174" s="504" t="s">
        <v>26</v>
      </c>
      <c r="P174" s="512" t="s">
        <v>24</v>
      </c>
      <c r="Q174" s="502" t="s">
        <v>25</v>
      </c>
      <c r="R174" s="504" t="s">
        <v>26</v>
      </c>
      <c r="S174" s="512" t="s">
        <v>24</v>
      </c>
      <c r="T174" s="502" t="s">
        <v>25</v>
      </c>
      <c r="U174" s="504" t="s">
        <v>26</v>
      </c>
      <c r="V174" s="512" t="s">
        <v>24</v>
      </c>
      <c r="W174" s="502" t="s">
        <v>25</v>
      </c>
      <c r="X174" s="504" t="s">
        <v>26</v>
      </c>
      <c r="Y174" s="512" t="s">
        <v>24</v>
      </c>
      <c r="Z174" s="502" t="s">
        <v>25</v>
      </c>
      <c r="AA174" s="504" t="s">
        <v>26</v>
      </c>
      <c r="AB174" s="512" t="s">
        <v>24</v>
      </c>
      <c r="AC174" s="502" t="s">
        <v>25</v>
      </c>
      <c r="AD174" s="504" t="s">
        <v>26</v>
      </c>
      <c r="AE174" s="512" t="s">
        <v>24</v>
      </c>
      <c r="AF174" s="502" t="s">
        <v>25</v>
      </c>
      <c r="AG174" s="504" t="s">
        <v>26</v>
      </c>
      <c r="AH174" s="512" t="s">
        <v>24</v>
      </c>
      <c r="AI174" s="502" t="s">
        <v>25</v>
      </c>
      <c r="AJ174" s="504" t="s">
        <v>26</v>
      </c>
      <c r="AK174" s="512" t="s">
        <v>24</v>
      </c>
      <c r="AL174" s="502" t="s">
        <v>25</v>
      </c>
      <c r="AM174" s="504" t="s">
        <v>26</v>
      </c>
      <c r="AN174" s="512" t="s">
        <v>24</v>
      </c>
      <c r="AO174" s="502" t="s">
        <v>25</v>
      </c>
      <c r="AP174" s="504" t="s">
        <v>26</v>
      </c>
      <c r="AQ174" s="512" t="s">
        <v>24</v>
      </c>
      <c r="AR174" s="502" t="s">
        <v>25</v>
      </c>
      <c r="AS174" s="504" t="s">
        <v>26</v>
      </c>
      <c r="AT174" s="512" t="s">
        <v>24</v>
      </c>
      <c r="AU174" s="502" t="s">
        <v>25</v>
      </c>
      <c r="AV174" s="504" t="s">
        <v>26</v>
      </c>
      <c r="AW174" s="612" t="s">
        <v>24</v>
      </c>
      <c r="AX174" s="521" t="s">
        <v>27</v>
      </c>
    </row>
    <row r="175" spans="1:50">
      <c r="A175" s="684"/>
      <c r="B175" s="532"/>
      <c r="C175" s="502"/>
      <c r="D175" s="532"/>
      <c r="E175" s="502"/>
      <c r="F175" s="686"/>
      <c r="G175" s="544"/>
      <c r="H175" s="502"/>
      <c r="I175" s="504"/>
      <c r="J175" s="512"/>
      <c r="K175" s="502"/>
      <c r="L175" s="504"/>
      <c r="M175" s="512"/>
      <c r="N175" s="502"/>
      <c r="O175" s="504"/>
      <c r="P175" s="512"/>
      <c r="Q175" s="502"/>
      <c r="R175" s="504"/>
      <c r="S175" s="512"/>
      <c r="T175" s="502"/>
      <c r="U175" s="504"/>
      <c r="V175" s="512"/>
      <c r="W175" s="502"/>
      <c r="X175" s="504"/>
      <c r="Y175" s="512"/>
      <c r="Z175" s="502"/>
      <c r="AA175" s="504"/>
      <c r="AB175" s="512"/>
      <c r="AC175" s="502"/>
      <c r="AD175" s="504"/>
      <c r="AE175" s="512"/>
      <c r="AF175" s="502"/>
      <c r="AG175" s="504"/>
      <c r="AH175" s="512"/>
      <c r="AI175" s="502"/>
      <c r="AJ175" s="504"/>
      <c r="AK175" s="512"/>
      <c r="AL175" s="502"/>
      <c r="AM175" s="504"/>
      <c r="AN175" s="512"/>
      <c r="AO175" s="502"/>
      <c r="AP175" s="504"/>
      <c r="AQ175" s="512"/>
      <c r="AR175" s="502"/>
      <c r="AS175" s="504"/>
      <c r="AT175" s="512"/>
      <c r="AU175" s="502"/>
      <c r="AV175" s="504"/>
      <c r="AW175" s="612"/>
      <c r="AX175" s="521"/>
    </row>
    <row r="176" spans="1:50">
      <c r="A176" s="669" t="s">
        <v>77</v>
      </c>
      <c r="B176" s="730" t="s">
        <v>78</v>
      </c>
      <c r="C176" s="718">
        <v>2300016</v>
      </c>
      <c r="D176" s="618" t="s">
        <v>79</v>
      </c>
      <c r="E176" s="676" t="s">
        <v>80</v>
      </c>
      <c r="F176" s="308" t="s">
        <v>31</v>
      </c>
      <c r="G176" s="25"/>
      <c r="H176" s="9">
        <f t="shared" ref="H176:H185" si="276">G176-I176</f>
        <v>0</v>
      </c>
      <c r="I176" s="10"/>
      <c r="J176" s="13"/>
      <c r="K176" s="9">
        <f t="shared" ref="K176:K185" si="277">J176-L176</f>
        <v>0</v>
      </c>
      <c r="L176" s="10"/>
      <c r="M176" s="13"/>
      <c r="N176" s="9">
        <f t="shared" ref="N176:N185" si="278">M176-O176</f>
        <v>0</v>
      </c>
      <c r="O176" s="10"/>
      <c r="P176" s="13"/>
      <c r="Q176" s="9">
        <f t="shared" ref="Q176:Q185" si="279">P176-R176</f>
        <v>0</v>
      </c>
      <c r="R176" s="10"/>
      <c r="S176" s="13"/>
      <c r="T176" s="9">
        <f t="shared" ref="T176:T185" si="280">S176-U176</f>
        <v>0</v>
      </c>
      <c r="U176" s="10"/>
      <c r="V176" s="13"/>
      <c r="W176" s="9">
        <f t="shared" ref="W176:W185" si="281">V176-X176</f>
        <v>0</v>
      </c>
      <c r="X176" s="10"/>
      <c r="Y176" s="13"/>
      <c r="Z176" s="9">
        <f t="shared" ref="Z176:Z185" si="282">Y176-AA176</f>
        <v>0</v>
      </c>
      <c r="AA176" s="10"/>
      <c r="AB176" s="13"/>
      <c r="AC176" s="9">
        <f t="shared" ref="AC176:AC185" si="283">AB176-AD176</f>
        <v>0</v>
      </c>
      <c r="AD176" s="10"/>
      <c r="AE176" s="13"/>
      <c r="AF176" s="9">
        <f t="shared" ref="AF176:AF185" si="284">AE176-AG176</f>
        <v>0</v>
      </c>
      <c r="AG176" s="10"/>
      <c r="AH176" s="13"/>
      <c r="AI176" s="9">
        <f t="shared" ref="AI176:AI184" si="285">AH176-AJ176</f>
        <v>0</v>
      </c>
      <c r="AJ176" s="10"/>
      <c r="AK176" s="13"/>
      <c r="AL176" s="9">
        <f t="shared" ref="AL176:AL184" si="286">AK176-AM176</f>
        <v>0</v>
      </c>
      <c r="AM176" s="10"/>
      <c r="AN176" s="13"/>
      <c r="AO176" s="9">
        <f t="shared" ref="AO176:AO184" si="287">AN176-AP176</f>
        <v>0</v>
      </c>
      <c r="AP176" s="10"/>
      <c r="AQ176" s="13"/>
      <c r="AR176" s="9">
        <f t="shared" ref="AR176:AR184" si="288">AQ176-AS176</f>
        <v>0</v>
      </c>
      <c r="AS176" s="10"/>
      <c r="AT176" s="13"/>
      <c r="AU176" s="9">
        <f t="shared" ref="AU176:AU180" si="289">AT176-AV176</f>
        <v>0</v>
      </c>
      <c r="AV176" s="10"/>
      <c r="AW176" s="23"/>
      <c r="AX176" s="4" t="s">
        <v>32</v>
      </c>
    </row>
    <row r="177" spans="1:50">
      <c r="A177" s="669"/>
      <c r="B177" s="730"/>
      <c r="C177" s="718"/>
      <c r="D177" s="618"/>
      <c r="E177" s="676"/>
      <c r="F177" s="303" t="s">
        <v>33</v>
      </c>
      <c r="G177" s="25"/>
      <c r="H177" s="11">
        <f t="shared" si="276"/>
        <v>0</v>
      </c>
      <c r="I177" s="12"/>
      <c r="J177" s="13"/>
      <c r="K177" s="11">
        <f t="shared" si="277"/>
        <v>0</v>
      </c>
      <c r="L177" s="12"/>
      <c r="M177" s="13"/>
      <c r="N177" s="11">
        <f t="shared" si="278"/>
        <v>0</v>
      </c>
      <c r="O177" s="12"/>
      <c r="P177" s="13"/>
      <c r="Q177" s="11">
        <f t="shared" si="279"/>
        <v>0</v>
      </c>
      <c r="R177" s="12"/>
      <c r="S177" s="13"/>
      <c r="T177" s="11">
        <f t="shared" si="280"/>
        <v>0</v>
      </c>
      <c r="U177" s="12"/>
      <c r="V177" s="13"/>
      <c r="W177" s="11">
        <f t="shared" si="281"/>
        <v>0</v>
      </c>
      <c r="X177" s="12"/>
      <c r="Y177" s="13"/>
      <c r="Z177" s="11">
        <f t="shared" si="282"/>
        <v>0</v>
      </c>
      <c r="AA177" s="12"/>
      <c r="AB177" s="13"/>
      <c r="AC177" s="11">
        <f t="shared" si="283"/>
        <v>0</v>
      </c>
      <c r="AD177" s="12"/>
      <c r="AE177" s="13"/>
      <c r="AF177" s="11">
        <f t="shared" si="284"/>
        <v>0</v>
      </c>
      <c r="AG177" s="12"/>
      <c r="AH177" s="13"/>
      <c r="AI177" s="11">
        <f t="shared" si="285"/>
        <v>0</v>
      </c>
      <c r="AJ177" s="12"/>
      <c r="AK177" s="13"/>
      <c r="AL177" s="11">
        <f t="shared" si="286"/>
        <v>0</v>
      </c>
      <c r="AM177" s="12"/>
      <c r="AN177" s="13"/>
      <c r="AO177" s="11">
        <f t="shared" si="287"/>
        <v>0</v>
      </c>
      <c r="AP177" s="12"/>
      <c r="AQ177" s="13"/>
      <c r="AR177" s="11">
        <f t="shared" si="288"/>
        <v>0</v>
      </c>
      <c r="AS177" s="12"/>
      <c r="AT177" s="13"/>
      <c r="AU177" s="11">
        <f t="shared" si="289"/>
        <v>0</v>
      </c>
      <c r="AV177" s="12"/>
      <c r="AW177" s="23"/>
      <c r="AX177" s="63">
        <f>SUM(G176:G185,J176:J185,M176:M185,P176:P185,S176:S185,V176:V185,Y176:Y185,AB176:AB185,AE176:AE185)</f>
        <v>1143000</v>
      </c>
    </row>
    <row r="178" spans="1:50" ht="15" customHeight="1">
      <c r="A178" s="669"/>
      <c r="B178" s="730"/>
      <c r="C178" s="718"/>
      <c r="D178" s="618"/>
      <c r="E178" s="676"/>
      <c r="F178" s="303" t="s">
        <v>34</v>
      </c>
      <c r="G178" s="25"/>
      <c r="H178" s="11">
        <f t="shared" si="276"/>
        <v>0</v>
      </c>
      <c r="I178" s="12"/>
      <c r="J178" s="13"/>
      <c r="K178" s="11">
        <f t="shared" si="277"/>
        <v>0</v>
      </c>
      <c r="L178" s="12"/>
      <c r="M178" s="13"/>
      <c r="N178" s="11">
        <f t="shared" si="278"/>
        <v>0</v>
      </c>
      <c r="O178" s="12"/>
      <c r="P178" s="13"/>
      <c r="Q178" s="11">
        <f t="shared" si="279"/>
        <v>0</v>
      </c>
      <c r="R178" s="12"/>
      <c r="S178" s="13"/>
      <c r="T178" s="11">
        <f t="shared" si="280"/>
        <v>0</v>
      </c>
      <c r="U178" s="12"/>
      <c r="V178" s="13"/>
      <c r="W178" s="11">
        <f t="shared" si="281"/>
        <v>0</v>
      </c>
      <c r="X178" s="12"/>
      <c r="Y178" s="13"/>
      <c r="Z178" s="11">
        <f t="shared" si="282"/>
        <v>0</v>
      </c>
      <c r="AA178" s="12"/>
      <c r="AB178" s="13"/>
      <c r="AC178" s="11">
        <f t="shared" si="283"/>
        <v>0</v>
      </c>
      <c r="AD178" s="12"/>
      <c r="AE178" s="13"/>
      <c r="AF178" s="11">
        <f t="shared" si="284"/>
        <v>0</v>
      </c>
      <c r="AG178" s="12"/>
      <c r="AH178" s="13"/>
      <c r="AI178" s="11">
        <f t="shared" si="285"/>
        <v>0</v>
      </c>
      <c r="AJ178" s="12"/>
      <c r="AK178" s="13"/>
      <c r="AL178" s="11">
        <f t="shared" si="286"/>
        <v>0</v>
      </c>
      <c r="AM178" s="12"/>
      <c r="AN178" s="13"/>
      <c r="AO178" s="11">
        <f t="shared" si="287"/>
        <v>0</v>
      </c>
      <c r="AP178" s="12"/>
      <c r="AQ178" s="13"/>
      <c r="AR178" s="11">
        <f t="shared" si="288"/>
        <v>0</v>
      </c>
      <c r="AS178" s="12"/>
      <c r="AT178" s="13"/>
      <c r="AU178" s="11">
        <f t="shared" si="289"/>
        <v>0</v>
      </c>
      <c r="AV178" s="12"/>
      <c r="AW178" s="23"/>
      <c r="AX178" s="7" t="s">
        <v>35</v>
      </c>
    </row>
    <row r="179" spans="1:50">
      <c r="A179" s="669"/>
      <c r="B179" s="730"/>
      <c r="C179" s="718"/>
      <c r="D179" s="618"/>
      <c r="E179" s="676"/>
      <c r="F179" s="303" t="s">
        <v>36</v>
      </c>
      <c r="G179" s="25"/>
      <c r="H179" s="11">
        <f t="shared" si="276"/>
        <v>0</v>
      </c>
      <c r="I179" s="12"/>
      <c r="J179" s="13"/>
      <c r="K179" s="11">
        <f t="shared" si="277"/>
        <v>0</v>
      </c>
      <c r="L179" s="12"/>
      <c r="M179" s="13"/>
      <c r="N179" s="11">
        <f t="shared" si="278"/>
        <v>0</v>
      </c>
      <c r="O179" s="12"/>
      <c r="P179" s="13"/>
      <c r="Q179" s="11">
        <f t="shared" si="279"/>
        <v>0</v>
      </c>
      <c r="R179" s="12"/>
      <c r="S179" s="13"/>
      <c r="T179" s="11">
        <f t="shared" si="280"/>
        <v>0</v>
      </c>
      <c r="U179" s="12"/>
      <c r="V179" s="13"/>
      <c r="W179" s="11">
        <f t="shared" si="281"/>
        <v>0</v>
      </c>
      <c r="X179" s="12"/>
      <c r="Y179" s="13"/>
      <c r="Z179" s="11">
        <f t="shared" si="282"/>
        <v>0</v>
      </c>
      <c r="AA179" s="12"/>
      <c r="AB179" s="13"/>
      <c r="AC179" s="11">
        <f t="shared" si="283"/>
        <v>0</v>
      </c>
      <c r="AD179" s="12"/>
      <c r="AE179" s="13"/>
      <c r="AF179" s="11">
        <f t="shared" si="284"/>
        <v>0</v>
      </c>
      <c r="AG179" s="12"/>
      <c r="AH179" s="13"/>
      <c r="AI179" s="11">
        <f t="shared" si="285"/>
        <v>0</v>
      </c>
      <c r="AJ179" s="12"/>
      <c r="AK179" s="13"/>
      <c r="AL179" s="11">
        <f t="shared" si="286"/>
        <v>0</v>
      </c>
      <c r="AM179" s="12"/>
      <c r="AN179" s="13"/>
      <c r="AO179" s="11">
        <f t="shared" si="287"/>
        <v>0</v>
      </c>
      <c r="AP179" s="12"/>
      <c r="AQ179" s="13"/>
      <c r="AR179" s="11">
        <f t="shared" si="288"/>
        <v>0</v>
      </c>
      <c r="AS179" s="12"/>
      <c r="AT179" s="13"/>
      <c r="AU179" s="11">
        <f t="shared" si="289"/>
        <v>0</v>
      </c>
      <c r="AV179" s="12"/>
      <c r="AW179" s="23"/>
      <c r="AX179" s="63">
        <f>SUM(H176:H185,K176:K185,N176:N185,Q176:Q185,T176:T185,W176:W185,Z176:Z185,AC176:AC185,Z176:Z185,AF176:AF185)</f>
        <v>0</v>
      </c>
    </row>
    <row r="180" spans="1:50" ht="15" customHeight="1">
      <c r="A180" s="669"/>
      <c r="B180" s="730"/>
      <c r="C180" s="718"/>
      <c r="D180" s="618"/>
      <c r="E180" s="676"/>
      <c r="F180" s="303" t="s">
        <v>37</v>
      </c>
      <c r="G180" s="25"/>
      <c r="H180" s="11">
        <f t="shared" si="276"/>
        <v>0</v>
      </c>
      <c r="I180" s="12"/>
      <c r="J180" s="13"/>
      <c r="K180" s="11">
        <f t="shared" si="277"/>
        <v>0</v>
      </c>
      <c r="L180" s="12"/>
      <c r="M180" s="13"/>
      <c r="N180" s="11">
        <f t="shared" si="278"/>
        <v>0</v>
      </c>
      <c r="O180" s="12"/>
      <c r="P180" s="13"/>
      <c r="Q180" s="11">
        <f t="shared" si="279"/>
        <v>0</v>
      </c>
      <c r="R180" s="12"/>
      <c r="S180" s="13"/>
      <c r="T180" s="11">
        <f t="shared" si="280"/>
        <v>0</v>
      </c>
      <c r="U180" s="12"/>
      <c r="V180" s="13"/>
      <c r="W180" s="11">
        <f t="shared" si="281"/>
        <v>0</v>
      </c>
      <c r="X180" s="12"/>
      <c r="Y180" s="13"/>
      <c r="Z180" s="11">
        <f t="shared" si="282"/>
        <v>0</v>
      </c>
      <c r="AA180" s="12"/>
      <c r="AB180" s="13"/>
      <c r="AC180" s="11">
        <f t="shared" si="283"/>
        <v>0</v>
      </c>
      <c r="AD180" s="12"/>
      <c r="AE180" s="13"/>
      <c r="AF180" s="11">
        <f t="shared" si="284"/>
        <v>0</v>
      </c>
      <c r="AG180" s="12"/>
      <c r="AH180" s="13"/>
      <c r="AI180" s="11">
        <f t="shared" si="285"/>
        <v>0</v>
      </c>
      <c r="AJ180" s="12"/>
      <c r="AK180" s="13"/>
      <c r="AL180" s="11">
        <f t="shared" si="286"/>
        <v>0</v>
      </c>
      <c r="AM180" s="12"/>
      <c r="AN180" s="13"/>
      <c r="AO180" s="11">
        <f t="shared" si="287"/>
        <v>0</v>
      </c>
      <c r="AP180" s="12"/>
      <c r="AQ180" s="13"/>
      <c r="AR180" s="11">
        <f t="shared" si="288"/>
        <v>0</v>
      </c>
      <c r="AS180" s="12"/>
      <c r="AT180" s="13"/>
      <c r="AU180" s="11">
        <f t="shared" si="289"/>
        <v>0</v>
      </c>
      <c r="AV180" s="12"/>
      <c r="AW180" s="23"/>
      <c r="AX180" s="7" t="s">
        <v>38</v>
      </c>
    </row>
    <row r="181" spans="1:50" ht="15" customHeight="1">
      <c r="A181" s="669"/>
      <c r="B181" s="730"/>
      <c r="C181" s="718"/>
      <c r="D181" s="618"/>
      <c r="E181" s="676"/>
      <c r="F181" s="303" t="s">
        <v>39</v>
      </c>
      <c r="G181" s="25"/>
      <c r="H181" s="11"/>
      <c r="I181" s="12"/>
      <c r="J181" s="13"/>
      <c r="K181" s="11"/>
      <c r="L181" s="12"/>
      <c r="M181" s="13"/>
      <c r="N181" s="11"/>
      <c r="O181" s="12"/>
      <c r="P181" s="13"/>
      <c r="Q181" s="11"/>
      <c r="R181" s="12"/>
      <c r="S181" s="13"/>
      <c r="T181" s="11"/>
      <c r="U181" s="12"/>
      <c r="V181" s="13"/>
      <c r="W181" s="11"/>
      <c r="X181" s="12"/>
      <c r="Y181" s="13"/>
      <c r="Z181" s="11"/>
      <c r="AA181" s="12"/>
      <c r="AB181" s="13"/>
      <c r="AC181" s="11"/>
      <c r="AD181" s="12"/>
      <c r="AE181" s="13"/>
      <c r="AF181" s="11">
        <f t="shared" si="284"/>
        <v>0</v>
      </c>
      <c r="AG181" s="12"/>
      <c r="AH181" s="13"/>
      <c r="AI181" s="11"/>
      <c r="AJ181" s="12"/>
      <c r="AK181" s="13"/>
      <c r="AL181" s="11"/>
      <c r="AM181" s="12"/>
      <c r="AN181" s="13"/>
      <c r="AO181" s="11"/>
      <c r="AP181" s="12"/>
      <c r="AQ181" s="13"/>
      <c r="AR181" s="11"/>
      <c r="AS181" s="12"/>
      <c r="AT181" s="13"/>
      <c r="AU181" s="11"/>
      <c r="AV181" s="12"/>
      <c r="AW181" s="23"/>
      <c r="AX181" s="7"/>
    </row>
    <row r="182" spans="1:50">
      <c r="A182" s="669"/>
      <c r="B182" s="730"/>
      <c r="C182" s="718"/>
      <c r="D182" s="618"/>
      <c r="E182" s="676"/>
      <c r="F182" s="303" t="s">
        <v>40</v>
      </c>
      <c r="G182" s="25"/>
      <c r="H182" s="11">
        <f t="shared" si="276"/>
        <v>0</v>
      </c>
      <c r="I182" s="12"/>
      <c r="J182" s="13"/>
      <c r="K182" s="11">
        <f t="shared" si="277"/>
        <v>0</v>
      </c>
      <c r="L182" s="12"/>
      <c r="M182" s="13"/>
      <c r="N182" s="11">
        <f t="shared" si="278"/>
        <v>0</v>
      </c>
      <c r="O182" s="12"/>
      <c r="P182" s="13"/>
      <c r="Q182" s="11">
        <f t="shared" si="279"/>
        <v>0</v>
      </c>
      <c r="R182" s="12"/>
      <c r="S182" s="13"/>
      <c r="T182" s="11">
        <f t="shared" si="280"/>
        <v>0</v>
      </c>
      <c r="U182" s="12"/>
      <c r="V182" s="13"/>
      <c r="W182" s="11">
        <f t="shared" si="281"/>
        <v>0</v>
      </c>
      <c r="X182" s="12"/>
      <c r="Y182" s="13"/>
      <c r="Z182" s="11">
        <f t="shared" si="282"/>
        <v>0</v>
      </c>
      <c r="AA182" s="12"/>
      <c r="AB182" s="13"/>
      <c r="AC182" s="11">
        <f t="shared" si="283"/>
        <v>0</v>
      </c>
      <c r="AD182" s="12"/>
      <c r="AE182" s="13"/>
      <c r="AF182" s="11">
        <f t="shared" si="284"/>
        <v>0</v>
      </c>
      <c r="AG182" s="12"/>
      <c r="AH182" s="13"/>
      <c r="AI182" s="11">
        <f t="shared" si="285"/>
        <v>0</v>
      </c>
      <c r="AJ182" s="12"/>
      <c r="AK182" s="13"/>
      <c r="AL182" s="11">
        <f t="shared" si="286"/>
        <v>0</v>
      </c>
      <c r="AM182" s="12"/>
      <c r="AN182" s="13"/>
      <c r="AO182" s="11">
        <f t="shared" si="287"/>
        <v>0</v>
      </c>
      <c r="AP182" s="12"/>
      <c r="AQ182" s="13"/>
      <c r="AR182" s="11">
        <f t="shared" si="288"/>
        <v>0</v>
      </c>
      <c r="AS182" s="12"/>
      <c r="AT182" s="13"/>
      <c r="AU182" s="11">
        <f t="shared" ref="AU182:AU185" si="290">AT182-AV182</f>
        <v>0</v>
      </c>
      <c r="AV182" s="12"/>
      <c r="AW182" s="23"/>
      <c r="AX182" s="63">
        <f>SUM(I176:I185,L176:L185,O176:O185,R176:R185,U176:U185,X176:X185,AA176:AA185,AD176:AD185,AG176:AG185)</f>
        <v>1143000</v>
      </c>
    </row>
    <row r="183" spans="1:50">
      <c r="A183" s="669"/>
      <c r="B183" s="730"/>
      <c r="C183" s="718"/>
      <c r="D183" s="618"/>
      <c r="E183" s="676"/>
      <c r="F183" s="303" t="s">
        <v>41</v>
      </c>
      <c r="G183" s="25"/>
      <c r="H183" s="11">
        <f t="shared" si="276"/>
        <v>0</v>
      </c>
      <c r="I183" s="12"/>
      <c r="J183" s="13"/>
      <c r="K183" s="11">
        <f t="shared" si="277"/>
        <v>0</v>
      </c>
      <c r="L183" s="12"/>
      <c r="M183" s="13"/>
      <c r="N183" s="11">
        <f t="shared" si="278"/>
        <v>0</v>
      </c>
      <c r="O183" s="12"/>
      <c r="P183" s="13"/>
      <c r="Q183" s="11">
        <f t="shared" si="279"/>
        <v>0</v>
      </c>
      <c r="R183" s="12"/>
      <c r="S183" s="13"/>
      <c r="T183" s="11">
        <f t="shared" si="280"/>
        <v>0</v>
      </c>
      <c r="U183" s="12"/>
      <c r="V183" s="13"/>
      <c r="W183" s="11">
        <f t="shared" si="281"/>
        <v>0</v>
      </c>
      <c r="X183" s="12"/>
      <c r="Y183" s="13"/>
      <c r="Z183" s="11">
        <f t="shared" si="282"/>
        <v>0</v>
      </c>
      <c r="AA183" s="12"/>
      <c r="AB183" s="13"/>
      <c r="AC183" s="11">
        <f t="shared" si="283"/>
        <v>0</v>
      </c>
      <c r="AD183" s="12"/>
      <c r="AE183" s="13"/>
      <c r="AF183" s="11">
        <f t="shared" si="284"/>
        <v>0</v>
      </c>
      <c r="AG183" s="12"/>
      <c r="AH183" s="13"/>
      <c r="AI183" s="11">
        <f t="shared" si="285"/>
        <v>0</v>
      </c>
      <c r="AJ183" s="12"/>
      <c r="AK183" s="13"/>
      <c r="AL183" s="11">
        <f t="shared" si="286"/>
        <v>0</v>
      </c>
      <c r="AM183" s="12"/>
      <c r="AN183" s="13"/>
      <c r="AO183" s="11">
        <f t="shared" si="287"/>
        <v>0</v>
      </c>
      <c r="AP183" s="12"/>
      <c r="AQ183" s="13"/>
      <c r="AR183" s="11">
        <f t="shared" si="288"/>
        <v>0</v>
      </c>
      <c r="AS183" s="12"/>
      <c r="AT183" s="13"/>
      <c r="AU183" s="11">
        <f t="shared" si="290"/>
        <v>0</v>
      </c>
      <c r="AV183" s="12"/>
      <c r="AW183" s="23"/>
      <c r="AX183" s="7" t="s">
        <v>42</v>
      </c>
    </row>
    <row r="184" spans="1:50">
      <c r="A184" s="669"/>
      <c r="B184" s="730"/>
      <c r="C184" s="718"/>
      <c r="D184" s="618"/>
      <c r="E184" s="676"/>
      <c r="F184" s="303" t="s">
        <v>43</v>
      </c>
      <c r="G184" s="25"/>
      <c r="H184" s="11">
        <f t="shared" si="276"/>
        <v>0</v>
      </c>
      <c r="I184" s="12"/>
      <c r="J184" s="13"/>
      <c r="K184" s="11">
        <f t="shared" si="277"/>
        <v>0</v>
      </c>
      <c r="L184" s="12"/>
      <c r="M184" s="13"/>
      <c r="N184" s="11">
        <f t="shared" si="278"/>
        <v>0</v>
      </c>
      <c r="O184" s="12"/>
      <c r="P184" s="13"/>
      <c r="Q184" s="11">
        <f t="shared" si="279"/>
        <v>0</v>
      </c>
      <c r="R184" s="12"/>
      <c r="S184" s="13"/>
      <c r="T184" s="11">
        <f t="shared" si="280"/>
        <v>0</v>
      </c>
      <c r="U184" s="12"/>
      <c r="V184" s="13"/>
      <c r="W184" s="11">
        <f t="shared" si="281"/>
        <v>0</v>
      </c>
      <c r="X184" s="12"/>
      <c r="Y184" s="13"/>
      <c r="Z184" s="11">
        <f t="shared" si="282"/>
        <v>0</v>
      </c>
      <c r="AA184" s="12"/>
      <c r="AB184" s="13"/>
      <c r="AC184" s="11">
        <f t="shared" si="283"/>
        <v>0</v>
      </c>
      <c r="AD184" s="12"/>
      <c r="AE184" s="13"/>
      <c r="AF184" s="11">
        <f t="shared" si="284"/>
        <v>0</v>
      </c>
      <c r="AG184" s="12"/>
      <c r="AH184" s="13"/>
      <c r="AI184" s="11">
        <f t="shared" si="285"/>
        <v>0</v>
      </c>
      <c r="AJ184" s="12"/>
      <c r="AK184" s="13"/>
      <c r="AL184" s="11">
        <f t="shared" si="286"/>
        <v>0</v>
      </c>
      <c r="AM184" s="12"/>
      <c r="AN184" s="13"/>
      <c r="AO184" s="11">
        <f t="shared" si="287"/>
        <v>0</v>
      </c>
      <c r="AP184" s="12"/>
      <c r="AQ184" s="13"/>
      <c r="AR184" s="11">
        <f t="shared" si="288"/>
        <v>0</v>
      </c>
      <c r="AS184" s="12"/>
      <c r="AT184" s="13"/>
      <c r="AU184" s="11">
        <f t="shared" si="290"/>
        <v>0</v>
      </c>
      <c r="AV184" s="12"/>
      <c r="AW184" s="23"/>
      <c r="AX184" s="290">
        <f>AX182/AX177</f>
        <v>1</v>
      </c>
    </row>
    <row r="185" spans="1:50">
      <c r="A185" s="670"/>
      <c r="B185" s="731"/>
      <c r="C185" s="689"/>
      <c r="D185" s="719"/>
      <c r="E185" s="677"/>
      <c r="F185" s="305" t="s">
        <v>44</v>
      </c>
      <c r="G185" s="413">
        <v>127000</v>
      </c>
      <c r="H185" s="414">
        <f t="shared" si="276"/>
        <v>0</v>
      </c>
      <c r="I185" s="415">
        <v>127000</v>
      </c>
      <c r="J185" s="416">
        <v>127000</v>
      </c>
      <c r="K185" s="414">
        <f t="shared" si="277"/>
        <v>0</v>
      </c>
      <c r="L185" s="415">
        <v>127000</v>
      </c>
      <c r="M185" s="416">
        <v>127000</v>
      </c>
      <c r="N185" s="414">
        <f t="shared" si="278"/>
        <v>0</v>
      </c>
      <c r="O185" s="415">
        <v>127000</v>
      </c>
      <c r="P185" s="416">
        <v>127000</v>
      </c>
      <c r="Q185" s="414">
        <f t="shared" si="279"/>
        <v>0</v>
      </c>
      <c r="R185" s="415">
        <v>127000</v>
      </c>
      <c r="S185" s="416">
        <v>127000</v>
      </c>
      <c r="T185" s="414">
        <f t="shared" si="280"/>
        <v>0</v>
      </c>
      <c r="U185" s="415">
        <v>127000</v>
      </c>
      <c r="V185" s="416">
        <v>127000</v>
      </c>
      <c r="W185" s="414">
        <f t="shared" si="281"/>
        <v>0</v>
      </c>
      <c r="X185" s="415">
        <v>127000</v>
      </c>
      <c r="Y185" s="416">
        <v>127000</v>
      </c>
      <c r="Z185" s="414">
        <f t="shared" si="282"/>
        <v>0</v>
      </c>
      <c r="AA185" s="415">
        <v>127000</v>
      </c>
      <c r="AB185" s="416">
        <v>127000</v>
      </c>
      <c r="AC185" s="414">
        <f t="shared" si="283"/>
        <v>0</v>
      </c>
      <c r="AD185" s="415">
        <v>127000</v>
      </c>
      <c r="AE185" s="416">
        <v>127000</v>
      </c>
      <c r="AF185" s="414">
        <f t="shared" si="284"/>
        <v>0</v>
      </c>
      <c r="AG185" s="415">
        <v>127000</v>
      </c>
      <c r="AH185" s="416">
        <v>127000</v>
      </c>
      <c r="AI185" s="414">
        <f>AH185-AJ185</f>
        <v>0</v>
      </c>
      <c r="AJ185" s="415">
        <v>127000</v>
      </c>
      <c r="AK185" s="416">
        <v>127000</v>
      </c>
      <c r="AL185" s="414">
        <f>AK185-AM185</f>
        <v>127000</v>
      </c>
      <c r="AM185" s="415"/>
      <c r="AN185" s="416">
        <v>127000</v>
      </c>
      <c r="AO185" s="414">
        <f>AN185-AP185</f>
        <v>127000</v>
      </c>
      <c r="AP185" s="415"/>
      <c r="AQ185" s="416">
        <v>127000</v>
      </c>
      <c r="AR185" s="414">
        <f>AQ185-AS185</f>
        <v>127000</v>
      </c>
      <c r="AS185" s="415"/>
      <c r="AT185" s="416">
        <v>127000</v>
      </c>
      <c r="AU185" s="414">
        <f t="shared" si="290"/>
        <v>127000</v>
      </c>
      <c r="AV185" s="415"/>
      <c r="AW185" s="24"/>
      <c r="AX185" s="65"/>
    </row>
    <row r="186" spans="1:50" ht="20.25" customHeight="1">
      <c r="A186" s="695" t="s">
        <v>18</v>
      </c>
      <c r="B186" s="696" t="s">
        <v>19</v>
      </c>
      <c r="C186" s="680" t="s">
        <v>20</v>
      </c>
      <c r="D186" s="696" t="s">
        <v>21</v>
      </c>
      <c r="E186" s="680" t="s">
        <v>22</v>
      </c>
      <c r="F186" s="697" t="s">
        <v>23</v>
      </c>
      <c r="G186" s="544" t="s">
        <v>24</v>
      </c>
      <c r="H186" s="502" t="s">
        <v>25</v>
      </c>
      <c r="I186" s="504" t="s">
        <v>26</v>
      </c>
      <c r="J186" s="544" t="s">
        <v>24</v>
      </c>
      <c r="K186" s="502" t="s">
        <v>25</v>
      </c>
      <c r="L186" s="504" t="s">
        <v>26</v>
      </c>
      <c r="M186" s="544" t="s">
        <v>24</v>
      </c>
      <c r="N186" s="502" t="s">
        <v>25</v>
      </c>
      <c r="O186" s="504" t="s">
        <v>26</v>
      </c>
      <c r="P186" s="544" t="s">
        <v>24</v>
      </c>
      <c r="Q186" s="502" t="s">
        <v>25</v>
      </c>
      <c r="R186" s="504" t="s">
        <v>26</v>
      </c>
      <c r="S186" s="544" t="s">
        <v>24</v>
      </c>
      <c r="T186" s="502" t="s">
        <v>25</v>
      </c>
      <c r="U186" s="504" t="s">
        <v>26</v>
      </c>
      <c r="V186" s="544" t="s">
        <v>24</v>
      </c>
      <c r="W186" s="502" t="s">
        <v>25</v>
      </c>
      <c r="X186" s="504" t="s">
        <v>26</v>
      </c>
      <c r="Y186" s="544" t="s">
        <v>24</v>
      </c>
      <c r="Z186" s="502" t="s">
        <v>25</v>
      </c>
      <c r="AA186" s="504" t="s">
        <v>26</v>
      </c>
      <c r="AB186" s="544" t="s">
        <v>24</v>
      </c>
      <c r="AC186" s="502" t="s">
        <v>25</v>
      </c>
      <c r="AD186" s="504" t="s">
        <v>26</v>
      </c>
      <c r="AE186" s="544" t="s">
        <v>24</v>
      </c>
      <c r="AF186" s="502" t="s">
        <v>25</v>
      </c>
      <c r="AG186" s="504" t="s">
        <v>26</v>
      </c>
      <c r="AH186" s="544" t="s">
        <v>24</v>
      </c>
      <c r="AI186" s="502" t="s">
        <v>25</v>
      </c>
      <c r="AJ186" s="504" t="s">
        <v>26</v>
      </c>
      <c r="AK186" s="544" t="s">
        <v>24</v>
      </c>
      <c r="AL186" s="502" t="s">
        <v>25</v>
      </c>
      <c r="AM186" s="504" t="s">
        <v>26</v>
      </c>
      <c r="AN186" s="544" t="s">
        <v>24</v>
      </c>
      <c r="AO186" s="502" t="s">
        <v>25</v>
      </c>
      <c r="AP186" s="504" t="s">
        <v>26</v>
      </c>
      <c r="AQ186" s="544" t="s">
        <v>24</v>
      </c>
      <c r="AR186" s="502" t="s">
        <v>25</v>
      </c>
      <c r="AS186" s="504" t="s">
        <v>26</v>
      </c>
      <c r="AT186" s="544" t="s">
        <v>24</v>
      </c>
      <c r="AU186" s="502" t="s">
        <v>25</v>
      </c>
      <c r="AV186" s="504" t="s">
        <v>26</v>
      </c>
      <c r="AW186" s="544" t="s">
        <v>24</v>
      </c>
      <c r="AX186" s="521" t="s">
        <v>27</v>
      </c>
    </row>
    <row r="187" spans="1:50" ht="25.5" customHeight="1">
      <c r="A187" s="684"/>
      <c r="B187" s="532"/>
      <c r="C187" s="502"/>
      <c r="D187" s="532"/>
      <c r="E187" s="502"/>
      <c r="F187" s="686"/>
      <c r="G187" s="544"/>
      <c r="H187" s="502"/>
      <c r="I187" s="504"/>
      <c r="J187" s="544"/>
      <c r="K187" s="502"/>
      <c r="L187" s="504"/>
      <c r="M187" s="544"/>
      <c r="N187" s="502"/>
      <c r="O187" s="504"/>
      <c r="P187" s="544"/>
      <c r="Q187" s="502"/>
      <c r="R187" s="504"/>
      <c r="S187" s="544"/>
      <c r="T187" s="502"/>
      <c r="U187" s="504"/>
      <c r="V187" s="544"/>
      <c r="W187" s="502"/>
      <c r="X187" s="504"/>
      <c r="Y187" s="544"/>
      <c r="Z187" s="502"/>
      <c r="AA187" s="504"/>
      <c r="AB187" s="544"/>
      <c r="AC187" s="502"/>
      <c r="AD187" s="504"/>
      <c r="AE187" s="544"/>
      <c r="AF187" s="502"/>
      <c r="AG187" s="504"/>
      <c r="AH187" s="544"/>
      <c r="AI187" s="502"/>
      <c r="AJ187" s="504"/>
      <c r="AK187" s="544"/>
      <c r="AL187" s="502"/>
      <c r="AM187" s="504"/>
      <c r="AN187" s="544"/>
      <c r="AO187" s="502"/>
      <c r="AP187" s="504"/>
      <c r="AQ187" s="544"/>
      <c r="AR187" s="502"/>
      <c r="AS187" s="504"/>
      <c r="AT187" s="544"/>
      <c r="AU187" s="502"/>
      <c r="AV187" s="504"/>
      <c r="AW187" s="544"/>
      <c r="AX187" s="521"/>
    </row>
    <row r="188" spans="1:50" ht="25.5" customHeight="1">
      <c r="A188" s="669" t="s">
        <v>81</v>
      </c>
      <c r="B188" s="600">
        <v>3009</v>
      </c>
      <c r="C188" s="672">
        <v>2100002</v>
      </c>
      <c r="D188" s="606" t="s">
        <v>82</v>
      </c>
      <c r="E188" s="676" t="s">
        <v>50</v>
      </c>
      <c r="F188" s="303" t="s">
        <v>31</v>
      </c>
      <c r="G188" s="25"/>
      <c r="H188" s="9">
        <f t="shared" ref="H188:H193" si="291">G188-I188</f>
        <v>0</v>
      </c>
      <c r="I188" s="10"/>
      <c r="J188" s="3"/>
      <c r="K188" s="9">
        <f t="shared" ref="K188:K193" si="292">J188-L188</f>
        <v>0</v>
      </c>
      <c r="L188" s="10"/>
      <c r="M188" s="3"/>
      <c r="N188" s="9">
        <f t="shared" ref="N188:N193" si="293">M188-O188</f>
        <v>0</v>
      </c>
      <c r="O188" s="10"/>
      <c r="P188" s="3"/>
      <c r="Q188" s="9">
        <f t="shared" ref="Q188:Q193" si="294">P188-R188</f>
        <v>0</v>
      </c>
      <c r="R188" s="10"/>
      <c r="S188" s="3"/>
      <c r="T188" s="9">
        <f t="shared" ref="T188:T193" si="295">S188-U188</f>
        <v>0</v>
      </c>
      <c r="U188" s="10"/>
      <c r="V188" s="3"/>
      <c r="W188" s="9">
        <f t="shared" ref="W188:W195" si="296">V188-X188</f>
        <v>0</v>
      </c>
      <c r="X188" s="10"/>
      <c r="Y188" s="408">
        <v>250000</v>
      </c>
      <c r="Z188" s="411">
        <f t="shared" ref="Z188" si="297">Y188-AA188</f>
        <v>0</v>
      </c>
      <c r="AA188" s="412">
        <v>250000</v>
      </c>
      <c r="AB188" s="25"/>
      <c r="AC188" s="9">
        <f t="shared" ref="AC188:AC193" si="298">AB188-AD188</f>
        <v>0</v>
      </c>
      <c r="AD188" s="10"/>
      <c r="AE188" s="25"/>
      <c r="AF188" s="9">
        <f t="shared" ref="AF188:AF193" si="299">AE188-AG188</f>
        <v>0</v>
      </c>
      <c r="AG188" s="10"/>
      <c r="AH188" s="3"/>
      <c r="AI188" s="9">
        <f t="shared" ref="AI188:AI198" si="300">AH188-AJ188</f>
        <v>0</v>
      </c>
      <c r="AJ188" s="10"/>
      <c r="AK188" s="3"/>
      <c r="AL188" s="9">
        <f t="shared" ref="AL188:AL198" si="301">AK188-AM188</f>
        <v>0</v>
      </c>
      <c r="AM188" s="10"/>
      <c r="AN188" s="3"/>
      <c r="AO188" s="9">
        <f t="shared" ref="AO188:AO198" si="302">AN188-AP188</f>
        <v>0</v>
      </c>
      <c r="AP188" s="10"/>
      <c r="AQ188" s="3"/>
      <c r="AR188" s="9">
        <f t="shared" ref="AR188:AR198" si="303">AQ188-AS188</f>
        <v>0</v>
      </c>
      <c r="AS188" s="10"/>
      <c r="AT188" s="3"/>
      <c r="AU188" s="9">
        <f t="shared" ref="AU188:AU193" si="304">AT188-AV188</f>
        <v>0</v>
      </c>
      <c r="AV188" s="10"/>
      <c r="AW188" s="3"/>
      <c r="AX188" s="4" t="s">
        <v>32</v>
      </c>
    </row>
    <row r="189" spans="1:50" ht="13.5" customHeight="1">
      <c r="A189" s="669"/>
      <c r="B189" s="600"/>
      <c r="C189" s="672"/>
      <c r="D189" s="606"/>
      <c r="E189" s="676"/>
      <c r="F189" s="303" t="s">
        <v>33</v>
      </c>
      <c r="G189" s="25"/>
      <c r="H189" s="11">
        <f t="shared" si="291"/>
        <v>0</v>
      </c>
      <c r="I189" s="12"/>
      <c r="J189" s="3"/>
      <c r="K189" s="11">
        <f t="shared" si="292"/>
        <v>0</v>
      </c>
      <c r="L189" s="12"/>
      <c r="M189" s="3"/>
      <c r="N189" s="11">
        <f t="shared" si="293"/>
        <v>0</v>
      </c>
      <c r="O189" s="12"/>
      <c r="P189" s="3"/>
      <c r="Q189" s="11">
        <f t="shared" si="294"/>
        <v>0</v>
      </c>
      <c r="R189" s="12"/>
      <c r="S189" s="408">
        <f>SUM(36615+53693)</f>
        <v>90308</v>
      </c>
      <c r="T189" s="409">
        <f t="shared" si="295"/>
        <v>0</v>
      </c>
      <c r="U189" s="410">
        <v>90308</v>
      </c>
      <c r="V189" s="3"/>
      <c r="W189" s="11">
        <f t="shared" si="296"/>
        <v>0</v>
      </c>
      <c r="X189" s="12"/>
      <c r="Y189" s="3"/>
      <c r="Z189" s="11">
        <f t="shared" ref="Z189:Z198" si="305">Y189-AA189</f>
        <v>0</v>
      </c>
      <c r="AA189" s="12"/>
      <c r="AB189" s="25"/>
      <c r="AC189" s="11">
        <f t="shared" si="298"/>
        <v>0</v>
      </c>
      <c r="AD189" s="12"/>
      <c r="AE189" s="25"/>
      <c r="AF189" s="11">
        <f t="shared" si="299"/>
        <v>0</v>
      </c>
      <c r="AG189" s="12"/>
      <c r="AH189" s="3"/>
      <c r="AI189" s="11">
        <f t="shared" si="300"/>
        <v>0</v>
      </c>
      <c r="AJ189" s="12"/>
      <c r="AK189" s="3"/>
      <c r="AL189" s="11">
        <f t="shared" si="301"/>
        <v>0</v>
      </c>
      <c r="AM189" s="12"/>
      <c r="AN189" s="3"/>
      <c r="AO189" s="11">
        <f t="shared" si="302"/>
        <v>0</v>
      </c>
      <c r="AP189" s="12"/>
      <c r="AQ189" s="3"/>
      <c r="AR189" s="11">
        <f t="shared" si="303"/>
        <v>0</v>
      </c>
      <c r="AS189" s="12"/>
      <c r="AT189" s="3"/>
      <c r="AU189" s="11">
        <f t="shared" si="304"/>
        <v>0</v>
      </c>
      <c r="AV189" s="12"/>
      <c r="AW189" s="3"/>
      <c r="AX189" s="63">
        <f>SUM(G188:G198,J188:J198,M188:M198,P188:P198,S188:S198,V188:V198,Y188:Y198,AB188:AB198,AE188:AE198)</f>
        <v>340308</v>
      </c>
    </row>
    <row r="190" spans="1:50" ht="13.5" customHeight="1">
      <c r="A190" s="669"/>
      <c r="B190" s="600"/>
      <c r="C190" s="672"/>
      <c r="D190" s="606"/>
      <c r="E190" s="676"/>
      <c r="F190" s="303" t="s">
        <v>34</v>
      </c>
      <c r="G190" s="25"/>
      <c r="H190" s="11">
        <f t="shared" si="291"/>
        <v>0</v>
      </c>
      <c r="I190" s="12"/>
      <c r="J190" s="3"/>
      <c r="K190" s="11">
        <f t="shared" si="292"/>
        <v>0</v>
      </c>
      <c r="L190" s="12"/>
      <c r="M190" s="3"/>
      <c r="N190" s="11">
        <f t="shared" si="293"/>
        <v>0</v>
      </c>
      <c r="O190" s="12"/>
      <c r="P190" s="3"/>
      <c r="Q190" s="11">
        <f t="shared" si="294"/>
        <v>0</v>
      </c>
      <c r="R190" s="12"/>
      <c r="S190" s="3"/>
      <c r="T190" s="11">
        <f t="shared" si="295"/>
        <v>0</v>
      </c>
      <c r="U190" s="12"/>
      <c r="V190" s="3"/>
      <c r="W190" s="11">
        <f t="shared" si="296"/>
        <v>0</v>
      </c>
      <c r="X190" s="12"/>
      <c r="Y190" s="3"/>
      <c r="Z190" s="11">
        <f t="shared" si="305"/>
        <v>0</v>
      </c>
      <c r="AA190" s="12"/>
      <c r="AB190" s="25"/>
      <c r="AC190" s="11">
        <f t="shared" si="298"/>
        <v>0</v>
      </c>
      <c r="AD190" s="12"/>
      <c r="AE190" s="25"/>
      <c r="AF190" s="11">
        <f t="shared" si="299"/>
        <v>0</v>
      </c>
      <c r="AG190" s="12"/>
      <c r="AH190" s="3"/>
      <c r="AI190" s="11">
        <f t="shared" si="300"/>
        <v>0</v>
      </c>
      <c r="AJ190" s="12"/>
      <c r="AK190" s="3"/>
      <c r="AL190" s="11">
        <f t="shared" si="301"/>
        <v>0</v>
      </c>
      <c r="AM190" s="12"/>
      <c r="AN190" s="3"/>
      <c r="AO190" s="11">
        <f t="shared" si="302"/>
        <v>0</v>
      </c>
      <c r="AP190" s="12"/>
      <c r="AQ190" s="3"/>
      <c r="AR190" s="11">
        <f t="shared" si="303"/>
        <v>0</v>
      </c>
      <c r="AS190" s="12"/>
      <c r="AT190" s="3"/>
      <c r="AU190" s="11">
        <f t="shared" si="304"/>
        <v>0</v>
      </c>
      <c r="AV190" s="12"/>
      <c r="AW190" s="3"/>
      <c r="AX190" s="7" t="s">
        <v>35</v>
      </c>
    </row>
    <row r="191" spans="1:50" ht="13.5" customHeight="1">
      <c r="A191" s="669"/>
      <c r="B191" s="600"/>
      <c r="C191" s="672"/>
      <c r="D191" s="606"/>
      <c r="E191" s="676"/>
      <c r="F191" s="303" t="s">
        <v>36</v>
      </c>
      <c r="G191" s="25"/>
      <c r="H191" s="11">
        <f t="shared" si="291"/>
        <v>0</v>
      </c>
      <c r="I191" s="12"/>
      <c r="J191" s="3"/>
      <c r="K191" s="11">
        <f t="shared" si="292"/>
        <v>0</v>
      </c>
      <c r="L191" s="12"/>
      <c r="M191" s="3"/>
      <c r="N191" s="11">
        <f t="shared" si="293"/>
        <v>0</v>
      </c>
      <c r="O191" s="12"/>
      <c r="P191" s="3"/>
      <c r="Q191" s="11">
        <f t="shared" si="294"/>
        <v>0</v>
      </c>
      <c r="R191" s="12"/>
      <c r="S191" s="3"/>
      <c r="T191" s="11">
        <f t="shared" si="295"/>
        <v>0</v>
      </c>
      <c r="U191" s="12"/>
      <c r="V191" s="3"/>
      <c r="W191" s="11">
        <f t="shared" si="296"/>
        <v>0</v>
      </c>
      <c r="X191" s="12"/>
      <c r="Y191" s="3"/>
      <c r="Z191" s="11">
        <f t="shared" si="305"/>
        <v>0</v>
      </c>
      <c r="AA191" s="12"/>
      <c r="AB191" s="25"/>
      <c r="AC191" s="11">
        <f t="shared" si="298"/>
        <v>0</v>
      </c>
      <c r="AD191" s="12"/>
      <c r="AE191" s="25"/>
      <c r="AF191" s="11">
        <f t="shared" si="299"/>
        <v>0</v>
      </c>
      <c r="AG191" s="12"/>
      <c r="AH191" s="3"/>
      <c r="AI191" s="11">
        <f t="shared" si="300"/>
        <v>0</v>
      </c>
      <c r="AJ191" s="12"/>
      <c r="AK191" s="3"/>
      <c r="AL191" s="11">
        <f t="shared" si="301"/>
        <v>0</v>
      </c>
      <c r="AM191" s="12"/>
      <c r="AN191" s="3"/>
      <c r="AO191" s="11">
        <f t="shared" si="302"/>
        <v>0</v>
      </c>
      <c r="AP191" s="12"/>
      <c r="AQ191" s="3"/>
      <c r="AR191" s="11">
        <f t="shared" si="303"/>
        <v>0</v>
      </c>
      <c r="AS191" s="12"/>
      <c r="AT191" s="3"/>
      <c r="AU191" s="11">
        <f t="shared" si="304"/>
        <v>0</v>
      </c>
      <c r="AV191" s="12"/>
      <c r="AW191" s="3"/>
      <c r="AX191" s="63">
        <f>SUM(H188:H198,K188:K198,N188:N198,Q188:Q198,T188:T198,W188:W198,Z188:Z198,AC188:AC198,Z188:Z198,AF188:AF198)</f>
        <v>0</v>
      </c>
    </row>
    <row r="192" spans="1:50" ht="13.5" customHeight="1">
      <c r="A192" s="669"/>
      <c r="B192" s="600"/>
      <c r="C192" s="672"/>
      <c r="D192" s="606"/>
      <c r="E192" s="676"/>
      <c r="F192" s="303" t="s">
        <v>37</v>
      </c>
      <c r="G192" s="25"/>
      <c r="H192" s="11">
        <f t="shared" si="291"/>
        <v>0</v>
      </c>
      <c r="I192" s="12"/>
      <c r="J192" s="3"/>
      <c r="K192" s="11">
        <f t="shared" si="292"/>
        <v>0</v>
      </c>
      <c r="L192" s="12"/>
      <c r="M192" s="3"/>
      <c r="N192" s="11">
        <f t="shared" si="293"/>
        <v>0</v>
      </c>
      <c r="O192" s="12"/>
      <c r="P192" s="3"/>
      <c r="Q192" s="11">
        <f t="shared" si="294"/>
        <v>0</v>
      </c>
      <c r="R192" s="12"/>
      <c r="S192" s="3"/>
      <c r="T192" s="11">
        <f t="shared" si="295"/>
        <v>0</v>
      </c>
      <c r="U192" s="12"/>
      <c r="V192" s="3"/>
      <c r="W192" s="11">
        <f t="shared" si="296"/>
        <v>0</v>
      </c>
      <c r="X192" s="12"/>
      <c r="Y192" s="3"/>
      <c r="Z192" s="11">
        <f t="shared" si="305"/>
        <v>0</v>
      </c>
      <c r="AA192" s="12"/>
      <c r="AB192" s="25"/>
      <c r="AC192" s="11">
        <f t="shared" si="298"/>
        <v>0</v>
      </c>
      <c r="AD192" s="12"/>
      <c r="AE192" s="25"/>
      <c r="AF192" s="11">
        <f t="shared" si="299"/>
        <v>0</v>
      </c>
      <c r="AG192" s="12"/>
      <c r="AH192" s="3"/>
      <c r="AI192" s="11">
        <f t="shared" si="300"/>
        <v>0</v>
      </c>
      <c r="AJ192" s="12"/>
      <c r="AK192" s="3"/>
      <c r="AL192" s="11">
        <f t="shared" si="301"/>
        <v>0</v>
      </c>
      <c r="AM192" s="12"/>
      <c r="AN192" s="3"/>
      <c r="AO192" s="11">
        <f t="shared" si="302"/>
        <v>0</v>
      </c>
      <c r="AP192" s="12"/>
      <c r="AQ192" s="3"/>
      <c r="AR192" s="11">
        <f t="shared" si="303"/>
        <v>0</v>
      </c>
      <c r="AS192" s="12"/>
      <c r="AT192" s="3"/>
      <c r="AU192" s="11">
        <f t="shared" si="304"/>
        <v>0</v>
      </c>
      <c r="AV192" s="12"/>
      <c r="AW192" s="3"/>
      <c r="AX192" s="7" t="s">
        <v>38</v>
      </c>
    </row>
    <row r="193" spans="1:50" ht="13.5" customHeight="1">
      <c r="A193" s="669"/>
      <c r="B193" s="600"/>
      <c r="C193" s="672"/>
      <c r="D193" s="606"/>
      <c r="E193" s="676"/>
      <c r="F193" s="303" t="s">
        <v>55</v>
      </c>
      <c r="G193" s="25"/>
      <c r="H193" s="11">
        <f t="shared" si="291"/>
        <v>0</v>
      </c>
      <c r="I193" s="12"/>
      <c r="J193" s="3"/>
      <c r="K193" s="11">
        <f t="shared" si="292"/>
        <v>0</v>
      </c>
      <c r="L193" s="12"/>
      <c r="M193" s="3"/>
      <c r="N193" s="11">
        <f t="shared" si="293"/>
        <v>0</v>
      </c>
      <c r="O193" s="12"/>
      <c r="P193" s="3"/>
      <c r="Q193" s="11">
        <f t="shared" si="294"/>
        <v>0</v>
      </c>
      <c r="R193" s="12"/>
      <c r="S193" s="3"/>
      <c r="T193" s="11">
        <f t="shared" si="295"/>
        <v>0</v>
      </c>
      <c r="U193" s="12"/>
      <c r="V193" s="3"/>
      <c r="W193" s="11">
        <f t="shared" si="296"/>
        <v>0</v>
      </c>
      <c r="X193" s="12"/>
      <c r="Y193" s="3"/>
      <c r="Z193" s="11">
        <f t="shared" si="305"/>
        <v>0</v>
      </c>
      <c r="AA193" s="12"/>
      <c r="AB193" s="25"/>
      <c r="AC193" s="11">
        <f t="shared" si="298"/>
        <v>0</v>
      </c>
      <c r="AD193" s="12"/>
      <c r="AE193" s="25"/>
      <c r="AF193" s="11">
        <f t="shared" si="299"/>
        <v>0</v>
      </c>
      <c r="AG193" s="12"/>
      <c r="AH193" s="3"/>
      <c r="AI193" s="11">
        <f t="shared" si="300"/>
        <v>0</v>
      </c>
      <c r="AJ193" s="12"/>
      <c r="AK193" s="3"/>
      <c r="AL193" s="11">
        <f t="shared" si="301"/>
        <v>0</v>
      </c>
      <c r="AM193" s="12"/>
      <c r="AN193" s="3"/>
      <c r="AO193" s="11">
        <f t="shared" si="302"/>
        <v>0</v>
      </c>
      <c r="AP193" s="12"/>
      <c r="AQ193" s="3"/>
      <c r="AR193" s="11">
        <f t="shared" si="303"/>
        <v>0</v>
      </c>
      <c r="AS193" s="12"/>
      <c r="AT193" s="3"/>
      <c r="AU193" s="11">
        <f t="shared" si="304"/>
        <v>0</v>
      </c>
      <c r="AV193" s="12"/>
      <c r="AW193" s="3"/>
      <c r="AX193" s="63">
        <f>SUM(I188:I198,L188:L198,O188:O198,R188:R198,U188:U198,X188:X198,AA188:AA198,AD188:AD198,AG188:AG198)</f>
        <v>340308</v>
      </c>
    </row>
    <row r="194" spans="1:50" ht="13.5" customHeight="1">
      <c r="A194" s="669"/>
      <c r="B194" s="600"/>
      <c r="C194" s="672"/>
      <c r="D194" s="606"/>
      <c r="E194" s="676"/>
      <c r="F194" s="303" t="s">
        <v>39</v>
      </c>
      <c r="G194" s="25"/>
      <c r="H194" s="11"/>
      <c r="I194" s="12"/>
      <c r="J194" s="3"/>
      <c r="K194" s="11"/>
      <c r="L194" s="12"/>
      <c r="M194" s="3"/>
      <c r="N194" s="11"/>
      <c r="O194" s="12"/>
      <c r="P194" s="3"/>
      <c r="Q194" s="11"/>
      <c r="R194" s="12"/>
      <c r="S194" s="3"/>
      <c r="T194" s="11"/>
      <c r="U194" s="12"/>
      <c r="V194" s="3"/>
      <c r="W194" s="11"/>
      <c r="X194" s="12"/>
      <c r="Y194" s="3"/>
      <c r="Z194" s="11"/>
      <c r="AA194" s="12"/>
      <c r="AB194" s="25"/>
      <c r="AC194" s="11"/>
      <c r="AD194" s="12"/>
      <c r="AE194" s="25"/>
      <c r="AF194" s="11"/>
      <c r="AG194" s="12"/>
      <c r="AH194" s="3"/>
      <c r="AI194" s="11"/>
      <c r="AJ194" s="12"/>
      <c r="AK194" s="3"/>
      <c r="AL194" s="11"/>
      <c r="AM194" s="12"/>
      <c r="AN194" s="3"/>
      <c r="AO194" s="11"/>
      <c r="AP194" s="12"/>
      <c r="AQ194" s="3"/>
      <c r="AR194" s="11"/>
      <c r="AS194" s="12"/>
      <c r="AT194" s="3"/>
      <c r="AU194" s="11"/>
      <c r="AV194" s="12"/>
      <c r="AW194" s="3"/>
      <c r="AX194" s="63"/>
    </row>
    <row r="195" spans="1:50" ht="13.5" customHeight="1">
      <c r="A195" s="669"/>
      <c r="B195" s="600"/>
      <c r="C195" s="672"/>
      <c r="D195" s="606"/>
      <c r="E195" s="676"/>
      <c r="F195" s="303" t="s">
        <v>40</v>
      </c>
      <c r="G195" s="25"/>
      <c r="H195" s="11"/>
      <c r="I195" s="12"/>
      <c r="J195" s="3"/>
      <c r="K195" s="11"/>
      <c r="L195" s="12"/>
      <c r="M195" s="3"/>
      <c r="N195" s="11"/>
      <c r="O195" s="12"/>
      <c r="P195" s="3"/>
      <c r="Q195" s="11"/>
      <c r="R195" s="12"/>
      <c r="S195" s="3"/>
      <c r="T195" s="11"/>
      <c r="U195" s="12"/>
      <c r="V195" s="3"/>
      <c r="W195" s="11">
        <f t="shared" si="296"/>
        <v>0</v>
      </c>
      <c r="X195" s="12"/>
      <c r="Y195" s="3"/>
      <c r="Z195" s="11">
        <f t="shared" si="305"/>
        <v>0</v>
      </c>
      <c r="AA195" s="12"/>
      <c r="AB195" s="25"/>
      <c r="AC195" s="11">
        <v>0</v>
      </c>
      <c r="AD195" s="12"/>
      <c r="AE195" s="25"/>
      <c r="AF195" s="11">
        <v>0</v>
      </c>
      <c r="AG195" s="12"/>
      <c r="AH195" s="3"/>
      <c r="AI195" s="11">
        <f t="shared" si="300"/>
        <v>0</v>
      </c>
      <c r="AJ195" s="12"/>
      <c r="AK195" s="3"/>
      <c r="AL195" s="11">
        <f t="shared" si="301"/>
        <v>0</v>
      </c>
      <c r="AM195" s="12"/>
      <c r="AN195" s="3"/>
      <c r="AO195" s="11">
        <f t="shared" si="302"/>
        <v>0</v>
      </c>
      <c r="AP195" s="12"/>
      <c r="AQ195" s="3"/>
      <c r="AR195" s="11">
        <f t="shared" si="303"/>
        <v>0</v>
      </c>
      <c r="AS195" s="12"/>
      <c r="AT195" s="3"/>
      <c r="AU195" s="11">
        <f t="shared" ref="AU195:AU198" si="306">AT195-AV195</f>
        <v>0</v>
      </c>
      <c r="AV195" s="12"/>
      <c r="AW195" s="3"/>
      <c r="AX195" s="63"/>
    </row>
    <row r="196" spans="1:50" ht="13.5" customHeight="1">
      <c r="A196" s="669"/>
      <c r="B196" s="600"/>
      <c r="C196" s="672"/>
      <c r="D196" s="606"/>
      <c r="E196" s="676"/>
      <c r="F196" s="303" t="s">
        <v>41</v>
      </c>
      <c r="G196" s="25"/>
      <c r="H196" s="11">
        <f t="shared" ref="H196:H198" si="307">G196-I196</f>
        <v>0</v>
      </c>
      <c r="I196" s="12"/>
      <c r="J196" s="3"/>
      <c r="K196" s="11">
        <f t="shared" ref="K196:K198" si="308">J196-L196</f>
        <v>0</v>
      </c>
      <c r="L196" s="12"/>
      <c r="M196" s="3"/>
      <c r="N196" s="11">
        <f t="shared" ref="N196:N198" si="309">M196-O196</f>
        <v>0</v>
      </c>
      <c r="O196" s="12"/>
      <c r="P196" s="3"/>
      <c r="Q196" s="11">
        <f t="shared" ref="Q196:Q198" si="310">P196-R196</f>
        <v>0</v>
      </c>
      <c r="R196" s="12"/>
      <c r="S196" s="3"/>
      <c r="T196" s="11">
        <f t="shared" ref="T196:T198" si="311">S196-U196</f>
        <v>0</v>
      </c>
      <c r="U196" s="12"/>
      <c r="V196" s="3"/>
      <c r="W196" s="11">
        <f t="shared" ref="W196:W198" si="312">V196-X196</f>
        <v>0</v>
      </c>
      <c r="X196" s="12"/>
      <c r="Y196" s="3"/>
      <c r="Z196" s="11">
        <f t="shared" si="305"/>
        <v>0</v>
      </c>
      <c r="AA196" s="12"/>
      <c r="AB196" s="25"/>
      <c r="AC196" s="11">
        <f t="shared" ref="AC196:AC198" si="313">AB196-AD196</f>
        <v>0</v>
      </c>
      <c r="AD196" s="12"/>
      <c r="AE196" s="25"/>
      <c r="AF196" s="11">
        <f t="shared" ref="AF196:AF198" si="314">AE196-AG196</f>
        <v>0</v>
      </c>
      <c r="AG196" s="12"/>
      <c r="AH196" s="3"/>
      <c r="AI196" s="11">
        <f t="shared" si="300"/>
        <v>0</v>
      </c>
      <c r="AJ196" s="12"/>
      <c r="AK196" s="3"/>
      <c r="AL196" s="11">
        <f t="shared" si="301"/>
        <v>0</v>
      </c>
      <c r="AM196" s="12"/>
      <c r="AN196" s="3"/>
      <c r="AO196" s="11">
        <f t="shared" si="302"/>
        <v>0</v>
      </c>
      <c r="AP196" s="12"/>
      <c r="AQ196" s="3"/>
      <c r="AR196" s="11">
        <f t="shared" si="303"/>
        <v>0</v>
      </c>
      <c r="AS196" s="12"/>
      <c r="AT196" s="3"/>
      <c r="AU196" s="11">
        <f t="shared" si="306"/>
        <v>0</v>
      </c>
      <c r="AV196" s="12"/>
      <c r="AW196" s="3"/>
      <c r="AX196" s="7" t="s">
        <v>42</v>
      </c>
    </row>
    <row r="197" spans="1:50" ht="13.5" customHeight="1">
      <c r="A197" s="669"/>
      <c r="B197" s="600"/>
      <c r="C197" s="672"/>
      <c r="D197" s="606"/>
      <c r="E197" s="676"/>
      <c r="F197" s="303" t="s">
        <v>43</v>
      </c>
      <c r="G197" s="25"/>
      <c r="H197" s="11">
        <f t="shared" si="307"/>
        <v>0</v>
      </c>
      <c r="I197" s="12"/>
      <c r="J197" s="3"/>
      <c r="K197" s="11">
        <f t="shared" si="308"/>
        <v>0</v>
      </c>
      <c r="L197" s="12"/>
      <c r="M197" s="3"/>
      <c r="N197" s="11">
        <f t="shared" si="309"/>
        <v>0</v>
      </c>
      <c r="O197" s="12"/>
      <c r="P197" s="3"/>
      <c r="Q197" s="11">
        <f t="shared" si="310"/>
        <v>0</v>
      </c>
      <c r="R197" s="12"/>
      <c r="S197" s="3"/>
      <c r="T197" s="11">
        <f t="shared" si="311"/>
        <v>0</v>
      </c>
      <c r="U197" s="12"/>
      <c r="V197" s="3"/>
      <c r="W197" s="11">
        <f t="shared" si="312"/>
        <v>0</v>
      </c>
      <c r="X197" s="12"/>
      <c r="Y197" s="3"/>
      <c r="Z197" s="11">
        <f t="shared" si="305"/>
        <v>0</v>
      </c>
      <c r="AA197" s="12"/>
      <c r="AB197" s="25"/>
      <c r="AC197" s="11">
        <f t="shared" si="313"/>
        <v>0</v>
      </c>
      <c r="AD197" s="12"/>
      <c r="AE197" s="25"/>
      <c r="AF197" s="11">
        <f t="shared" si="314"/>
        <v>0</v>
      </c>
      <c r="AG197" s="12"/>
      <c r="AH197" s="3"/>
      <c r="AI197" s="11">
        <f t="shared" si="300"/>
        <v>0</v>
      </c>
      <c r="AJ197" s="12"/>
      <c r="AK197" s="3"/>
      <c r="AL197" s="11">
        <f t="shared" si="301"/>
        <v>0</v>
      </c>
      <c r="AM197" s="12"/>
      <c r="AN197" s="3"/>
      <c r="AO197" s="11">
        <f t="shared" si="302"/>
        <v>0</v>
      </c>
      <c r="AP197" s="12"/>
      <c r="AQ197" s="3"/>
      <c r="AR197" s="11">
        <f t="shared" si="303"/>
        <v>0</v>
      </c>
      <c r="AS197" s="12"/>
      <c r="AT197" s="3"/>
      <c r="AU197" s="11">
        <f t="shared" si="306"/>
        <v>0</v>
      </c>
      <c r="AV197" s="12"/>
      <c r="AW197" s="3"/>
      <c r="AX197" s="290">
        <f>AX193/AX189</f>
        <v>1</v>
      </c>
    </row>
    <row r="198" spans="1:50" ht="13.5" customHeight="1">
      <c r="A198" s="670"/>
      <c r="B198" s="671"/>
      <c r="C198" s="673"/>
      <c r="D198" s="675"/>
      <c r="E198" s="677"/>
      <c r="F198" s="305" t="s">
        <v>44</v>
      </c>
      <c r="G198" s="292"/>
      <c r="H198" s="16">
        <f t="shared" si="307"/>
        <v>0</v>
      </c>
      <c r="I198" s="17"/>
      <c r="J198" s="8"/>
      <c r="K198" s="16">
        <f t="shared" si="308"/>
        <v>0</v>
      </c>
      <c r="L198" s="17"/>
      <c r="M198" s="8"/>
      <c r="N198" s="16">
        <f t="shared" si="309"/>
        <v>0</v>
      </c>
      <c r="O198" s="17"/>
      <c r="P198" s="8"/>
      <c r="Q198" s="16">
        <f t="shared" si="310"/>
        <v>0</v>
      </c>
      <c r="R198" s="17"/>
      <c r="S198" s="19"/>
      <c r="T198" s="20">
        <f t="shared" si="311"/>
        <v>0</v>
      </c>
      <c r="U198" s="21"/>
      <c r="V198" s="19"/>
      <c r="W198" s="20">
        <f t="shared" si="312"/>
        <v>0</v>
      </c>
      <c r="X198" s="21"/>
      <c r="Y198" s="19"/>
      <c r="Z198" s="20">
        <f t="shared" si="305"/>
        <v>0</v>
      </c>
      <c r="AA198" s="21"/>
      <c r="AB198" s="292"/>
      <c r="AC198" s="16">
        <f t="shared" si="313"/>
        <v>0</v>
      </c>
      <c r="AD198" s="17"/>
      <c r="AE198" s="292"/>
      <c r="AF198" s="16">
        <f t="shared" si="314"/>
        <v>0</v>
      </c>
      <c r="AG198" s="17"/>
      <c r="AH198" s="8"/>
      <c r="AI198" s="16">
        <f t="shared" si="300"/>
        <v>0</v>
      </c>
      <c r="AJ198" s="17"/>
      <c r="AK198" s="8"/>
      <c r="AL198" s="16">
        <f t="shared" si="301"/>
        <v>0</v>
      </c>
      <c r="AM198" s="17"/>
      <c r="AN198" s="8"/>
      <c r="AO198" s="16">
        <f t="shared" si="302"/>
        <v>0</v>
      </c>
      <c r="AP198" s="17"/>
      <c r="AQ198" s="8"/>
      <c r="AR198" s="16">
        <f t="shared" si="303"/>
        <v>0</v>
      </c>
      <c r="AS198" s="17"/>
      <c r="AT198" s="8"/>
      <c r="AU198" s="16">
        <f t="shared" si="306"/>
        <v>0</v>
      </c>
      <c r="AV198" s="17"/>
      <c r="AW198" s="8"/>
      <c r="AX198" s="65"/>
    </row>
    <row r="199" spans="1:50" ht="13.5" customHeight="1">
      <c r="A199" s="683" t="s">
        <v>18</v>
      </c>
      <c r="B199" s="499" t="s">
        <v>19</v>
      </c>
      <c r="C199" s="476" t="s">
        <v>20</v>
      </c>
      <c r="D199" s="499" t="s">
        <v>21</v>
      </c>
      <c r="E199" s="476" t="s">
        <v>22</v>
      </c>
      <c r="F199" s="685" t="s">
        <v>23</v>
      </c>
      <c r="G199" s="544" t="s">
        <v>24</v>
      </c>
      <c r="H199" s="502" t="s">
        <v>25</v>
      </c>
      <c r="I199" s="504" t="s">
        <v>26</v>
      </c>
      <c r="J199" s="544" t="s">
        <v>24</v>
      </c>
      <c r="K199" s="502" t="s">
        <v>25</v>
      </c>
      <c r="L199" s="504" t="s">
        <v>26</v>
      </c>
      <c r="M199" s="544" t="s">
        <v>24</v>
      </c>
      <c r="N199" s="502" t="s">
        <v>25</v>
      </c>
      <c r="O199" s="504" t="s">
        <v>26</v>
      </c>
      <c r="P199" s="544" t="s">
        <v>24</v>
      </c>
      <c r="Q199" s="502" t="s">
        <v>25</v>
      </c>
      <c r="R199" s="504" t="s">
        <v>26</v>
      </c>
      <c r="S199" s="544" t="s">
        <v>24</v>
      </c>
      <c r="T199" s="502" t="s">
        <v>25</v>
      </c>
      <c r="U199" s="504" t="s">
        <v>26</v>
      </c>
      <c r="V199" s="544" t="s">
        <v>24</v>
      </c>
      <c r="W199" s="502" t="s">
        <v>25</v>
      </c>
      <c r="X199" s="504" t="s">
        <v>26</v>
      </c>
      <c r="Y199" s="544" t="s">
        <v>24</v>
      </c>
      <c r="Z199" s="502" t="s">
        <v>25</v>
      </c>
      <c r="AA199" s="504" t="s">
        <v>26</v>
      </c>
      <c r="AB199" s="544" t="s">
        <v>24</v>
      </c>
      <c r="AC199" s="502" t="s">
        <v>25</v>
      </c>
      <c r="AD199" s="504" t="s">
        <v>26</v>
      </c>
      <c r="AE199" s="544" t="s">
        <v>24</v>
      </c>
      <c r="AF199" s="502" t="s">
        <v>25</v>
      </c>
      <c r="AG199" s="504" t="s">
        <v>26</v>
      </c>
      <c r="AH199" s="544" t="s">
        <v>24</v>
      </c>
      <c r="AI199" s="502" t="s">
        <v>25</v>
      </c>
      <c r="AJ199" s="504" t="s">
        <v>26</v>
      </c>
      <c r="AK199" s="544" t="s">
        <v>24</v>
      </c>
      <c r="AL199" s="502" t="s">
        <v>25</v>
      </c>
      <c r="AM199" s="504" t="s">
        <v>26</v>
      </c>
      <c r="AN199" s="544" t="s">
        <v>24</v>
      </c>
      <c r="AO199" s="502" t="s">
        <v>25</v>
      </c>
      <c r="AP199" s="504" t="s">
        <v>26</v>
      </c>
      <c r="AQ199" s="544" t="s">
        <v>24</v>
      </c>
      <c r="AR199" s="502" t="s">
        <v>25</v>
      </c>
      <c r="AS199" s="504" t="s">
        <v>26</v>
      </c>
      <c r="AT199" s="544" t="s">
        <v>24</v>
      </c>
      <c r="AU199" s="502" t="s">
        <v>25</v>
      </c>
      <c r="AV199" s="504" t="s">
        <v>26</v>
      </c>
      <c r="AW199" s="544" t="s">
        <v>24</v>
      </c>
      <c r="AX199" s="521" t="s">
        <v>27</v>
      </c>
    </row>
    <row r="200" spans="1:50" ht="13.5" customHeight="1">
      <c r="A200" s="684"/>
      <c r="B200" s="532"/>
      <c r="C200" s="502"/>
      <c r="D200" s="532"/>
      <c r="E200" s="502"/>
      <c r="F200" s="686"/>
      <c r="G200" s="544"/>
      <c r="H200" s="502"/>
      <c r="I200" s="504"/>
      <c r="J200" s="544"/>
      <c r="K200" s="502"/>
      <c r="L200" s="504"/>
      <c r="M200" s="544"/>
      <c r="N200" s="502"/>
      <c r="O200" s="504"/>
      <c r="P200" s="544"/>
      <c r="Q200" s="502"/>
      <c r="R200" s="504"/>
      <c r="S200" s="544"/>
      <c r="T200" s="502"/>
      <c r="U200" s="504"/>
      <c r="V200" s="544"/>
      <c r="W200" s="502"/>
      <c r="X200" s="504"/>
      <c r="Y200" s="544"/>
      <c r="Z200" s="502"/>
      <c r="AA200" s="504"/>
      <c r="AB200" s="544"/>
      <c r="AC200" s="502"/>
      <c r="AD200" s="504"/>
      <c r="AE200" s="544"/>
      <c r="AF200" s="502"/>
      <c r="AG200" s="504"/>
      <c r="AH200" s="544"/>
      <c r="AI200" s="502"/>
      <c r="AJ200" s="504"/>
      <c r="AK200" s="544"/>
      <c r="AL200" s="502"/>
      <c r="AM200" s="504"/>
      <c r="AN200" s="544"/>
      <c r="AO200" s="502"/>
      <c r="AP200" s="504"/>
      <c r="AQ200" s="544"/>
      <c r="AR200" s="502"/>
      <c r="AS200" s="504"/>
      <c r="AT200" s="544"/>
      <c r="AU200" s="502"/>
      <c r="AV200" s="504"/>
      <c r="AW200" s="544"/>
      <c r="AX200" s="521"/>
    </row>
    <row r="201" spans="1:50" ht="13.5" customHeight="1">
      <c r="A201" s="669" t="s">
        <v>83</v>
      </c>
      <c r="B201" s="600">
        <v>3010</v>
      </c>
      <c r="C201" s="672">
        <v>2100002</v>
      </c>
      <c r="D201" s="606" t="s">
        <v>84</v>
      </c>
      <c r="E201" s="676" t="s">
        <v>57</v>
      </c>
      <c r="F201" s="303" t="s">
        <v>31</v>
      </c>
      <c r="G201" s="25"/>
      <c r="H201" s="9">
        <f t="shared" ref="H201:H206" si="315">G201-I201</f>
        <v>0</v>
      </c>
      <c r="I201" s="10"/>
      <c r="J201" s="3"/>
      <c r="K201" s="9">
        <f t="shared" ref="K201:K206" si="316">J201-L201</f>
        <v>0</v>
      </c>
      <c r="L201" s="10"/>
      <c r="M201" s="3"/>
      <c r="N201" s="9">
        <f t="shared" ref="N201:N206" si="317">M201-O201</f>
        <v>0</v>
      </c>
      <c r="O201" s="10"/>
      <c r="P201" s="3"/>
      <c r="Q201" s="9">
        <f t="shared" ref="Q201:Q206" si="318">P201-R201</f>
        <v>0</v>
      </c>
      <c r="R201" s="10"/>
      <c r="S201" s="3"/>
      <c r="T201" s="9">
        <f t="shared" ref="T201:T206" si="319">S201-U201</f>
        <v>0</v>
      </c>
      <c r="U201" s="10"/>
      <c r="V201" s="3"/>
      <c r="W201" s="9">
        <f t="shared" ref="W201:W206" si="320">V201-X201</f>
        <v>0</v>
      </c>
      <c r="X201" s="10"/>
      <c r="Y201" s="408">
        <v>240000</v>
      </c>
      <c r="Z201" s="411">
        <f t="shared" ref="Z201" si="321">Y201-AA201</f>
        <v>0</v>
      </c>
      <c r="AA201" s="412">
        <v>240000</v>
      </c>
      <c r="AB201" s="25"/>
      <c r="AC201" s="9">
        <f t="shared" ref="AC201:AC206" si="322">AB201-AD201</f>
        <v>0</v>
      </c>
      <c r="AD201" s="10"/>
      <c r="AE201" s="25"/>
      <c r="AF201" s="9">
        <f t="shared" ref="AF201:AF206" si="323">AE201-AG201</f>
        <v>0</v>
      </c>
      <c r="AG201" s="10"/>
      <c r="AH201" s="3"/>
      <c r="AI201" s="9">
        <f t="shared" ref="AI201:AI211" si="324">AH201-AJ201</f>
        <v>0</v>
      </c>
      <c r="AJ201" s="10"/>
      <c r="AK201" s="3"/>
      <c r="AL201" s="9">
        <f t="shared" ref="AL201:AL211" si="325">AK201-AM201</f>
        <v>0</v>
      </c>
      <c r="AM201" s="10"/>
      <c r="AN201" s="3"/>
      <c r="AO201" s="9">
        <f t="shared" ref="AO201:AO211" si="326">AN201-AP201</f>
        <v>0</v>
      </c>
      <c r="AP201" s="10"/>
      <c r="AQ201" s="3"/>
      <c r="AR201" s="9">
        <f t="shared" ref="AR201:AR211" si="327">AQ201-AS201</f>
        <v>0</v>
      </c>
      <c r="AS201" s="10"/>
      <c r="AT201" s="3"/>
      <c r="AU201" s="9">
        <f t="shared" ref="AU201:AU206" si="328">AT201-AV201</f>
        <v>0</v>
      </c>
      <c r="AV201" s="10"/>
      <c r="AW201" s="3"/>
      <c r="AX201" s="4" t="s">
        <v>32</v>
      </c>
    </row>
    <row r="202" spans="1:50" ht="13.5" customHeight="1">
      <c r="A202" s="669"/>
      <c r="B202" s="600"/>
      <c r="C202" s="672"/>
      <c r="D202" s="606"/>
      <c r="E202" s="676"/>
      <c r="F202" s="303" t="s">
        <v>33</v>
      </c>
      <c r="G202" s="25"/>
      <c r="H202" s="11">
        <f t="shared" si="315"/>
        <v>0</v>
      </c>
      <c r="I202" s="12"/>
      <c r="J202" s="3"/>
      <c r="K202" s="11">
        <f t="shared" si="316"/>
        <v>0</v>
      </c>
      <c r="L202" s="12"/>
      <c r="M202" s="3"/>
      <c r="N202" s="11">
        <f t="shared" si="317"/>
        <v>0</v>
      </c>
      <c r="O202" s="12"/>
      <c r="P202" s="3"/>
      <c r="Q202" s="11">
        <f t="shared" si="318"/>
        <v>0</v>
      </c>
      <c r="R202" s="12"/>
      <c r="S202" s="408">
        <f>SUM(36615+53693)</f>
        <v>90308</v>
      </c>
      <c r="T202" s="409">
        <f t="shared" si="319"/>
        <v>0</v>
      </c>
      <c r="U202" s="410">
        <v>90308</v>
      </c>
      <c r="V202" s="3"/>
      <c r="W202" s="11">
        <f t="shared" si="320"/>
        <v>0</v>
      </c>
      <c r="X202" s="12"/>
      <c r="Y202" s="3"/>
      <c r="Z202" s="11">
        <f t="shared" ref="Z202:Z211" si="329">Y202-AA202</f>
        <v>0</v>
      </c>
      <c r="AA202" s="12"/>
      <c r="AB202" s="25"/>
      <c r="AC202" s="11">
        <f t="shared" si="322"/>
        <v>0</v>
      </c>
      <c r="AD202" s="12"/>
      <c r="AE202" s="25"/>
      <c r="AF202" s="11">
        <f t="shared" si="323"/>
        <v>0</v>
      </c>
      <c r="AG202" s="12"/>
      <c r="AH202" s="3"/>
      <c r="AI202" s="11">
        <f t="shared" si="324"/>
        <v>0</v>
      </c>
      <c r="AJ202" s="12"/>
      <c r="AK202" s="3"/>
      <c r="AL202" s="11">
        <f t="shared" si="325"/>
        <v>0</v>
      </c>
      <c r="AM202" s="12"/>
      <c r="AN202" s="3"/>
      <c r="AO202" s="11">
        <f t="shared" si="326"/>
        <v>0</v>
      </c>
      <c r="AP202" s="12"/>
      <c r="AQ202" s="3"/>
      <c r="AR202" s="11">
        <f t="shared" si="327"/>
        <v>0</v>
      </c>
      <c r="AS202" s="12"/>
      <c r="AT202" s="3"/>
      <c r="AU202" s="11">
        <f t="shared" si="328"/>
        <v>0</v>
      </c>
      <c r="AV202" s="12"/>
      <c r="AW202" s="3"/>
      <c r="AX202" s="63">
        <f>SUM(G201:G211,J201:J211,M201:M211,P201:P211,S201:S211,V201:V211,Y201:Y211,AB201:AB211,AE201:AE211)</f>
        <v>330308</v>
      </c>
    </row>
    <row r="203" spans="1:50" ht="13.5" customHeight="1">
      <c r="A203" s="669"/>
      <c r="B203" s="600"/>
      <c r="C203" s="672"/>
      <c r="D203" s="606"/>
      <c r="E203" s="676"/>
      <c r="F203" s="303" t="s">
        <v>34</v>
      </c>
      <c r="G203" s="25"/>
      <c r="H203" s="11">
        <f t="shared" si="315"/>
        <v>0</v>
      </c>
      <c r="I203" s="12"/>
      <c r="J203" s="3"/>
      <c r="K203" s="11">
        <f t="shared" si="316"/>
        <v>0</v>
      </c>
      <c r="L203" s="12"/>
      <c r="M203" s="3"/>
      <c r="N203" s="11">
        <f t="shared" si="317"/>
        <v>0</v>
      </c>
      <c r="O203" s="12"/>
      <c r="P203" s="3"/>
      <c r="Q203" s="11">
        <f t="shared" si="318"/>
        <v>0</v>
      </c>
      <c r="R203" s="12"/>
      <c r="S203" s="3"/>
      <c r="T203" s="11">
        <f t="shared" si="319"/>
        <v>0</v>
      </c>
      <c r="U203" s="12"/>
      <c r="V203" s="3"/>
      <c r="W203" s="11">
        <f t="shared" si="320"/>
        <v>0</v>
      </c>
      <c r="X203" s="12"/>
      <c r="Y203" s="3"/>
      <c r="Z203" s="11">
        <f t="shared" si="329"/>
        <v>0</v>
      </c>
      <c r="AA203" s="12"/>
      <c r="AB203" s="25"/>
      <c r="AC203" s="11">
        <f t="shared" si="322"/>
        <v>0</v>
      </c>
      <c r="AD203" s="12"/>
      <c r="AE203" s="25"/>
      <c r="AF203" s="11">
        <f t="shared" si="323"/>
        <v>0</v>
      </c>
      <c r="AG203" s="12"/>
      <c r="AH203" s="3"/>
      <c r="AI203" s="11">
        <f t="shared" si="324"/>
        <v>0</v>
      </c>
      <c r="AJ203" s="12"/>
      <c r="AK203" s="3"/>
      <c r="AL203" s="11">
        <f t="shared" si="325"/>
        <v>0</v>
      </c>
      <c r="AM203" s="12"/>
      <c r="AN203" s="3"/>
      <c r="AO203" s="11">
        <f t="shared" si="326"/>
        <v>0</v>
      </c>
      <c r="AP203" s="12"/>
      <c r="AQ203" s="3"/>
      <c r="AR203" s="11">
        <f t="shared" si="327"/>
        <v>0</v>
      </c>
      <c r="AS203" s="12"/>
      <c r="AT203" s="3"/>
      <c r="AU203" s="11">
        <f t="shared" si="328"/>
        <v>0</v>
      </c>
      <c r="AV203" s="12"/>
      <c r="AW203" s="3"/>
      <c r="AX203" s="7" t="s">
        <v>35</v>
      </c>
    </row>
    <row r="204" spans="1:50" ht="13.5" customHeight="1">
      <c r="A204" s="669"/>
      <c r="B204" s="600"/>
      <c r="C204" s="672"/>
      <c r="D204" s="606"/>
      <c r="E204" s="676"/>
      <c r="F204" s="303" t="s">
        <v>36</v>
      </c>
      <c r="G204" s="25"/>
      <c r="H204" s="11">
        <f t="shared" si="315"/>
        <v>0</v>
      </c>
      <c r="I204" s="12"/>
      <c r="J204" s="3"/>
      <c r="K204" s="11">
        <f t="shared" si="316"/>
        <v>0</v>
      </c>
      <c r="L204" s="12"/>
      <c r="M204" s="3"/>
      <c r="N204" s="11">
        <f t="shared" si="317"/>
        <v>0</v>
      </c>
      <c r="O204" s="12"/>
      <c r="P204" s="3"/>
      <c r="Q204" s="11">
        <f t="shared" si="318"/>
        <v>0</v>
      </c>
      <c r="R204" s="12"/>
      <c r="S204" s="3"/>
      <c r="T204" s="11">
        <f t="shared" si="319"/>
        <v>0</v>
      </c>
      <c r="U204" s="12"/>
      <c r="V204" s="3"/>
      <c r="W204" s="11">
        <f t="shared" si="320"/>
        <v>0</v>
      </c>
      <c r="X204" s="12"/>
      <c r="Y204" s="3"/>
      <c r="Z204" s="11">
        <f t="shared" si="329"/>
        <v>0</v>
      </c>
      <c r="AA204" s="12"/>
      <c r="AB204" s="25"/>
      <c r="AC204" s="11">
        <f t="shared" si="322"/>
        <v>0</v>
      </c>
      <c r="AD204" s="12"/>
      <c r="AE204" s="25"/>
      <c r="AF204" s="11">
        <f t="shared" si="323"/>
        <v>0</v>
      </c>
      <c r="AG204" s="12"/>
      <c r="AH204" s="3"/>
      <c r="AI204" s="11">
        <f t="shared" si="324"/>
        <v>0</v>
      </c>
      <c r="AJ204" s="12"/>
      <c r="AK204" s="3"/>
      <c r="AL204" s="11">
        <f t="shared" si="325"/>
        <v>0</v>
      </c>
      <c r="AM204" s="12"/>
      <c r="AN204" s="3"/>
      <c r="AO204" s="11">
        <f t="shared" si="326"/>
        <v>0</v>
      </c>
      <c r="AP204" s="12"/>
      <c r="AQ204" s="3"/>
      <c r="AR204" s="11">
        <f t="shared" si="327"/>
        <v>0</v>
      </c>
      <c r="AS204" s="12"/>
      <c r="AT204" s="3"/>
      <c r="AU204" s="11">
        <f t="shared" si="328"/>
        <v>0</v>
      </c>
      <c r="AV204" s="12"/>
      <c r="AW204" s="3"/>
      <c r="AX204" s="63">
        <f>SUM(H201:H211,K201:K211,N201:N211,Q201:Q211,T201:T211,W201:W211,Z201:Z211,AC201:AC211,Z201:Z211,AF201:AF211)</f>
        <v>0</v>
      </c>
    </row>
    <row r="205" spans="1:50">
      <c r="A205" s="669"/>
      <c r="B205" s="600"/>
      <c r="C205" s="672"/>
      <c r="D205" s="606"/>
      <c r="E205" s="676"/>
      <c r="F205" s="303" t="s">
        <v>37</v>
      </c>
      <c r="G205" s="25"/>
      <c r="H205" s="11">
        <f t="shared" si="315"/>
        <v>0</v>
      </c>
      <c r="I205" s="12"/>
      <c r="J205" s="3"/>
      <c r="K205" s="11">
        <f t="shared" si="316"/>
        <v>0</v>
      </c>
      <c r="L205" s="12"/>
      <c r="M205" s="3"/>
      <c r="N205" s="11">
        <f t="shared" si="317"/>
        <v>0</v>
      </c>
      <c r="O205" s="12"/>
      <c r="P205" s="3"/>
      <c r="Q205" s="11">
        <f t="shared" si="318"/>
        <v>0</v>
      </c>
      <c r="R205" s="12"/>
      <c r="S205" s="3"/>
      <c r="T205" s="11">
        <f t="shared" si="319"/>
        <v>0</v>
      </c>
      <c r="U205" s="12"/>
      <c r="V205" s="3"/>
      <c r="W205" s="11">
        <f t="shared" si="320"/>
        <v>0</v>
      </c>
      <c r="X205" s="12"/>
      <c r="Y205" s="3"/>
      <c r="Z205" s="11">
        <f t="shared" si="329"/>
        <v>0</v>
      </c>
      <c r="AA205" s="12"/>
      <c r="AB205" s="25"/>
      <c r="AC205" s="11">
        <f t="shared" si="322"/>
        <v>0</v>
      </c>
      <c r="AD205" s="12"/>
      <c r="AE205" s="25"/>
      <c r="AF205" s="11">
        <f t="shared" si="323"/>
        <v>0</v>
      </c>
      <c r="AG205" s="12"/>
      <c r="AH205" s="3"/>
      <c r="AI205" s="11">
        <f t="shared" si="324"/>
        <v>0</v>
      </c>
      <c r="AJ205" s="12"/>
      <c r="AK205" s="3"/>
      <c r="AL205" s="11">
        <f t="shared" si="325"/>
        <v>0</v>
      </c>
      <c r="AM205" s="12"/>
      <c r="AN205" s="3"/>
      <c r="AO205" s="11">
        <f t="shared" si="326"/>
        <v>0</v>
      </c>
      <c r="AP205" s="12"/>
      <c r="AQ205" s="3"/>
      <c r="AR205" s="11">
        <f t="shared" si="327"/>
        <v>0</v>
      </c>
      <c r="AS205" s="12"/>
      <c r="AT205" s="3"/>
      <c r="AU205" s="11">
        <f t="shared" si="328"/>
        <v>0</v>
      </c>
      <c r="AV205" s="12"/>
      <c r="AW205" s="3"/>
      <c r="AX205" s="7" t="s">
        <v>38</v>
      </c>
    </row>
    <row r="206" spans="1:50">
      <c r="A206" s="669"/>
      <c r="B206" s="600"/>
      <c r="C206" s="672"/>
      <c r="D206" s="606"/>
      <c r="E206" s="676"/>
      <c r="F206" s="303" t="s">
        <v>55</v>
      </c>
      <c r="G206" s="25"/>
      <c r="H206" s="11">
        <f t="shared" si="315"/>
        <v>0</v>
      </c>
      <c r="I206" s="12"/>
      <c r="J206" s="3"/>
      <c r="K206" s="11">
        <f t="shared" si="316"/>
        <v>0</v>
      </c>
      <c r="L206" s="12"/>
      <c r="M206" s="3"/>
      <c r="N206" s="11">
        <f t="shared" si="317"/>
        <v>0</v>
      </c>
      <c r="O206" s="12"/>
      <c r="P206" s="3"/>
      <c r="Q206" s="11">
        <f t="shared" si="318"/>
        <v>0</v>
      </c>
      <c r="R206" s="12"/>
      <c r="S206" s="3"/>
      <c r="T206" s="11">
        <f t="shared" si="319"/>
        <v>0</v>
      </c>
      <c r="U206" s="12"/>
      <c r="V206" s="3"/>
      <c r="W206" s="11">
        <f t="shared" si="320"/>
        <v>0</v>
      </c>
      <c r="X206" s="12"/>
      <c r="Y206" s="3"/>
      <c r="Z206" s="11">
        <f t="shared" si="329"/>
        <v>0</v>
      </c>
      <c r="AA206" s="12"/>
      <c r="AB206" s="25"/>
      <c r="AC206" s="11">
        <f t="shared" si="322"/>
        <v>0</v>
      </c>
      <c r="AD206" s="12"/>
      <c r="AE206" s="25"/>
      <c r="AF206" s="11">
        <f t="shared" si="323"/>
        <v>0</v>
      </c>
      <c r="AG206" s="12"/>
      <c r="AH206" s="3"/>
      <c r="AI206" s="11">
        <f t="shared" si="324"/>
        <v>0</v>
      </c>
      <c r="AJ206" s="12"/>
      <c r="AK206" s="3"/>
      <c r="AL206" s="11">
        <f t="shared" si="325"/>
        <v>0</v>
      </c>
      <c r="AM206" s="12"/>
      <c r="AN206" s="3"/>
      <c r="AO206" s="11">
        <f t="shared" si="326"/>
        <v>0</v>
      </c>
      <c r="AP206" s="12"/>
      <c r="AQ206" s="3"/>
      <c r="AR206" s="11">
        <f t="shared" si="327"/>
        <v>0</v>
      </c>
      <c r="AS206" s="12"/>
      <c r="AT206" s="3"/>
      <c r="AU206" s="11">
        <f t="shared" si="328"/>
        <v>0</v>
      </c>
      <c r="AV206" s="12"/>
      <c r="AW206" s="3"/>
      <c r="AX206" s="63">
        <f>SUM(I201:I211,L201:L211,O201:O211,R201:R211,U201:U211,X201:X211,AA201:AA211,AD201:AD211,AG201:AG211)</f>
        <v>330308</v>
      </c>
    </row>
    <row r="207" spans="1:50">
      <c r="A207" s="669"/>
      <c r="B207" s="600"/>
      <c r="C207" s="672"/>
      <c r="D207" s="606"/>
      <c r="E207" s="676"/>
      <c r="F207" s="303" t="s">
        <v>39</v>
      </c>
      <c r="G207" s="25"/>
      <c r="H207" s="11"/>
      <c r="I207" s="12"/>
      <c r="J207" s="3"/>
      <c r="K207" s="11"/>
      <c r="L207" s="12"/>
      <c r="M207" s="3"/>
      <c r="N207" s="11"/>
      <c r="O207" s="12"/>
      <c r="P207" s="3"/>
      <c r="Q207" s="11"/>
      <c r="R207" s="12"/>
      <c r="S207" s="3"/>
      <c r="T207" s="11"/>
      <c r="U207" s="12"/>
      <c r="V207" s="3"/>
      <c r="W207" s="11"/>
      <c r="X207" s="12"/>
      <c r="Y207" s="3"/>
      <c r="Z207" s="11"/>
      <c r="AA207" s="12"/>
      <c r="AB207" s="25"/>
      <c r="AC207" s="11"/>
      <c r="AD207" s="12"/>
      <c r="AE207" s="25"/>
      <c r="AF207" s="11"/>
      <c r="AG207" s="12"/>
      <c r="AH207" s="3"/>
      <c r="AI207" s="11"/>
      <c r="AJ207" s="12"/>
      <c r="AK207" s="3"/>
      <c r="AL207" s="11"/>
      <c r="AM207" s="12"/>
      <c r="AN207" s="3"/>
      <c r="AO207" s="11"/>
      <c r="AP207" s="12"/>
      <c r="AQ207" s="3"/>
      <c r="AR207" s="11"/>
      <c r="AS207" s="12"/>
      <c r="AT207" s="3"/>
      <c r="AU207" s="11"/>
      <c r="AV207" s="12"/>
      <c r="AW207" s="3"/>
      <c r="AX207" s="63"/>
    </row>
    <row r="208" spans="1:50" ht="15.75" customHeight="1">
      <c r="A208" s="669"/>
      <c r="B208" s="600"/>
      <c r="C208" s="672"/>
      <c r="D208" s="606"/>
      <c r="E208" s="676"/>
      <c r="F208" s="303" t="s">
        <v>40</v>
      </c>
      <c r="G208" s="25"/>
      <c r="H208" s="11"/>
      <c r="I208" s="12"/>
      <c r="J208" s="3"/>
      <c r="K208" s="11"/>
      <c r="L208" s="12"/>
      <c r="M208" s="3"/>
      <c r="N208" s="11"/>
      <c r="O208" s="12"/>
      <c r="P208" s="3"/>
      <c r="Q208" s="11"/>
      <c r="R208" s="12"/>
      <c r="S208" s="3"/>
      <c r="T208" s="11"/>
      <c r="U208" s="12"/>
      <c r="V208" s="3"/>
      <c r="W208" s="11">
        <v>0</v>
      </c>
      <c r="X208" s="12"/>
      <c r="Y208" s="3"/>
      <c r="Z208" s="11">
        <f t="shared" si="329"/>
        <v>0</v>
      </c>
      <c r="AA208" s="12"/>
      <c r="AB208" s="25"/>
      <c r="AC208" s="11">
        <v>0</v>
      </c>
      <c r="AD208" s="12"/>
      <c r="AE208" s="25"/>
      <c r="AF208" s="11">
        <v>0</v>
      </c>
      <c r="AG208" s="12"/>
      <c r="AH208" s="3"/>
      <c r="AI208" s="11">
        <f t="shared" si="324"/>
        <v>0</v>
      </c>
      <c r="AJ208" s="12"/>
      <c r="AK208" s="3"/>
      <c r="AL208" s="11">
        <f t="shared" si="325"/>
        <v>0</v>
      </c>
      <c r="AM208" s="12"/>
      <c r="AN208" s="3"/>
      <c r="AO208" s="11">
        <f t="shared" si="326"/>
        <v>0</v>
      </c>
      <c r="AP208" s="12"/>
      <c r="AQ208" s="3"/>
      <c r="AR208" s="11">
        <f t="shared" si="327"/>
        <v>0</v>
      </c>
      <c r="AS208" s="12"/>
      <c r="AT208" s="3"/>
      <c r="AU208" s="11">
        <f t="shared" ref="AU208:AU211" si="330">AT208-AV208</f>
        <v>0</v>
      </c>
      <c r="AV208" s="12"/>
      <c r="AW208" s="3"/>
      <c r="AX208" s="63"/>
    </row>
    <row r="209" spans="1:50">
      <c r="A209" s="669"/>
      <c r="B209" s="600"/>
      <c r="C209" s="672"/>
      <c r="D209" s="606"/>
      <c r="E209" s="676"/>
      <c r="F209" s="303" t="s">
        <v>41</v>
      </c>
      <c r="G209" s="25"/>
      <c r="H209" s="11">
        <f t="shared" ref="H209:H211" si="331">G209-I209</f>
        <v>0</v>
      </c>
      <c r="I209" s="12"/>
      <c r="J209" s="3"/>
      <c r="K209" s="11">
        <f t="shared" ref="K209:K211" si="332">J209-L209</f>
        <v>0</v>
      </c>
      <c r="L209" s="12"/>
      <c r="M209" s="3"/>
      <c r="N209" s="11">
        <f t="shared" ref="N209:N211" si="333">M209-O209</f>
        <v>0</v>
      </c>
      <c r="O209" s="12"/>
      <c r="P209" s="3"/>
      <c r="Q209" s="11">
        <f t="shared" ref="Q209:Q211" si="334">P209-R209</f>
        <v>0</v>
      </c>
      <c r="R209" s="12"/>
      <c r="S209" s="3"/>
      <c r="T209" s="11">
        <f t="shared" ref="T209:T211" si="335">S209-U209</f>
        <v>0</v>
      </c>
      <c r="U209" s="12"/>
      <c r="V209" s="3"/>
      <c r="W209" s="11">
        <f t="shared" ref="W209:W211" si="336">V209-X209</f>
        <v>0</v>
      </c>
      <c r="X209" s="12"/>
      <c r="Y209" s="3"/>
      <c r="Z209" s="11">
        <f t="shared" si="329"/>
        <v>0</v>
      </c>
      <c r="AA209" s="12"/>
      <c r="AB209" s="25"/>
      <c r="AC209" s="11">
        <f t="shared" ref="AC209:AC211" si="337">AB209-AD209</f>
        <v>0</v>
      </c>
      <c r="AD209" s="12"/>
      <c r="AE209" s="25"/>
      <c r="AF209" s="11">
        <f t="shared" ref="AF209:AF211" si="338">AE209-AG209</f>
        <v>0</v>
      </c>
      <c r="AG209" s="12"/>
      <c r="AH209" s="3"/>
      <c r="AI209" s="11">
        <f t="shared" si="324"/>
        <v>0</v>
      </c>
      <c r="AJ209" s="12"/>
      <c r="AK209" s="3"/>
      <c r="AL209" s="11">
        <f t="shared" si="325"/>
        <v>0</v>
      </c>
      <c r="AM209" s="12"/>
      <c r="AN209" s="3"/>
      <c r="AO209" s="11">
        <f t="shared" si="326"/>
        <v>0</v>
      </c>
      <c r="AP209" s="12"/>
      <c r="AQ209" s="3"/>
      <c r="AR209" s="11">
        <f t="shared" si="327"/>
        <v>0</v>
      </c>
      <c r="AS209" s="12"/>
      <c r="AT209" s="3"/>
      <c r="AU209" s="11">
        <f t="shared" si="330"/>
        <v>0</v>
      </c>
      <c r="AV209" s="12"/>
      <c r="AW209" s="3"/>
      <c r="AX209" s="7" t="s">
        <v>42</v>
      </c>
    </row>
    <row r="210" spans="1:50" ht="15" customHeight="1">
      <c r="A210" s="669"/>
      <c r="B210" s="600"/>
      <c r="C210" s="672"/>
      <c r="D210" s="606"/>
      <c r="E210" s="676"/>
      <c r="F210" s="303" t="s">
        <v>43</v>
      </c>
      <c r="G210" s="25"/>
      <c r="H210" s="11">
        <f t="shared" si="331"/>
        <v>0</v>
      </c>
      <c r="I210" s="12"/>
      <c r="J210" s="3"/>
      <c r="K210" s="11">
        <f t="shared" si="332"/>
        <v>0</v>
      </c>
      <c r="L210" s="12"/>
      <c r="M210" s="3"/>
      <c r="N210" s="11">
        <f t="shared" si="333"/>
        <v>0</v>
      </c>
      <c r="O210" s="12"/>
      <c r="P210" s="3"/>
      <c r="Q210" s="11">
        <f t="shared" si="334"/>
        <v>0</v>
      </c>
      <c r="R210" s="12"/>
      <c r="S210" s="3"/>
      <c r="T210" s="11">
        <f t="shared" si="335"/>
        <v>0</v>
      </c>
      <c r="U210" s="12"/>
      <c r="V210" s="3"/>
      <c r="W210" s="11">
        <f t="shared" si="336"/>
        <v>0</v>
      </c>
      <c r="X210" s="12"/>
      <c r="Y210" s="3"/>
      <c r="Z210" s="11">
        <f t="shared" si="329"/>
        <v>0</v>
      </c>
      <c r="AA210" s="12"/>
      <c r="AB210" s="25"/>
      <c r="AC210" s="11">
        <f t="shared" si="337"/>
        <v>0</v>
      </c>
      <c r="AD210" s="12"/>
      <c r="AE210" s="25"/>
      <c r="AF210" s="11">
        <f t="shared" si="338"/>
        <v>0</v>
      </c>
      <c r="AG210" s="12"/>
      <c r="AH210" s="3"/>
      <c r="AI210" s="11">
        <f t="shared" si="324"/>
        <v>0</v>
      </c>
      <c r="AJ210" s="12"/>
      <c r="AK210" s="3"/>
      <c r="AL210" s="11">
        <f t="shared" si="325"/>
        <v>0</v>
      </c>
      <c r="AM210" s="12"/>
      <c r="AN210" s="3"/>
      <c r="AO210" s="11">
        <f t="shared" si="326"/>
        <v>0</v>
      </c>
      <c r="AP210" s="12"/>
      <c r="AQ210" s="3"/>
      <c r="AR210" s="11">
        <f t="shared" si="327"/>
        <v>0</v>
      </c>
      <c r="AS210" s="12"/>
      <c r="AT210" s="3"/>
      <c r="AU210" s="11">
        <f t="shared" si="330"/>
        <v>0</v>
      </c>
      <c r="AV210" s="12"/>
      <c r="AW210" s="3"/>
      <c r="AX210" s="290">
        <f>AX206/AX202</f>
        <v>1</v>
      </c>
    </row>
    <row r="211" spans="1:50">
      <c r="A211" s="670"/>
      <c r="B211" s="671"/>
      <c r="C211" s="673"/>
      <c r="D211" s="675"/>
      <c r="E211" s="677"/>
      <c r="F211" s="305" t="s">
        <v>44</v>
      </c>
      <c r="G211" s="292"/>
      <c r="H211" s="16">
        <f t="shared" si="331"/>
        <v>0</v>
      </c>
      <c r="I211" s="17"/>
      <c r="J211" s="8"/>
      <c r="K211" s="16">
        <f t="shared" si="332"/>
        <v>0</v>
      </c>
      <c r="L211" s="17"/>
      <c r="M211" s="8"/>
      <c r="N211" s="16">
        <f t="shared" si="333"/>
        <v>0</v>
      </c>
      <c r="O211" s="17"/>
      <c r="P211" s="8"/>
      <c r="Q211" s="16">
        <f t="shared" si="334"/>
        <v>0</v>
      </c>
      <c r="R211" s="17"/>
      <c r="S211" s="19"/>
      <c r="T211" s="20">
        <f t="shared" si="335"/>
        <v>0</v>
      </c>
      <c r="U211" s="21"/>
      <c r="V211" s="19"/>
      <c r="W211" s="20">
        <f t="shared" si="336"/>
        <v>0</v>
      </c>
      <c r="X211" s="21"/>
      <c r="Y211" s="19"/>
      <c r="Z211" s="20">
        <f t="shared" si="329"/>
        <v>0</v>
      </c>
      <c r="AA211" s="21"/>
      <c r="AB211" s="292"/>
      <c r="AC211" s="16">
        <f t="shared" si="337"/>
        <v>0</v>
      </c>
      <c r="AD211" s="17"/>
      <c r="AE211" s="292"/>
      <c r="AF211" s="16">
        <f t="shared" si="338"/>
        <v>0</v>
      </c>
      <c r="AG211" s="17"/>
      <c r="AH211" s="8"/>
      <c r="AI211" s="16">
        <f t="shared" si="324"/>
        <v>0</v>
      </c>
      <c r="AJ211" s="17"/>
      <c r="AK211" s="8"/>
      <c r="AL211" s="16">
        <f t="shared" si="325"/>
        <v>0</v>
      </c>
      <c r="AM211" s="17"/>
      <c r="AN211" s="8"/>
      <c r="AO211" s="16">
        <f t="shared" si="326"/>
        <v>0</v>
      </c>
      <c r="AP211" s="17"/>
      <c r="AQ211" s="8"/>
      <c r="AR211" s="16">
        <f t="shared" si="327"/>
        <v>0</v>
      </c>
      <c r="AS211" s="17"/>
      <c r="AT211" s="8"/>
      <c r="AU211" s="16">
        <f t="shared" si="330"/>
        <v>0</v>
      </c>
      <c r="AV211" s="17"/>
      <c r="AW211" s="8"/>
      <c r="AX211" s="65"/>
    </row>
    <row r="212" spans="1:50">
      <c r="A212" s="683" t="s">
        <v>18</v>
      </c>
      <c r="B212" s="499" t="s">
        <v>19</v>
      </c>
      <c r="C212" s="476" t="s">
        <v>20</v>
      </c>
      <c r="D212" s="499" t="s">
        <v>21</v>
      </c>
      <c r="E212" s="476" t="s">
        <v>22</v>
      </c>
      <c r="F212" s="685" t="s">
        <v>23</v>
      </c>
      <c r="G212" s="544" t="s">
        <v>24</v>
      </c>
      <c r="H212" s="502" t="s">
        <v>25</v>
      </c>
      <c r="I212" s="504" t="s">
        <v>26</v>
      </c>
      <c r="J212" s="544" t="s">
        <v>24</v>
      </c>
      <c r="K212" s="502" t="s">
        <v>25</v>
      </c>
      <c r="L212" s="504" t="s">
        <v>26</v>
      </c>
      <c r="M212" s="544" t="s">
        <v>24</v>
      </c>
      <c r="N212" s="502" t="s">
        <v>25</v>
      </c>
      <c r="O212" s="504" t="s">
        <v>26</v>
      </c>
      <c r="P212" s="544" t="s">
        <v>24</v>
      </c>
      <c r="Q212" s="502" t="s">
        <v>25</v>
      </c>
      <c r="R212" s="504" t="s">
        <v>26</v>
      </c>
      <c r="S212" s="544" t="s">
        <v>24</v>
      </c>
      <c r="T212" s="502" t="s">
        <v>25</v>
      </c>
      <c r="U212" s="504" t="s">
        <v>26</v>
      </c>
      <c r="V212" s="544" t="s">
        <v>24</v>
      </c>
      <c r="W212" s="502" t="s">
        <v>25</v>
      </c>
      <c r="X212" s="504" t="s">
        <v>26</v>
      </c>
      <c r="Y212" s="544" t="s">
        <v>24</v>
      </c>
      <c r="Z212" s="502" t="s">
        <v>25</v>
      </c>
      <c r="AA212" s="504" t="s">
        <v>26</v>
      </c>
      <c r="AB212" s="544" t="s">
        <v>24</v>
      </c>
      <c r="AC212" s="502" t="s">
        <v>25</v>
      </c>
      <c r="AD212" s="504" t="s">
        <v>26</v>
      </c>
      <c r="AE212" s="544" t="s">
        <v>24</v>
      </c>
      <c r="AF212" s="502" t="s">
        <v>25</v>
      </c>
      <c r="AG212" s="504" t="s">
        <v>26</v>
      </c>
      <c r="AH212" s="544" t="s">
        <v>24</v>
      </c>
      <c r="AI212" s="502" t="s">
        <v>25</v>
      </c>
      <c r="AJ212" s="504" t="s">
        <v>26</v>
      </c>
      <c r="AK212" s="544" t="s">
        <v>24</v>
      </c>
      <c r="AL212" s="502" t="s">
        <v>25</v>
      </c>
      <c r="AM212" s="504" t="s">
        <v>26</v>
      </c>
      <c r="AN212" s="544" t="s">
        <v>24</v>
      </c>
      <c r="AO212" s="502" t="s">
        <v>25</v>
      </c>
      <c r="AP212" s="504" t="s">
        <v>26</v>
      </c>
      <c r="AQ212" s="544" t="s">
        <v>24</v>
      </c>
      <c r="AR212" s="502" t="s">
        <v>25</v>
      </c>
      <c r="AS212" s="504" t="s">
        <v>26</v>
      </c>
      <c r="AT212" s="544" t="s">
        <v>24</v>
      </c>
      <c r="AU212" s="502" t="s">
        <v>25</v>
      </c>
      <c r="AV212" s="504" t="s">
        <v>26</v>
      </c>
      <c r="AW212" s="544" t="s">
        <v>24</v>
      </c>
      <c r="AX212" s="521" t="s">
        <v>27</v>
      </c>
    </row>
    <row r="213" spans="1:50">
      <c r="A213" s="684"/>
      <c r="B213" s="532"/>
      <c r="C213" s="502"/>
      <c r="D213" s="532"/>
      <c r="E213" s="502"/>
      <c r="F213" s="686"/>
      <c r="G213" s="544"/>
      <c r="H213" s="502"/>
      <c r="I213" s="504"/>
      <c r="J213" s="544"/>
      <c r="K213" s="502"/>
      <c r="L213" s="504"/>
      <c r="M213" s="544"/>
      <c r="N213" s="502"/>
      <c r="O213" s="504"/>
      <c r="P213" s="544"/>
      <c r="Q213" s="502"/>
      <c r="R213" s="504"/>
      <c r="S213" s="544"/>
      <c r="T213" s="502"/>
      <c r="U213" s="504"/>
      <c r="V213" s="544"/>
      <c r="W213" s="502"/>
      <c r="X213" s="504"/>
      <c r="Y213" s="544"/>
      <c r="Z213" s="502"/>
      <c r="AA213" s="504"/>
      <c r="AB213" s="544"/>
      <c r="AC213" s="502"/>
      <c r="AD213" s="504"/>
      <c r="AE213" s="544"/>
      <c r="AF213" s="502"/>
      <c r="AG213" s="504"/>
      <c r="AH213" s="544"/>
      <c r="AI213" s="502"/>
      <c r="AJ213" s="504"/>
      <c r="AK213" s="544"/>
      <c r="AL213" s="502"/>
      <c r="AM213" s="504"/>
      <c r="AN213" s="544"/>
      <c r="AO213" s="502"/>
      <c r="AP213" s="504"/>
      <c r="AQ213" s="544"/>
      <c r="AR213" s="502"/>
      <c r="AS213" s="504"/>
      <c r="AT213" s="544"/>
      <c r="AU213" s="502"/>
      <c r="AV213" s="504"/>
      <c r="AW213" s="544"/>
      <c r="AX213" s="521"/>
    </row>
    <row r="214" spans="1:50">
      <c r="A214" s="669" t="s">
        <v>85</v>
      </c>
      <c r="B214" s="600">
        <v>3011</v>
      </c>
      <c r="C214" s="672" t="s">
        <v>86</v>
      </c>
      <c r="D214" s="606" t="s">
        <v>87</v>
      </c>
      <c r="E214" s="676" t="s">
        <v>88</v>
      </c>
      <c r="F214" s="303" t="s">
        <v>31</v>
      </c>
      <c r="G214" s="25"/>
      <c r="H214" s="9">
        <f t="shared" ref="H214:H219" si="339">G214-I214</f>
        <v>0</v>
      </c>
      <c r="I214" s="10"/>
      <c r="J214" s="3"/>
      <c r="K214" s="9">
        <f t="shared" ref="K214:K219" si="340">J214-L214</f>
        <v>0</v>
      </c>
      <c r="L214" s="10"/>
      <c r="M214" s="3"/>
      <c r="N214" s="9">
        <f t="shared" ref="N214:N219" si="341">M214-O214</f>
        <v>0</v>
      </c>
      <c r="O214" s="10"/>
      <c r="P214" s="3"/>
      <c r="Q214" s="9">
        <f t="shared" ref="Q214:Q219" si="342">P214-R214</f>
        <v>0</v>
      </c>
      <c r="R214" s="10"/>
      <c r="S214" s="3"/>
      <c r="T214" s="9">
        <f t="shared" ref="T214:T219" si="343">S214-U214</f>
        <v>0</v>
      </c>
      <c r="U214" s="10"/>
      <c r="V214" s="3"/>
      <c r="W214" s="9">
        <f t="shared" ref="W214:W219" si="344">V214-X214</f>
        <v>0</v>
      </c>
      <c r="X214" s="10"/>
      <c r="Y214" s="3"/>
      <c r="Z214" s="9">
        <f t="shared" ref="Z214:Z224" si="345">Y214-AA214</f>
        <v>0</v>
      </c>
      <c r="AA214" s="10"/>
      <c r="AB214" s="25"/>
      <c r="AC214" s="9">
        <f t="shared" ref="AC214:AC219" si="346">AB214-AD214</f>
        <v>0</v>
      </c>
      <c r="AD214" s="10"/>
      <c r="AE214" s="25"/>
      <c r="AF214" s="9">
        <f t="shared" ref="AF214:AF219" si="347">AE214-AG214</f>
        <v>0</v>
      </c>
      <c r="AG214" s="10"/>
      <c r="AH214" s="3"/>
      <c r="AI214" s="9">
        <f t="shared" ref="AI214:AI224" si="348">AH214-AJ214</f>
        <v>0</v>
      </c>
      <c r="AJ214" s="10"/>
      <c r="AK214" s="3"/>
      <c r="AL214" s="9">
        <f t="shared" ref="AL214:AL224" si="349">AK214-AM214</f>
        <v>0</v>
      </c>
      <c r="AM214" s="10"/>
      <c r="AN214" s="3"/>
      <c r="AO214" s="9">
        <f t="shared" ref="AO214:AO224" si="350">AN214-AP214</f>
        <v>0</v>
      </c>
      <c r="AP214" s="10"/>
      <c r="AQ214" s="3"/>
      <c r="AR214" s="9">
        <f t="shared" ref="AR214:AR224" si="351">AQ214-AS214</f>
        <v>0</v>
      </c>
      <c r="AS214" s="10"/>
      <c r="AT214" s="3"/>
      <c r="AU214" s="9">
        <f t="shared" ref="AU214:AU219" si="352">AT214-AV214</f>
        <v>0</v>
      </c>
      <c r="AV214" s="10"/>
      <c r="AW214" s="3"/>
      <c r="AX214" s="4" t="s">
        <v>32</v>
      </c>
    </row>
    <row r="215" spans="1:50">
      <c r="A215" s="669"/>
      <c r="B215" s="600"/>
      <c r="C215" s="672"/>
      <c r="D215" s="606"/>
      <c r="E215" s="676"/>
      <c r="F215" s="303" t="s">
        <v>33</v>
      </c>
      <c r="G215" s="25"/>
      <c r="H215" s="11">
        <f t="shared" si="339"/>
        <v>0</v>
      </c>
      <c r="I215" s="12"/>
      <c r="J215" s="3"/>
      <c r="K215" s="11">
        <f t="shared" si="340"/>
        <v>0</v>
      </c>
      <c r="L215" s="12"/>
      <c r="M215" s="3"/>
      <c r="N215" s="11">
        <f t="shared" si="341"/>
        <v>0</v>
      </c>
      <c r="O215" s="12"/>
      <c r="P215" s="3"/>
      <c r="Q215" s="11">
        <f t="shared" si="342"/>
        <v>0</v>
      </c>
      <c r="R215" s="12"/>
      <c r="S215" s="408">
        <f>SUM(36615+53693)</f>
        <v>90308</v>
      </c>
      <c r="T215" s="409">
        <f t="shared" si="343"/>
        <v>0</v>
      </c>
      <c r="U215" s="410">
        <v>90308</v>
      </c>
      <c r="V215" s="3"/>
      <c r="W215" s="11">
        <f t="shared" si="344"/>
        <v>0</v>
      </c>
      <c r="X215" s="12"/>
      <c r="Y215" s="3"/>
      <c r="Z215" s="11">
        <f t="shared" si="345"/>
        <v>0</v>
      </c>
      <c r="AA215" s="12"/>
      <c r="AB215" s="25"/>
      <c r="AC215" s="11">
        <f t="shared" si="346"/>
        <v>0</v>
      </c>
      <c r="AD215" s="12"/>
      <c r="AE215" s="25"/>
      <c r="AF215" s="11">
        <f t="shared" si="347"/>
        <v>0</v>
      </c>
      <c r="AG215" s="12"/>
      <c r="AH215" s="3"/>
      <c r="AI215" s="11">
        <f t="shared" si="348"/>
        <v>0</v>
      </c>
      <c r="AJ215" s="12"/>
      <c r="AK215" s="3"/>
      <c r="AL215" s="11">
        <f t="shared" si="349"/>
        <v>0</v>
      </c>
      <c r="AM215" s="12"/>
      <c r="AN215" s="3"/>
      <c r="AO215" s="11">
        <f t="shared" si="350"/>
        <v>0</v>
      </c>
      <c r="AP215" s="12"/>
      <c r="AQ215" s="3"/>
      <c r="AR215" s="11">
        <f t="shared" si="351"/>
        <v>0</v>
      </c>
      <c r="AS215" s="12"/>
      <c r="AT215" s="3"/>
      <c r="AU215" s="11">
        <f t="shared" si="352"/>
        <v>0</v>
      </c>
      <c r="AV215" s="12"/>
      <c r="AW215" s="3"/>
      <c r="AX215" s="63">
        <f>SUM(G214:G224,J214:J224,M214:M224,P214:P224,S214:S224,V214:V224,Y214:Y224,AB214:AB224,AE214:AE224)</f>
        <v>210305</v>
      </c>
    </row>
    <row r="216" spans="1:50">
      <c r="A216" s="669"/>
      <c r="B216" s="600"/>
      <c r="C216" s="672"/>
      <c r="D216" s="606"/>
      <c r="E216" s="676"/>
      <c r="F216" s="303" t="s">
        <v>34</v>
      </c>
      <c r="G216" s="25"/>
      <c r="H216" s="11">
        <f t="shared" si="339"/>
        <v>0</v>
      </c>
      <c r="I216" s="12"/>
      <c r="J216" s="3"/>
      <c r="K216" s="11">
        <f t="shared" si="340"/>
        <v>0</v>
      </c>
      <c r="L216" s="12"/>
      <c r="M216" s="3"/>
      <c r="N216" s="11">
        <f t="shared" si="341"/>
        <v>0</v>
      </c>
      <c r="O216" s="12"/>
      <c r="P216" s="3"/>
      <c r="Q216" s="11">
        <f t="shared" si="342"/>
        <v>0</v>
      </c>
      <c r="R216" s="12"/>
      <c r="S216" s="3"/>
      <c r="T216" s="11">
        <f t="shared" si="343"/>
        <v>0</v>
      </c>
      <c r="U216" s="12"/>
      <c r="V216" s="3"/>
      <c r="W216" s="11">
        <f t="shared" si="344"/>
        <v>0</v>
      </c>
      <c r="X216" s="12"/>
      <c r="Y216" s="3"/>
      <c r="Z216" s="11">
        <f t="shared" si="345"/>
        <v>0</v>
      </c>
      <c r="AA216" s="12"/>
      <c r="AB216" s="25"/>
      <c r="AC216" s="11">
        <f t="shared" si="346"/>
        <v>0</v>
      </c>
      <c r="AD216" s="12"/>
      <c r="AE216" s="25"/>
      <c r="AF216" s="11">
        <f t="shared" si="347"/>
        <v>0</v>
      </c>
      <c r="AG216" s="12"/>
      <c r="AH216" s="3"/>
      <c r="AI216" s="11">
        <f t="shared" si="348"/>
        <v>0</v>
      </c>
      <c r="AJ216" s="12"/>
      <c r="AK216" s="3"/>
      <c r="AL216" s="11">
        <f t="shared" si="349"/>
        <v>0</v>
      </c>
      <c r="AM216" s="12"/>
      <c r="AN216" s="3"/>
      <c r="AO216" s="11">
        <f t="shared" si="350"/>
        <v>0</v>
      </c>
      <c r="AP216" s="12"/>
      <c r="AQ216" s="3"/>
      <c r="AR216" s="11">
        <f t="shared" si="351"/>
        <v>0</v>
      </c>
      <c r="AS216" s="12"/>
      <c r="AT216" s="3"/>
      <c r="AU216" s="11">
        <f t="shared" si="352"/>
        <v>0</v>
      </c>
      <c r="AV216" s="12"/>
      <c r="AW216" s="3"/>
      <c r="AX216" s="7" t="s">
        <v>35</v>
      </c>
    </row>
    <row r="217" spans="1:50">
      <c r="A217" s="669"/>
      <c r="B217" s="600"/>
      <c r="C217" s="672"/>
      <c r="D217" s="606"/>
      <c r="E217" s="676"/>
      <c r="F217" s="303" t="s">
        <v>36</v>
      </c>
      <c r="G217" s="25"/>
      <c r="H217" s="11">
        <f t="shared" si="339"/>
        <v>0</v>
      </c>
      <c r="I217" s="12"/>
      <c r="J217" s="3"/>
      <c r="K217" s="11">
        <f t="shared" si="340"/>
        <v>0</v>
      </c>
      <c r="L217" s="12"/>
      <c r="M217" s="3"/>
      <c r="N217" s="11">
        <f t="shared" si="341"/>
        <v>0</v>
      </c>
      <c r="O217" s="12"/>
      <c r="P217" s="3"/>
      <c r="Q217" s="11">
        <f t="shared" si="342"/>
        <v>0</v>
      </c>
      <c r="R217" s="12"/>
      <c r="S217" s="3"/>
      <c r="T217" s="11">
        <f t="shared" si="343"/>
        <v>0</v>
      </c>
      <c r="U217" s="12"/>
      <c r="V217" s="3"/>
      <c r="W217" s="11">
        <f t="shared" si="344"/>
        <v>0</v>
      </c>
      <c r="X217" s="12"/>
      <c r="Y217" s="3"/>
      <c r="Z217" s="11">
        <f t="shared" si="345"/>
        <v>0</v>
      </c>
      <c r="AA217" s="12"/>
      <c r="AB217" s="25"/>
      <c r="AC217" s="11">
        <f t="shared" si="346"/>
        <v>0</v>
      </c>
      <c r="AD217" s="12"/>
      <c r="AE217" s="25"/>
      <c r="AF217" s="11">
        <f t="shared" si="347"/>
        <v>0</v>
      </c>
      <c r="AG217" s="12"/>
      <c r="AH217" s="3"/>
      <c r="AI217" s="11">
        <f t="shared" si="348"/>
        <v>0</v>
      </c>
      <c r="AJ217" s="12"/>
      <c r="AK217" s="3"/>
      <c r="AL217" s="11">
        <f t="shared" si="349"/>
        <v>0</v>
      </c>
      <c r="AM217" s="12"/>
      <c r="AN217" s="3"/>
      <c r="AO217" s="11">
        <f t="shared" si="350"/>
        <v>0</v>
      </c>
      <c r="AP217" s="12"/>
      <c r="AQ217" s="3"/>
      <c r="AR217" s="11">
        <f t="shared" si="351"/>
        <v>0</v>
      </c>
      <c r="AS217" s="12"/>
      <c r="AT217" s="3"/>
      <c r="AU217" s="11">
        <f t="shared" si="352"/>
        <v>0</v>
      </c>
      <c r="AV217" s="12"/>
      <c r="AW217" s="3"/>
      <c r="AX217" s="63">
        <f>SUM(H214:H224,K214:K224,N214:N224,Q214:Q224,T214:T224,W214:W224,Z214:Z224,AC214:AC224,Z214:Z224,AF214:AF224)</f>
        <v>0</v>
      </c>
    </row>
    <row r="218" spans="1:50">
      <c r="A218" s="669"/>
      <c r="B218" s="600"/>
      <c r="C218" s="672"/>
      <c r="D218" s="606"/>
      <c r="E218" s="676"/>
      <c r="F218" s="303" t="s">
        <v>37</v>
      </c>
      <c r="G218" s="25"/>
      <c r="H218" s="11">
        <f t="shared" si="339"/>
        <v>0</v>
      </c>
      <c r="I218" s="12"/>
      <c r="J218" s="3"/>
      <c r="K218" s="11">
        <f t="shared" si="340"/>
        <v>0</v>
      </c>
      <c r="L218" s="12"/>
      <c r="M218" s="3"/>
      <c r="N218" s="11">
        <f t="shared" si="341"/>
        <v>0</v>
      </c>
      <c r="O218" s="12"/>
      <c r="P218" s="3"/>
      <c r="Q218" s="11">
        <f t="shared" si="342"/>
        <v>0</v>
      </c>
      <c r="R218" s="12"/>
      <c r="S218" s="3"/>
      <c r="T218" s="11">
        <f t="shared" si="343"/>
        <v>0</v>
      </c>
      <c r="U218" s="12"/>
      <c r="V218" s="3"/>
      <c r="W218" s="11">
        <f t="shared" si="344"/>
        <v>0</v>
      </c>
      <c r="X218" s="12"/>
      <c r="Y218" s="3"/>
      <c r="Z218" s="11">
        <f t="shared" si="345"/>
        <v>0</v>
      </c>
      <c r="AA218" s="12"/>
      <c r="AB218" s="25"/>
      <c r="AC218" s="11">
        <f t="shared" si="346"/>
        <v>0</v>
      </c>
      <c r="AD218" s="12"/>
      <c r="AE218" s="25"/>
      <c r="AF218" s="11">
        <f t="shared" si="347"/>
        <v>0</v>
      </c>
      <c r="AG218" s="12"/>
      <c r="AH218" s="3"/>
      <c r="AI218" s="11">
        <f t="shared" si="348"/>
        <v>0</v>
      </c>
      <c r="AJ218" s="12"/>
      <c r="AK218" s="3"/>
      <c r="AL218" s="11">
        <f t="shared" si="349"/>
        <v>0</v>
      </c>
      <c r="AM218" s="12"/>
      <c r="AN218" s="3"/>
      <c r="AO218" s="11">
        <f t="shared" si="350"/>
        <v>0</v>
      </c>
      <c r="AP218" s="12"/>
      <c r="AQ218" s="3"/>
      <c r="AR218" s="11">
        <f t="shared" si="351"/>
        <v>0</v>
      </c>
      <c r="AS218" s="12"/>
      <c r="AT218" s="3"/>
      <c r="AU218" s="11">
        <f t="shared" si="352"/>
        <v>0</v>
      </c>
      <c r="AV218" s="12"/>
      <c r="AW218" s="3"/>
      <c r="AX218" s="7" t="s">
        <v>38</v>
      </c>
    </row>
    <row r="219" spans="1:50">
      <c r="A219" s="669"/>
      <c r="B219" s="600"/>
      <c r="C219" s="672"/>
      <c r="D219" s="606"/>
      <c r="E219" s="676"/>
      <c r="F219" s="303" t="s">
        <v>55</v>
      </c>
      <c r="G219" s="25"/>
      <c r="H219" s="11">
        <f t="shared" si="339"/>
        <v>0</v>
      </c>
      <c r="I219" s="12"/>
      <c r="J219" s="3"/>
      <c r="K219" s="11">
        <f t="shared" si="340"/>
        <v>0</v>
      </c>
      <c r="L219" s="12"/>
      <c r="M219" s="3"/>
      <c r="N219" s="11">
        <f t="shared" si="341"/>
        <v>0</v>
      </c>
      <c r="O219" s="12"/>
      <c r="P219" s="3"/>
      <c r="Q219" s="11">
        <f t="shared" si="342"/>
        <v>0</v>
      </c>
      <c r="R219" s="12"/>
      <c r="S219" s="3"/>
      <c r="T219" s="11">
        <f t="shared" si="343"/>
        <v>0</v>
      </c>
      <c r="U219" s="12"/>
      <c r="V219" s="3"/>
      <c r="W219" s="11">
        <f t="shared" si="344"/>
        <v>0</v>
      </c>
      <c r="X219" s="12"/>
      <c r="Y219" s="3"/>
      <c r="Z219" s="11">
        <f t="shared" si="345"/>
        <v>0</v>
      </c>
      <c r="AA219" s="12"/>
      <c r="AB219" s="25"/>
      <c r="AC219" s="11">
        <f t="shared" si="346"/>
        <v>0</v>
      </c>
      <c r="AD219" s="12"/>
      <c r="AE219" s="25"/>
      <c r="AF219" s="11">
        <f t="shared" si="347"/>
        <v>0</v>
      </c>
      <c r="AG219" s="12"/>
      <c r="AH219" s="3"/>
      <c r="AI219" s="11">
        <f t="shared" si="348"/>
        <v>0</v>
      </c>
      <c r="AJ219" s="12"/>
      <c r="AK219" s="3"/>
      <c r="AL219" s="11">
        <f t="shared" si="349"/>
        <v>0</v>
      </c>
      <c r="AM219" s="12"/>
      <c r="AN219" s="3"/>
      <c r="AO219" s="11">
        <f t="shared" si="350"/>
        <v>0</v>
      </c>
      <c r="AP219" s="12"/>
      <c r="AQ219" s="3"/>
      <c r="AR219" s="11">
        <f t="shared" si="351"/>
        <v>0</v>
      </c>
      <c r="AS219" s="12"/>
      <c r="AT219" s="3"/>
      <c r="AU219" s="11">
        <f t="shared" si="352"/>
        <v>0</v>
      </c>
      <c r="AV219" s="12"/>
      <c r="AW219" s="3"/>
      <c r="AX219" s="63">
        <f>SUM(I214:I224,L214:L224,O214:O224,R214:R224,U214:U224,X214:X224,AA214:AA224,AD214:AD224,AG214:AG224)</f>
        <v>210305</v>
      </c>
    </row>
    <row r="220" spans="1:50">
      <c r="A220" s="669"/>
      <c r="B220" s="600"/>
      <c r="C220" s="672"/>
      <c r="D220" s="606"/>
      <c r="E220" s="676"/>
      <c r="F220" s="303" t="s">
        <v>39</v>
      </c>
      <c r="G220" s="25"/>
      <c r="H220" s="11"/>
      <c r="I220" s="12"/>
      <c r="J220" s="3"/>
      <c r="K220" s="11"/>
      <c r="L220" s="12"/>
      <c r="M220" s="3"/>
      <c r="N220" s="11"/>
      <c r="O220" s="12"/>
      <c r="P220" s="3"/>
      <c r="Q220" s="11"/>
      <c r="R220" s="12"/>
      <c r="S220" s="3"/>
      <c r="T220" s="11"/>
      <c r="U220" s="12"/>
      <c r="V220" s="3"/>
      <c r="W220" s="11"/>
      <c r="X220" s="12"/>
      <c r="Y220" s="3"/>
      <c r="Z220" s="11"/>
      <c r="AA220" s="12"/>
      <c r="AB220" s="25"/>
      <c r="AC220" s="11"/>
      <c r="AD220" s="12"/>
      <c r="AE220" s="25"/>
      <c r="AF220" s="11"/>
      <c r="AG220" s="12"/>
      <c r="AH220" s="3"/>
      <c r="AI220" s="11"/>
      <c r="AJ220" s="12"/>
      <c r="AK220" s="3"/>
      <c r="AL220" s="11"/>
      <c r="AM220" s="12"/>
      <c r="AN220" s="3"/>
      <c r="AO220" s="11"/>
      <c r="AP220" s="12"/>
      <c r="AQ220" s="3"/>
      <c r="AR220" s="11"/>
      <c r="AS220" s="12"/>
      <c r="AT220" s="3"/>
      <c r="AU220" s="11"/>
      <c r="AV220" s="12"/>
      <c r="AW220" s="3"/>
      <c r="AX220" s="63"/>
    </row>
    <row r="221" spans="1:50">
      <c r="A221" s="669"/>
      <c r="B221" s="600"/>
      <c r="C221" s="672"/>
      <c r="D221" s="606"/>
      <c r="E221" s="676"/>
      <c r="F221" s="303" t="s">
        <v>40</v>
      </c>
      <c r="G221" s="25"/>
      <c r="H221" s="11"/>
      <c r="I221" s="12"/>
      <c r="J221" s="3"/>
      <c r="K221" s="11"/>
      <c r="L221" s="12"/>
      <c r="M221" s="3"/>
      <c r="N221" s="11"/>
      <c r="O221" s="12"/>
      <c r="P221" s="3"/>
      <c r="Q221" s="11"/>
      <c r="R221" s="12"/>
      <c r="S221" s="3"/>
      <c r="T221" s="11"/>
      <c r="U221" s="12"/>
      <c r="V221" s="3"/>
      <c r="W221" s="11">
        <v>0</v>
      </c>
      <c r="X221" s="12"/>
      <c r="Y221" s="3"/>
      <c r="Z221" s="11">
        <f t="shared" si="345"/>
        <v>0</v>
      </c>
      <c r="AA221" s="12"/>
      <c r="AB221" s="25"/>
      <c r="AC221" s="11">
        <v>0</v>
      </c>
      <c r="AD221" s="12"/>
      <c r="AE221" s="25"/>
      <c r="AF221" s="11">
        <v>0</v>
      </c>
      <c r="AG221" s="12"/>
      <c r="AH221" s="3"/>
      <c r="AI221" s="11">
        <f t="shared" si="348"/>
        <v>0</v>
      </c>
      <c r="AJ221" s="12"/>
      <c r="AK221" s="3"/>
      <c r="AL221" s="11">
        <f t="shared" si="349"/>
        <v>0</v>
      </c>
      <c r="AM221" s="12"/>
      <c r="AN221" s="3"/>
      <c r="AO221" s="11">
        <f t="shared" si="350"/>
        <v>0</v>
      </c>
      <c r="AP221" s="12"/>
      <c r="AQ221" s="3"/>
      <c r="AR221" s="11">
        <f t="shared" si="351"/>
        <v>0</v>
      </c>
      <c r="AS221" s="12"/>
      <c r="AT221" s="3"/>
      <c r="AU221" s="11">
        <f t="shared" ref="AU221:AU224" si="353">AT221-AV221</f>
        <v>0</v>
      </c>
      <c r="AV221" s="12"/>
      <c r="AW221" s="3"/>
      <c r="AX221" s="63"/>
    </row>
    <row r="222" spans="1:50">
      <c r="A222" s="669"/>
      <c r="B222" s="600"/>
      <c r="C222" s="672"/>
      <c r="D222" s="606"/>
      <c r="E222" s="676"/>
      <c r="F222" s="303" t="s">
        <v>41</v>
      </c>
      <c r="G222" s="25"/>
      <c r="H222" s="11">
        <f t="shared" ref="H222:H224" si="354">G222-I222</f>
        <v>0</v>
      </c>
      <c r="I222" s="12"/>
      <c r="J222" s="3"/>
      <c r="K222" s="11">
        <f t="shared" ref="K222:K224" si="355">J222-L222</f>
        <v>0</v>
      </c>
      <c r="L222" s="12"/>
      <c r="M222" s="3"/>
      <c r="N222" s="11">
        <f t="shared" ref="N222:N224" si="356">M222-O222</f>
        <v>0</v>
      </c>
      <c r="O222" s="12"/>
      <c r="P222" s="3"/>
      <c r="Q222" s="11">
        <f t="shared" ref="Q222:Q224" si="357">P222-R222</f>
        <v>0</v>
      </c>
      <c r="R222" s="12"/>
      <c r="S222" s="3"/>
      <c r="T222" s="11">
        <f t="shared" ref="T222:T224" si="358">S222-U222</f>
        <v>0</v>
      </c>
      <c r="U222" s="12"/>
      <c r="V222" s="3"/>
      <c r="W222" s="11">
        <f t="shared" ref="W222:W224" si="359">V222-X222</f>
        <v>0</v>
      </c>
      <c r="X222" s="12"/>
      <c r="Y222" s="3"/>
      <c r="Z222" s="11">
        <f t="shared" si="345"/>
        <v>0</v>
      </c>
      <c r="AA222" s="12"/>
      <c r="AB222" s="25"/>
      <c r="AC222" s="11">
        <f t="shared" ref="AC222:AC224" si="360">AB222-AD222</f>
        <v>0</v>
      </c>
      <c r="AD222" s="12"/>
      <c r="AE222" s="25"/>
      <c r="AF222" s="11">
        <f t="shared" ref="AF222:AF224" si="361">AE222-AG222</f>
        <v>0</v>
      </c>
      <c r="AG222" s="12"/>
      <c r="AH222" s="3"/>
      <c r="AI222" s="11">
        <f t="shared" si="348"/>
        <v>0</v>
      </c>
      <c r="AJ222" s="12"/>
      <c r="AK222" s="3"/>
      <c r="AL222" s="11">
        <f t="shared" si="349"/>
        <v>0</v>
      </c>
      <c r="AM222" s="12"/>
      <c r="AN222" s="3"/>
      <c r="AO222" s="11">
        <f t="shared" si="350"/>
        <v>0</v>
      </c>
      <c r="AP222" s="12"/>
      <c r="AQ222" s="3"/>
      <c r="AR222" s="11">
        <f t="shared" si="351"/>
        <v>0</v>
      </c>
      <c r="AS222" s="12"/>
      <c r="AT222" s="3"/>
      <c r="AU222" s="11">
        <f t="shared" si="353"/>
        <v>0</v>
      </c>
      <c r="AV222" s="12"/>
      <c r="AW222" s="3"/>
      <c r="AX222" s="7" t="s">
        <v>42</v>
      </c>
    </row>
    <row r="223" spans="1:50">
      <c r="A223" s="669"/>
      <c r="B223" s="600"/>
      <c r="C223" s="672"/>
      <c r="D223" s="606"/>
      <c r="E223" s="676"/>
      <c r="F223" s="303" t="s">
        <v>43</v>
      </c>
      <c r="G223" s="25"/>
      <c r="H223" s="11">
        <f t="shared" si="354"/>
        <v>0</v>
      </c>
      <c r="I223" s="12"/>
      <c r="J223" s="3"/>
      <c r="K223" s="11">
        <f t="shared" si="355"/>
        <v>0</v>
      </c>
      <c r="L223" s="12"/>
      <c r="M223" s="3"/>
      <c r="N223" s="11">
        <f t="shared" si="356"/>
        <v>0</v>
      </c>
      <c r="O223" s="12"/>
      <c r="P223" s="3"/>
      <c r="Q223" s="11">
        <f t="shared" si="357"/>
        <v>0</v>
      </c>
      <c r="R223" s="12"/>
      <c r="S223" s="3"/>
      <c r="T223" s="11">
        <f t="shared" si="358"/>
        <v>0</v>
      </c>
      <c r="U223" s="12"/>
      <c r="V223" s="408">
        <v>119997</v>
      </c>
      <c r="W223" s="409">
        <f t="shared" si="359"/>
        <v>0</v>
      </c>
      <c r="X223" s="410">
        <v>119997</v>
      </c>
      <c r="Y223" s="3"/>
      <c r="Z223" s="11">
        <f t="shared" si="345"/>
        <v>0</v>
      </c>
      <c r="AA223" s="12"/>
      <c r="AB223" s="25"/>
      <c r="AC223" s="11">
        <f t="shared" si="360"/>
        <v>0</v>
      </c>
      <c r="AD223" s="12"/>
      <c r="AE223" s="25"/>
      <c r="AF223" s="11">
        <f t="shared" si="361"/>
        <v>0</v>
      </c>
      <c r="AG223" s="12"/>
      <c r="AH223" s="3"/>
      <c r="AI223" s="11">
        <f t="shared" si="348"/>
        <v>0</v>
      </c>
      <c r="AJ223" s="12"/>
      <c r="AK223" s="3"/>
      <c r="AL223" s="11">
        <f t="shared" si="349"/>
        <v>0</v>
      </c>
      <c r="AM223" s="12"/>
      <c r="AN223" s="3"/>
      <c r="AO223" s="11">
        <f t="shared" si="350"/>
        <v>0</v>
      </c>
      <c r="AP223" s="12"/>
      <c r="AQ223" s="3"/>
      <c r="AR223" s="11">
        <f t="shared" si="351"/>
        <v>0</v>
      </c>
      <c r="AS223" s="12"/>
      <c r="AT223" s="3"/>
      <c r="AU223" s="11">
        <f t="shared" si="353"/>
        <v>0</v>
      </c>
      <c r="AV223" s="12"/>
      <c r="AW223" s="3"/>
      <c r="AX223" s="290">
        <f>AX219/AX215</f>
        <v>1</v>
      </c>
    </row>
    <row r="224" spans="1:50">
      <c r="A224" s="670"/>
      <c r="B224" s="671"/>
      <c r="C224" s="673"/>
      <c r="D224" s="675"/>
      <c r="E224" s="677"/>
      <c r="F224" s="305" t="s">
        <v>44</v>
      </c>
      <c r="G224" s="292"/>
      <c r="H224" s="16">
        <f t="shared" si="354"/>
        <v>0</v>
      </c>
      <c r="I224" s="17"/>
      <c r="J224" s="8"/>
      <c r="K224" s="16">
        <f t="shared" si="355"/>
        <v>0</v>
      </c>
      <c r="L224" s="17"/>
      <c r="M224" s="8"/>
      <c r="N224" s="16">
        <f t="shared" si="356"/>
        <v>0</v>
      </c>
      <c r="O224" s="17"/>
      <c r="P224" s="8"/>
      <c r="Q224" s="16">
        <f t="shared" si="357"/>
        <v>0</v>
      </c>
      <c r="R224" s="17"/>
      <c r="S224" s="19"/>
      <c r="T224" s="20">
        <f t="shared" si="358"/>
        <v>0</v>
      </c>
      <c r="U224" s="21"/>
      <c r="V224" s="19"/>
      <c r="W224" s="20">
        <f t="shared" si="359"/>
        <v>0</v>
      </c>
      <c r="X224" s="21"/>
      <c r="Y224" s="19"/>
      <c r="Z224" s="20">
        <f t="shared" si="345"/>
        <v>0</v>
      </c>
      <c r="AA224" s="21"/>
      <c r="AB224" s="292"/>
      <c r="AC224" s="16">
        <f t="shared" si="360"/>
        <v>0</v>
      </c>
      <c r="AD224" s="17"/>
      <c r="AE224" s="292"/>
      <c r="AF224" s="16">
        <f t="shared" si="361"/>
        <v>0</v>
      </c>
      <c r="AG224" s="17"/>
      <c r="AH224" s="8"/>
      <c r="AI224" s="16">
        <f t="shared" si="348"/>
        <v>0</v>
      </c>
      <c r="AJ224" s="17"/>
      <c r="AK224" s="8"/>
      <c r="AL224" s="16">
        <f t="shared" si="349"/>
        <v>0</v>
      </c>
      <c r="AM224" s="17"/>
      <c r="AN224" s="8"/>
      <c r="AO224" s="16">
        <f t="shared" si="350"/>
        <v>0</v>
      </c>
      <c r="AP224" s="17"/>
      <c r="AQ224" s="8"/>
      <c r="AR224" s="16">
        <f t="shared" si="351"/>
        <v>0</v>
      </c>
      <c r="AS224" s="17"/>
      <c r="AT224" s="8"/>
      <c r="AU224" s="16">
        <f t="shared" si="353"/>
        <v>0</v>
      </c>
      <c r="AV224" s="17"/>
      <c r="AW224" s="8"/>
      <c r="AX224" s="65"/>
    </row>
    <row r="225" spans="1:50">
      <c r="A225" s="683" t="s">
        <v>18</v>
      </c>
      <c r="B225" s="499" t="s">
        <v>19</v>
      </c>
      <c r="C225" s="476" t="s">
        <v>20</v>
      </c>
      <c r="D225" s="499" t="s">
        <v>21</v>
      </c>
      <c r="E225" s="476" t="s">
        <v>22</v>
      </c>
      <c r="F225" s="685" t="s">
        <v>23</v>
      </c>
      <c r="G225" s="544" t="s">
        <v>24</v>
      </c>
      <c r="H225" s="502" t="s">
        <v>25</v>
      </c>
      <c r="I225" s="504" t="s">
        <v>26</v>
      </c>
      <c r="J225" s="544" t="s">
        <v>24</v>
      </c>
      <c r="K225" s="502" t="s">
        <v>25</v>
      </c>
      <c r="L225" s="504" t="s">
        <v>26</v>
      </c>
      <c r="M225" s="544" t="s">
        <v>24</v>
      </c>
      <c r="N225" s="502" t="s">
        <v>25</v>
      </c>
      <c r="O225" s="504" t="s">
        <v>26</v>
      </c>
      <c r="P225" s="544" t="s">
        <v>24</v>
      </c>
      <c r="Q225" s="502" t="s">
        <v>25</v>
      </c>
      <c r="R225" s="504" t="s">
        <v>26</v>
      </c>
      <c r="S225" s="544" t="s">
        <v>24</v>
      </c>
      <c r="T225" s="502" t="s">
        <v>25</v>
      </c>
      <c r="U225" s="504" t="s">
        <v>26</v>
      </c>
      <c r="V225" s="544" t="s">
        <v>24</v>
      </c>
      <c r="W225" s="502" t="s">
        <v>25</v>
      </c>
      <c r="X225" s="504" t="s">
        <v>26</v>
      </c>
      <c r="Y225" s="544" t="s">
        <v>24</v>
      </c>
      <c r="Z225" s="502" t="s">
        <v>25</v>
      </c>
      <c r="AA225" s="504" t="s">
        <v>26</v>
      </c>
      <c r="AB225" s="544" t="s">
        <v>24</v>
      </c>
      <c r="AC225" s="502" t="s">
        <v>25</v>
      </c>
      <c r="AD225" s="504" t="s">
        <v>26</v>
      </c>
      <c r="AE225" s="544" t="s">
        <v>24</v>
      </c>
      <c r="AF225" s="502" t="s">
        <v>25</v>
      </c>
      <c r="AG225" s="504" t="s">
        <v>26</v>
      </c>
      <c r="AH225" s="544" t="s">
        <v>24</v>
      </c>
      <c r="AI225" s="502" t="s">
        <v>25</v>
      </c>
      <c r="AJ225" s="504" t="s">
        <v>26</v>
      </c>
      <c r="AK225" s="544" t="s">
        <v>24</v>
      </c>
      <c r="AL225" s="502" t="s">
        <v>25</v>
      </c>
      <c r="AM225" s="504" t="s">
        <v>26</v>
      </c>
      <c r="AN225" s="544" t="s">
        <v>24</v>
      </c>
      <c r="AO225" s="502" t="s">
        <v>25</v>
      </c>
      <c r="AP225" s="504" t="s">
        <v>26</v>
      </c>
      <c r="AQ225" s="544" t="s">
        <v>24</v>
      </c>
      <c r="AR225" s="502" t="s">
        <v>25</v>
      </c>
      <c r="AS225" s="504" t="s">
        <v>26</v>
      </c>
      <c r="AT225" s="544" t="s">
        <v>24</v>
      </c>
      <c r="AU225" s="502" t="s">
        <v>25</v>
      </c>
      <c r="AV225" s="504" t="s">
        <v>26</v>
      </c>
      <c r="AW225" s="544" t="s">
        <v>24</v>
      </c>
      <c r="AX225" s="521" t="s">
        <v>27</v>
      </c>
    </row>
    <row r="226" spans="1:50">
      <c r="A226" s="684"/>
      <c r="B226" s="532"/>
      <c r="C226" s="502"/>
      <c r="D226" s="532"/>
      <c r="E226" s="502"/>
      <c r="F226" s="686"/>
      <c r="G226" s="544"/>
      <c r="H226" s="502"/>
      <c r="I226" s="504"/>
      <c r="J226" s="544"/>
      <c r="K226" s="502"/>
      <c r="L226" s="504"/>
      <c r="M226" s="544"/>
      <c r="N226" s="502"/>
      <c r="O226" s="504"/>
      <c r="P226" s="544"/>
      <c r="Q226" s="502"/>
      <c r="R226" s="504"/>
      <c r="S226" s="544"/>
      <c r="T226" s="502"/>
      <c r="U226" s="504"/>
      <c r="V226" s="544"/>
      <c r="W226" s="502"/>
      <c r="X226" s="504"/>
      <c r="Y226" s="544"/>
      <c r="Z226" s="502"/>
      <c r="AA226" s="504"/>
      <c r="AB226" s="544"/>
      <c r="AC226" s="502"/>
      <c r="AD226" s="504"/>
      <c r="AE226" s="544"/>
      <c r="AF226" s="502"/>
      <c r="AG226" s="504"/>
      <c r="AH226" s="544"/>
      <c r="AI226" s="502"/>
      <c r="AJ226" s="504"/>
      <c r="AK226" s="544"/>
      <c r="AL226" s="502"/>
      <c r="AM226" s="504"/>
      <c r="AN226" s="544"/>
      <c r="AO226" s="502"/>
      <c r="AP226" s="504"/>
      <c r="AQ226" s="544"/>
      <c r="AR226" s="502"/>
      <c r="AS226" s="504"/>
      <c r="AT226" s="544"/>
      <c r="AU226" s="502"/>
      <c r="AV226" s="504"/>
      <c r="AW226" s="544"/>
      <c r="AX226" s="521"/>
    </row>
    <row r="227" spans="1:50">
      <c r="A227" s="669" t="s">
        <v>89</v>
      </c>
      <c r="B227" s="600">
        <v>3366</v>
      </c>
      <c r="C227" s="672">
        <v>2401835</v>
      </c>
      <c r="D227" s="674" t="s">
        <v>90</v>
      </c>
      <c r="E227" s="676" t="s">
        <v>50</v>
      </c>
      <c r="F227" s="303" t="s">
        <v>31</v>
      </c>
      <c r="G227" s="25"/>
      <c r="H227" s="9">
        <f t="shared" ref="H227:H232" si="362">G227-I227</f>
        <v>0</v>
      </c>
      <c r="I227" s="10"/>
      <c r="J227" s="3"/>
      <c r="K227" s="9">
        <f t="shared" ref="K227:K232" si="363">J227-L227</f>
        <v>0</v>
      </c>
      <c r="L227" s="10"/>
      <c r="M227" s="3"/>
      <c r="N227" s="9">
        <f t="shared" ref="N227:N232" si="364">M227-O227</f>
        <v>0</v>
      </c>
      <c r="O227" s="10"/>
      <c r="P227" s="3"/>
      <c r="Q227" s="9">
        <f t="shared" ref="Q227:Q232" si="365">P227-R227</f>
        <v>0</v>
      </c>
      <c r="R227" s="10"/>
      <c r="S227" s="3"/>
      <c r="T227" s="9">
        <f t="shared" ref="T227:T232" si="366">S227-U227</f>
        <v>0</v>
      </c>
      <c r="U227" s="10"/>
      <c r="V227" s="3"/>
      <c r="W227" s="9">
        <f t="shared" ref="W227:W232" si="367">V227-X227</f>
        <v>0</v>
      </c>
      <c r="X227" s="10"/>
      <c r="Y227" s="3"/>
      <c r="Z227" s="9">
        <f t="shared" ref="Z227:Z232" si="368">Y227-AA227</f>
        <v>0</v>
      </c>
      <c r="AA227" s="10"/>
      <c r="AB227" s="25"/>
      <c r="AC227" s="9">
        <f t="shared" ref="AC227:AC232" si="369">AB227-AD227</f>
        <v>0</v>
      </c>
      <c r="AD227" s="10"/>
      <c r="AE227" s="25"/>
      <c r="AF227" s="9">
        <f t="shared" ref="AF227:AF232" si="370">AE227-AG227</f>
        <v>0</v>
      </c>
      <c r="AG227" s="10"/>
      <c r="AH227" s="3"/>
      <c r="AI227" s="9">
        <f t="shared" ref="AI227:AI232" si="371">AH227-AJ227</f>
        <v>0</v>
      </c>
      <c r="AJ227" s="10"/>
      <c r="AK227" s="3"/>
      <c r="AL227" s="9">
        <f t="shared" ref="AL227:AL232" si="372">AK227-AM227</f>
        <v>0</v>
      </c>
      <c r="AM227" s="10"/>
      <c r="AN227" s="3"/>
      <c r="AO227" s="9">
        <f t="shared" ref="AO227:AO232" si="373">AN227-AP227</f>
        <v>0</v>
      </c>
      <c r="AP227" s="10"/>
      <c r="AQ227" s="3"/>
      <c r="AR227" s="9">
        <f t="shared" ref="AR227:AR232" si="374">AQ227-AS227</f>
        <v>0</v>
      </c>
      <c r="AS227" s="10"/>
      <c r="AT227" s="3"/>
      <c r="AU227" s="9">
        <f t="shared" ref="AU227:AU232" si="375">AT227-AV227</f>
        <v>0</v>
      </c>
      <c r="AV227" s="10"/>
      <c r="AW227" s="3"/>
      <c r="AX227" s="4" t="s">
        <v>32</v>
      </c>
    </row>
    <row r="228" spans="1:50">
      <c r="A228" s="669"/>
      <c r="B228" s="600"/>
      <c r="C228" s="672"/>
      <c r="D228" s="606"/>
      <c r="E228" s="676"/>
      <c r="F228" s="303" t="s">
        <v>33</v>
      </c>
      <c r="G228" s="25"/>
      <c r="H228" s="11">
        <f t="shared" si="362"/>
        <v>0</v>
      </c>
      <c r="I228" s="12"/>
      <c r="J228" s="3"/>
      <c r="K228" s="11">
        <f t="shared" si="363"/>
        <v>0</v>
      </c>
      <c r="L228" s="12"/>
      <c r="M228" s="3"/>
      <c r="N228" s="11">
        <f t="shared" si="364"/>
        <v>0</v>
      </c>
      <c r="O228" s="12"/>
      <c r="P228" s="3"/>
      <c r="Q228" s="11">
        <f t="shared" si="365"/>
        <v>0</v>
      </c>
      <c r="R228" s="12"/>
      <c r="S228" s="444"/>
      <c r="T228" s="166">
        <f t="shared" si="366"/>
        <v>0</v>
      </c>
      <c r="U228" s="167"/>
      <c r="V228" s="3"/>
      <c r="W228" s="11">
        <f t="shared" si="367"/>
        <v>0</v>
      </c>
      <c r="X228" s="12"/>
      <c r="Y228" s="3"/>
      <c r="Z228" s="11">
        <f t="shared" si="368"/>
        <v>0</v>
      </c>
      <c r="AA228" s="12"/>
      <c r="AB228" s="25"/>
      <c r="AC228" s="11">
        <f t="shared" si="369"/>
        <v>0</v>
      </c>
      <c r="AD228" s="12"/>
      <c r="AE228" s="25"/>
      <c r="AF228" s="11">
        <f t="shared" si="370"/>
        <v>0</v>
      </c>
      <c r="AG228" s="12"/>
      <c r="AH228" s="3"/>
      <c r="AI228" s="11">
        <f t="shared" si="371"/>
        <v>0</v>
      </c>
      <c r="AJ228" s="12"/>
      <c r="AK228" s="3"/>
      <c r="AL228" s="11">
        <f t="shared" si="372"/>
        <v>0</v>
      </c>
      <c r="AM228" s="12"/>
      <c r="AN228" s="3"/>
      <c r="AO228" s="11">
        <f t="shared" si="373"/>
        <v>0</v>
      </c>
      <c r="AP228" s="12"/>
      <c r="AQ228" s="3"/>
      <c r="AR228" s="11">
        <f t="shared" si="374"/>
        <v>0</v>
      </c>
      <c r="AS228" s="12"/>
      <c r="AT228" s="3"/>
      <c r="AU228" s="11">
        <f t="shared" si="375"/>
        <v>0</v>
      </c>
      <c r="AV228" s="12"/>
      <c r="AW228" s="3"/>
      <c r="AX228" s="63">
        <f>SUM(G227:G237,J227:J237,M227:M237,P227:P237,S227:S237,V227:V237,Y227:Y237,AB227:AB237,AE227:AE237)</f>
        <v>0</v>
      </c>
    </row>
    <row r="229" spans="1:50">
      <c r="A229" s="669"/>
      <c r="B229" s="600"/>
      <c r="C229" s="672"/>
      <c r="D229" s="606"/>
      <c r="E229" s="676"/>
      <c r="F229" s="303" t="s">
        <v>34</v>
      </c>
      <c r="G229" s="25"/>
      <c r="H229" s="11">
        <f t="shared" si="362"/>
        <v>0</v>
      </c>
      <c r="I229" s="12"/>
      <c r="J229" s="3"/>
      <c r="K229" s="11">
        <f t="shared" si="363"/>
        <v>0</v>
      </c>
      <c r="L229" s="12"/>
      <c r="M229" s="3"/>
      <c r="N229" s="11">
        <f t="shared" si="364"/>
        <v>0</v>
      </c>
      <c r="O229" s="12"/>
      <c r="P229" s="3"/>
      <c r="Q229" s="11">
        <f t="shared" si="365"/>
        <v>0</v>
      </c>
      <c r="R229" s="12"/>
      <c r="S229" s="3"/>
      <c r="T229" s="11">
        <f t="shared" si="366"/>
        <v>0</v>
      </c>
      <c r="U229" s="12"/>
      <c r="V229" s="3"/>
      <c r="W229" s="11">
        <f t="shared" si="367"/>
        <v>0</v>
      </c>
      <c r="X229" s="12"/>
      <c r="Y229" s="3"/>
      <c r="Z229" s="11">
        <f t="shared" si="368"/>
        <v>0</v>
      </c>
      <c r="AA229" s="12"/>
      <c r="AB229" s="25"/>
      <c r="AC229" s="11">
        <f t="shared" si="369"/>
        <v>0</v>
      </c>
      <c r="AD229" s="12"/>
      <c r="AE229" s="25"/>
      <c r="AF229" s="11">
        <f t="shared" si="370"/>
        <v>0</v>
      </c>
      <c r="AG229" s="12"/>
      <c r="AH229" s="3"/>
      <c r="AI229" s="11">
        <f t="shared" si="371"/>
        <v>0</v>
      </c>
      <c r="AJ229" s="12"/>
      <c r="AK229" s="3"/>
      <c r="AL229" s="11">
        <f t="shared" si="372"/>
        <v>0</v>
      </c>
      <c r="AM229" s="12"/>
      <c r="AN229" s="3"/>
      <c r="AO229" s="11">
        <f t="shared" si="373"/>
        <v>0</v>
      </c>
      <c r="AP229" s="12"/>
      <c r="AQ229" s="3"/>
      <c r="AR229" s="11">
        <f t="shared" si="374"/>
        <v>0</v>
      </c>
      <c r="AS229" s="12"/>
      <c r="AT229" s="3"/>
      <c r="AU229" s="11">
        <f t="shared" si="375"/>
        <v>0</v>
      </c>
      <c r="AV229" s="12"/>
      <c r="AW229" s="3"/>
      <c r="AX229" s="7" t="s">
        <v>35</v>
      </c>
    </row>
    <row r="230" spans="1:50">
      <c r="A230" s="669"/>
      <c r="B230" s="600"/>
      <c r="C230" s="672"/>
      <c r="D230" s="606"/>
      <c r="E230" s="676"/>
      <c r="F230" s="303" t="s">
        <v>36</v>
      </c>
      <c r="G230" s="25"/>
      <c r="H230" s="11">
        <f t="shared" si="362"/>
        <v>0</v>
      </c>
      <c r="I230" s="12"/>
      <c r="J230" s="3"/>
      <c r="K230" s="11">
        <f t="shared" si="363"/>
        <v>0</v>
      </c>
      <c r="L230" s="12"/>
      <c r="M230" s="3"/>
      <c r="N230" s="11">
        <f t="shared" si="364"/>
        <v>0</v>
      </c>
      <c r="O230" s="12"/>
      <c r="P230" s="3"/>
      <c r="Q230" s="11">
        <f t="shared" si="365"/>
        <v>0</v>
      </c>
      <c r="R230" s="12"/>
      <c r="S230" s="3"/>
      <c r="T230" s="11">
        <f t="shared" si="366"/>
        <v>0</v>
      </c>
      <c r="U230" s="12"/>
      <c r="V230" s="3"/>
      <c r="W230" s="11">
        <f t="shared" si="367"/>
        <v>0</v>
      </c>
      <c r="X230" s="12"/>
      <c r="Y230" s="3"/>
      <c r="Z230" s="11">
        <f t="shared" si="368"/>
        <v>0</v>
      </c>
      <c r="AA230" s="12"/>
      <c r="AB230" s="25"/>
      <c r="AC230" s="11">
        <f t="shared" si="369"/>
        <v>0</v>
      </c>
      <c r="AD230" s="12"/>
      <c r="AE230" s="25"/>
      <c r="AF230" s="11">
        <f t="shared" si="370"/>
        <v>0</v>
      </c>
      <c r="AG230" s="12"/>
      <c r="AH230" s="3"/>
      <c r="AI230" s="11">
        <f t="shared" si="371"/>
        <v>0</v>
      </c>
      <c r="AJ230" s="12"/>
      <c r="AK230" s="408">
        <v>32000</v>
      </c>
      <c r="AL230" s="409">
        <f t="shared" si="372"/>
        <v>32000</v>
      </c>
      <c r="AM230" s="410"/>
      <c r="AN230" s="3"/>
      <c r="AO230" s="11">
        <f t="shared" si="373"/>
        <v>0</v>
      </c>
      <c r="AP230" s="12"/>
      <c r="AQ230" s="3"/>
      <c r="AR230" s="11">
        <f t="shared" si="374"/>
        <v>0</v>
      </c>
      <c r="AS230" s="12"/>
      <c r="AT230" s="3"/>
      <c r="AU230" s="11">
        <f t="shared" si="375"/>
        <v>0</v>
      </c>
      <c r="AV230" s="12"/>
      <c r="AW230" s="3"/>
      <c r="AX230" s="63">
        <f>SUM(H227:H237,K227:K237,N227:N237,Q227:Q237,T227:T237,W227:W237,Z227:Z237,AC227:AC237,Z227:Z237,AF227:AF237)</f>
        <v>0</v>
      </c>
    </row>
    <row r="231" spans="1:50">
      <c r="A231" s="669"/>
      <c r="B231" s="600"/>
      <c r="C231" s="672"/>
      <c r="D231" s="606"/>
      <c r="E231" s="676"/>
      <c r="F231" s="303" t="s">
        <v>37</v>
      </c>
      <c r="G231" s="25"/>
      <c r="H231" s="11">
        <f t="shared" si="362"/>
        <v>0</v>
      </c>
      <c r="I231" s="12"/>
      <c r="J231" s="3"/>
      <c r="K231" s="11">
        <f t="shared" si="363"/>
        <v>0</v>
      </c>
      <c r="L231" s="12"/>
      <c r="M231" s="3"/>
      <c r="N231" s="11">
        <f t="shared" si="364"/>
        <v>0</v>
      </c>
      <c r="O231" s="12"/>
      <c r="P231" s="3"/>
      <c r="Q231" s="11">
        <f t="shared" si="365"/>
        <v>0</v>
      </c>
      <c r="R231" s="12"/>
      <c r="S231" s="3"/>
      <c r="T231" s="11">
        <f t="shared" si="366"/>
        <v>0</v>
      </c>
      <c r="U231" s="12"/>
      <c r="V231" s="3"/>
      <c r="W231" s="11">
        <f t="shared" si="367"/>
        <v>0</v>
      </c>
      <c r="X231" s="12"/>
      <c r="Y231" s="3"/>
      <c r="Z231" s="11">
        <f t="shared" si="368"/>
        <v>0</v>
      </c>
      <c r="AA231" s="12"/>
      <c r="AB231" s="25"/>
      <c r="AC231" s="11">
        <f t="shared" si="369"/>
        <v>0</v>
      </c>
      <c r="AD231" s="12"/>
      <c r="AE231" s="25"/>
      <c r="AF231" s="11">
        <f t="shared" si="370"/>
        <v>0</v>
      </c>
      <c r="AG231" s="12"/>
      <c r="AH231" s="3"/>
      <c r="AI231" s="11">
        <f t="shared" si="371"/>
        <v>0</v>
      </c>
      <c r="AJ231" s="12"/>
      <c r="AK231" s="3"/>
      <c r="AL231" s="11">
        <f t="shared" si="372"/>
        <v>0</v>
      </c>
      <c r="AM231" s="12"/>
      <c r="AN231" s="3"/>
      <c r="AO231" s="11">
        <f t="shared" si="373"/>
        <v>0</v>
      </c>
      <c r="AP231" s="12"/>
      <c r="AQ231" s="3"/>
      <c r="AR231" s="11">
        <f t="shared" si="374"/>
        <v>0</v>
      </c>
      <c r="AS231" s="12"/>
      <c r="AT231" s="3"/>
      <c r="AU231" s="11">
        <f t="shared" si="375"/>
        <v>0</v>
      </c>
      <c r="AV231" s="12"/>
      <c r="AW231" s="3"/>
      <c r="AX231" s="7" t="s">
        <v>38</v>
      </c>
    </row>
    <row r="232" spans="1:50">
      <c r="A232" s="669"/>
      <c r="B232" s="600"/>
      <c r="C232" s="672"/>
      <c r="D232" s="606"/>
      <c r="E232" s="676"/>
      <c r="F232" s="303" t="s">
        <v>55</v>
      </c>
      <c r="G232" s="25"/>
      <c r="H232" s="11">
        <f t="shared" si="362"/>
        <v>0</v>
      </c>
      <c r="I232" s="12"/>
      <c r="J232" s="3"/>
      <c r="K232" s="11">
        <f t="shared" si="363"/>
        <v>0</v>
      </c>
      <c r="L232" s="12"/>
      <c r="M232" s="3"/>
      <c r="N232" s="11">
        <f t="shared" si="364"/>
        <v>0</v>
      </c>
      <c r="O232" s="12"/>
      <c r="P232" s="3"/>
      <c r="Q232" s="11">
        <f t="shared" si="365"/>
        <v>0</v>
      </c>
      <c r="R232" s="12"/>
      <c r="S232" s="3"/>
      <c r="T232" s="11">
        <f t="shared" si="366"/>
        <v>0</v>
      </c>
      <c r="U232" s="12"/>
      <c r="V232" s="3"/>
      <c r="W232" s="11">
        <f t="shared" si="367"/>
        <v>0</v>
      </c>
      <c r="X232" s="12"/>
      <c r="Y232" s="3"/>
      <c r="Z232" s="11">
        <f t="shared" si="368"/>
        <v>0</v>
      </c>
      <c r="AA232" s="12"/>
      <c r="AB232" s="25"/>
      <c r="AC232" s="11">
        <f t="shared" si="369"/>
        <v>0</v>
      </c>
      <c r="AD232" s="12"/>
      <c r="AE232" s="25"/>
      <c r="AF232" s="11">
        <f t="shared" si="370"/>
        <v>0</v>
      </c>
      <c r="AG232" s="12"/>
      <c r="AH232" s="3"/>
      <c r="AI232" s="11">
        <f t="shared" si="371"/>
        <v>0</v>
      </c>
      <c r="AJ232" s="12"/>
      <c r="AK232" s="3"/>
      <c r="AL232" s="11">
        <f t="shared" si="372"/>
        <v>0</v>
      </c>
      <c r="AM232" s="12"/>
      <c r="AN232" s="3"/>
      <c r="AO232" s="11">
        <f t="shared" si="373"/>
        <v>0</v>
      </c>
      <c r="AP232" s="12"/>
      <c r="AQ232" s="3"/>
      <c r="AR232" s="11">
        <f t="shared" si="374"/>
        <v>0</v>
      </c>
      <c r="AS232" s="12"/>
      <c r="AT232" s="3"/>
      <c r="AU232" s="11">
        <f t="shared" si="375"/>
        <v>0</v>
      </c>
      <c r="AV232" s="12"/>
      <c r="AW232" s="3"/>
      <c r="AX232" s="63">
        <f>SUM(I227:I237,L227:L237,O227:O237,R227:R237,U227:U237,X227:X237,AA227:AA237,AD227:AD237,AG227:AG237)</f>
        <v>0</v>
      </c>
    </row>
    <row r="233" spans="1:50">
      <c r="A233" s="669"/>
      <c r="B233" s="600"/>
      <c r="C233" s="672"/>
      <c r="D233" s="606"/>
      <c r="E233" s="676"/>
      <c r="F233" s="303" t="s">
        <v>39</v>
      </c>
      <c r="G233" s="25"/>
      <c r="H233" s="11"/>
      <c r="I233" s="12"/>
      <c r="J233" s="3"/>
      <c r="K233" s="11"/>
      <c r="L233" s="12"/>
      <c r="M233" s="3"/>
      <c r="N233" s="11"/>
      <c r="O233" s="12"/>
      <c r="P233" s="3"/>
      <c r="Q233" s="11"/>
      <c r="R233" s="12"/>
      <c r="S233" s="3"/>
      <c r="T233" s="11"/>
      <c r="U233" s="12"/>
      <c r="V233" s="3"/>
      <c r="W233" s="11"/>
      <c r="X233" s="12"/>
      <c r="Y233" s="3"/>
      <c r="Z233" s="11"/>
      <c r="AA233" s="12"/>
      <c r="AB233" s="25"/>
      <c r="AC233" s="11"/>
      <c r="AD233" s="12"/>
      <c r="AE233" s="25"/>
      <c r="AF233" s="11"/>
      <c r="AG233" s="12"/>
      <c r="AH233" s="3"/>
      <c r="AI233" s="11"/>
      <c r="AJ233" s="12"/>
      <c r="AK233" s="3"/>
      <c r="AL233" s="11"/>
      <c r="AM233" s="12"/>
      <c r="AN233" s="3"/>
      <c r="AO233" s="11"/>
      <c r="AP233" s="12"/>
      <c r="AQ233" s="408">
        <v>276000</v>
      </c>
      <c r="AR233" s="409">
        <f t="shared" ref="AR233:AR237" si="376">AQ233-AS233</f>
        <v>276000</v>
      </c>
      <c r="AS233" s="410"/>
      <c r="AT233" s="3"/>
      <c r="AU233" s="11"/>
      <c r="AV233" s="12"/>
      <c r="AW233" s="3"/>
      <c r="AX233" s="63"/>
    </row>
    <row r="234" spans="1:50">
      <c r="A234" s="669"/>
      <c r="B234" s="600"/>
      <c r="C234" s="672"/>
      <c r="D234" s="606"/>
      <c r="E234" s="676"/>
      <c r="F234" s="303" t="s">
        <v>40</v>
      </c>
      <c r="G234" s="25"/>
      <c r="H234" s="11"/>
      <c r="I234" s="12"/>
      <c r="J234" s="3"/>
      <c r="K234" s="11"/>
      <c r="L234" s="12"/>
      <c r="M234" s="3"/>
      <c r="N234" s="11"/>
      <c r="O234" s="12"/>
      <c r="P234" s="3"/>
      <c r="Q234" s="11"/>
      <c r="R234" s="12"/>
      <c r="S234" s="3"/>
      <c r="T234" s="11"/>
      <c r="U234" s="12"/>
      <c r="V234" s="3"/>
      <c r="W234" s="11"/>
      <c r="X234" s="12"/>
      <c r="Y234" s="3"/>
      <c r="Z234" s="11">
        <f t="shared" ref="Z234:Z237" si="377">Y234-AA234</f>
        <v>0</v>
      </c>
      <c r="AA234" s="12"/>
      <c r="AB234" s="25"/>
      <c r="AC234" s="11">
        <v>0</v>
      </c>
      <c r="AD234" s="12"/>
      <c r="AE234" s="25"/>
      <c r="AF234" s="11">
        <v>0</v>
      </c>
      <c r="AG234" s="12"/>
      <c r="AH234" s="3"/>
      <c r="AI234" s="11">
        <f t="shared" ref="AI234:AI237" si="378">AH234-AJ234</f>
        <v>0</v>
      </c>
      <c r="AJ234" s="12"/>
      <c r="AK234" s="3"/>
      <c r="AL234" s="11">
        <f t="shared" ref="AL234:AL237" si="379">AK234-AM234</f>
        <v>0</v>
      </c>
      <c r="AM234" s="12"/>
      <c r="AN234" s="3"/>
      <c r="AO234" s="11">
        <f t="shared" ref="AO234:AO237" si="380">AN234-AP234</f>
        <v>0</v>
      </c>
      <c r="AP234" s="12"/>
      <c r="AQ234" s="408">
        <v>1852000</v>
      </c>
      <c r="AR234" s="409">
        <f t="shared" si="376"/>
        <v>1852000</v>
      </c>
      <c r="AS234" s="410"/>
      <c r="AT234" s="3"/>
      <c r="AU234" s="11">
        <f t="shared" ref="AU234:AU237" si="381">AT234-AV234</f>
        <v>0</v>
      </c>
      <c r="AV234" s="12"/>
      <c r="AW234" s="3"/>
      <c r="AX234" s="63"/>
    </row>
    <row r="235" spans="1:50">
      <c r="A235" s="669"/>
      <c r="B235" s="600"/>
      <c r="C235" s="672"/>
      <c r="D235" s="606"/>
      <c r="E235" s="676"/>
      <c r="F235" s="303" t="s">
        <v>41</v>
      </c>
      <c r="G235" s="25"/>
      <c r="H235" s="11">
        <f t="shared" ref="H235:H237" si="382">G235-I235</f>
        <v>0</v>
      </c>
      <c r="I235" s="12"/>
      <c r="J235" s="3"/>
      <c r="K235" s="11">
        <f t="shared" ref="K235:K237" si="383">J235-L235</f>
        <v>0</v>
      </c>
      <c r="L235" s="12"/>
      <c r="M235" s="3"/>
      <c r="N235" s="11">
        <f t="shared" ref="N235:N237" si="384">M235-O235</f>
        <v>0</v>
      </c>
      <c r="O235" s="12"/>
      <c r="P235" s="3"/>
      <c r="Q235" s="11">
        <f t="shared" ref="Q235:Q237" si="385">P235-R235</f>
        <v>0</v>
      </c>
      <c r="R235" s="12"/>
      <c r="S235" s="3"/>
      <c r="T235" s="11">
        <f t="shared" ref="T235:T237" si="386">S235-U235</f>
        <v>0</v>
      </c>
      <c r="U235" s="12"/>
      <c r="V235" s="3"/>
      <c r="W235" s="11">
        <f t="shared" ref="W235:W237" si="387">V235-X235</f>
        <v>0</v>
      </c>
      <c r="X235" s="12"/>
      <c r="Y235" s="3"/>
      <c r="Z235" s="11">
        <f t="shared" si="377"/>
        <v>0</v>
      </c>
      <c r="AA235" s="12"/>
      <c r="AB235" s="25"/>
      <c r="AC235" s="11">
        <f t="shared" ref="AC235:AC237" si="388">AB235-AD235</f>
        <v>0</v>
      </c>
      <c r="AD235" s="12"/>
      <c r="AE235" s="25"/>
      <c r="AF235" s="11">
        <f t="shared" ref="AF235:AF237" si="389">AE235-AG235</f>
        <v>0</v>
      </c>
      <c r="AG235" s="12"/>
      <c r="AH235" s="3"/>
      <c r="AI235" s="11">
        <f t="shared" si="378"/>
        <v>0</v>
      </c>
      <c r="AJ235" s="12"/>
      <c r="AK235" s="3"/>
      <c r="AL235" s="11">
        <f t="shared" si="379"/>
        <v>0</v>
      </c>
      <c r="AM235" s="12"/>
      <c r="AN235" s="3"/>
      <c r="AO235" s="11">
        <f t="shared" si="380"/>
        <v>0</v>
      </c>
      <c r="AP235" s="12"/>
      <c r="AQ235" s="3"/>
      <c r="AR235" s="11">
        <f t="shared" si="376"/>
        <v>0</v>
      </c>
      <c r="AS235" s="12"/>
      <c r="AT235" s="3"/>
      <c r="AU235" s="11">
        <f t="shared" si="381"/>
        <v>0</v>
      </c>
      <c r="AV235" s="12"/>
      <c r="AW235" s="3"/>
      <c r="AX235" s="7" t="s">
        <v>42</v>
      </c>
    </row>
    <row r="236" spans="1:50">
      <c r="A236" s="669"/>
      <c r="B236" s="600"/>
      <c r="C236" s="672"/>
      <c r="D236" s="606"/>
      <c r="E236" s="676"/>
      <c r="F236" s="303" t="s">
        <v>43</v>
      </c>
      <c r="G236" s="25"/>
      <c r="H236" s="11">
        <f t="shared" si="382"/>
        <v>0</v>
      </c>
      <c r="I236" s="12"/>
      <c r="J236" s="3"/>
      <c r="K236" s="11">
        <f t="shared" si="383"/>
        <v>0</v>
      </c>
      <c r="L236" s="12"/>
      <c r="M236" s="3"/>
      <c r="N236" s="11">
        <f t="shared" si="384"/>
        <v>0</v>
      </c>
      <c r="O236" s="12"/>
      <c r="P236" s="3"/>
      <c r="Q236" s="11">
        <f t="shared" si="385"/>
        <v>0</v>
      </c>
      <c r="R236" s="12"/>
      <c r="S236" s="3"/>
      <c r="T236" s="11">
        <f t="shared" si="386"/>
        <v>0</v>
      </c>
      <c r="U236" s="12"/>
      <c r="V236" s="3"/>
      <c r="W236" s="11">
        <f t="shared" si="387"/>
        <v>0</v>
      </c>
      <c r="X236" s="12"/>
      <c r="Y236" s="444"/>
      <c r="Z236" s="444">
        <f t="shared" si="377"/>
        <v>0</v>
      </c>
      <c r="AA236" s="167"/>
      <c r="AB236" s="25"/>
      <c r="AC236" s="11">
        <f t="shared" si="388"/>
        <v>0</v>
      </c>
      <c r="AD236" s="12"/>
      <c r="AE236" s="25"/>
      <c r="AF236" s="11">
        <f t="shared" si="389"/>
        <v>0</v>
      </c>
      <c r="AG236" s="12"/>
      <c r="AH236" s="3"/>
      <c r="AI236" s="11">
        <f t="shared" si="378"/>
        <v>0</v>
      </c>
      <c r="AJ236" s="12"/>
      <c r="AK236" s="3"/>
      <c r="AL236" s="11">
        <f t="shared" si="379"/>
        <v>0</v>
      </c>
      <c r="AM236" s="12"/>
      <c r="AN236" s="3"/>
      <c r="AO236" s="11">
        <f t="shared" si="380"/>
        <v>0</v>
      </c>
      <c r="AP236" s="12"/>
      <c r="AQ236" s="3"/>
      <c r="AR236" s="11">
        <f t="shared" si="376"/>
        <v>0</v>
      </c>
      <c r="AS236" s="12"/>
      <c r="AT236" s="3"/>
      <c r="AU236" s="11">
        <f t="shared" si="381"/>
        <v>0</v>
      </c>
      <c r="AV236" s="12"/>
      <c r="AW236" s="3"/>
      <c r="AX236" s="290" t="e">
        <f>AX232/AX228</f>
        <v>#DIV/0!</v>
      </c>
    </row>
    <row r="237" spans="1:50">
      <c r="A237" s="670"/>
      <c r="B237" s="671"/>
      <c r="C237" s="673"/>
      <c r="D237" s="675"/>
      <c r="E237" s="677"/>
      <c r="F237" s="305" t="s">
        <v>44</v>
      </c>
      <c r="G237" s="292"/>
      <c r="H237" s="16">
        <f t="shared" si="382"/>
        <v>0</v>
      </c>
      <c r="I237" s="17"/>
      <c r="J237" s="8"/>
      <c r="K237" s="16">
        <f t="shared" si="383"/>
        <v>0</v>
      </c>
      <c r="L237" s="17"/>
      <c r="M237" s="8"/>
      <c r="N237" s="16">
        <f t="shared" si="384"/>
        <v>0</v>
      </c>
      <c r="O237" s="17"/>
      <c r="P237" s="8"/>
      <c r="Q237" s="16">
        <f t="shared" si="385"/>
        <v>0</v>
      </c>
      <c r="R237" s="17"/>
      <c r="S237" s="19"/>
      <c r="T237" s="20">
        <f t="shared" si="386"/>
        <v>0</v>
      </c>
      <c r="U237" s="21"/>
      <c r="V237" s="19"/>
      <c r="W237" s="20">
        <f t="shared" si="387"/>
        <v>0</v>
      </c>
      <c r="X237" s="21"/>
      <c r="Y237" s="19"/>
      <c r="Z237" s="20">
        <f t="shared" si="377"/>
        <v>0</v>
      </c>
      <c r="AA237" s="21"/>
      <c r="AB237" s="292"/>
      <c r="AC237" s="16">
        <f t="shared" si="388"/>
        <v>0</v>
      </c>
      <c r="AD237" s="17"/>
      <c r="AE237" s="292"/>
      <c r="AF237" s="16">
        <f t="shared" si="389"/>
        <v>0</v>
      </c>
      <c r="AG237" s="17"/>
      <c r="AH237" s="8"/>
      <c r="AI237" s="16">
        <f t="shared" si="378"/>
        <v>0</v>
      </c>
      <c r="AJ237" s="17"/>
      <c r="AK237" s="8"/>
      <c r="AL237" s="16">
        <f t="shared" si="379"/>
        <v>0</v>
      </c>
      <c r="AM237" s="17"/>
      <c r="AN237" s="8"/>
      <c r="AO237" s="16">
        <f t="shared" si="380"/>
        <v>0</v>
      </c>
      <c r="AP237" s="17"/>
      <c r="AQ237" s="8"/>
      <c r="AR237" s="16">
        <f t="shared" si="376"/>
        <v>0</v>
      </c>
      <c r="AS237" s="17"/>
      <c r="AT237" s="8"/>
      <c r="AU237" s="16">
        <f t="shared" si="381"/>
        <v>0</v>
      </c>
      <c r="AV237" s="17"/>
      <c r="AW237" s="8"/>
      <c r="AX237" s="65"/>
    </row>
    <row r="238" spans="1:50">
      <c r="A238" s="683" t="s">
        <v>18</v>
      </c>
      <c r="B238" s="499" t="s">
        <v>19</v>
      </c>
      <c r="C238" s="476" t="s">
        <v>20</v>
      </c>
      <c r="D238" s="499" t="s">
        <v>21</v>
      </c>
      <c r="E238" s="476" t="s">
        <v>22</v>
      </c>
      <c r="F238" s="685" t="s">
        <v>23</v>
      </c>
      <c r="G238" s="544" t="s">
        <v>24</v>
      </c>
      <c r="H238" s="502" t="s">
        <v>25</v>
      </c>
      <c r="I238" s="504" t="s">
        <v>26</v>
      </c>
      <c r="J238" s="544" t="s">
        <v>24</v>
      </c>
      <c r="K238" s="502" t="s">
        <v>25</v>
      </c>
      <c r="L238" s="504" t="s">
        <v>26</v>
      </c>
      <c r="M238" s="544" t="s">
        <v>24</v>
      </c>
      <c r="N238" s="502" t="s">
        <v>25</v>
      </c>
      <c r="O238" s="504" t="s">
        <v>26</v>
      </c>
      <c r="P238" s="544" t="s">
        <v>24</v>
      </c>
      <c r="Q238" s="502" t="s">
        <v>25</v>
      </c>
      <c r="R238" s="504" t="s">
        <v>26</v>
      </c>
      <c r="S238" s="544" t="s">
        <v>24</v>
      </c>
      <c r="T238" s="502" t="s">
        <v>25</v>
      </c>
      <c r="U238" s="504" t="s">
        <v>26</v>
      </c>
      <c r="V238" s="544" t="s">
        <v>24</v>
      </c>
      <c r="W238" s="502" t="s">
        <v>25</v>
      </c>
      <c r="X238" s="504" t="s">
        <v>26</v>
      </c>
      <c r="Y238" s="544" t="s">
        <v>24</v>
      </c>
      <c r="Z238" s="502" t="s">
        <v>25</v>
      </c>
      <c r="AA238" s="504" t="s">
        <v>26</v>
      </c>
      <c r="AB238" s="544" t="s">
        <v>24</v>
      </c>
      <c r="AC238" s="502" t="s">
        <v>25</v>
      </c>
      <c r="AD238" s="504" t="s">
        <v>26</v>
      </c>
      <c r="AE238" s="544" t="s">
        <v>24</v>
      </c>
      <c r="AF238" s="502" t="s">
        <v>25</v>
      </c>
      <c r="AG238" s="504" t="s">
        <v>26</v>
      </c>
      <c r="AH238" s="544" t="s">
        <v>24</v>
      </c>
      <c r="AI238" s="502" t="s">
        <v>25</v>
      </c>
      <c r="AJ238" s="504" t="s">
        <v>26</v>
      </c>
      <c r="AK238" s="544" t="s">
        <v>24</v>
      </c>
      <c r="AL238" s="502" t="s">
        <v>25</v>
      </c>
      <c r="AM238" s="504" t="s">
        <v>26</v>
      </c>
      <c r="AN238" s="544" t="s">
        <v>24</v>
      </c>
      <c r="AO238" s="502" t="s">
        <v>25</v>
      </c>
      <c r="AP238" s="504" t="s">
        <v>26</v>
      </c>
      <c r="AQ238" s="544" t="s">
        <v>24</v>
      </c>
      <c r="AR238" s="502" t="s">
        <v>25</v>
      </c>
      <c r="AS238" s="504" t="s">
        <v>26</v>
      </c>
      <c r="AT238" s="544" t="s">
        <v>24</v>
      </c>
      <c r="AU238" s="502" t="s">
        <v>25</v>
      </c>
      <c r="AV238" s="504" t="s">
        <v>26</v>
      </c>
      <c r="AW238" s="544" t="s">
        <v>24</v>
      </c>
      <c r="AX238" s="521" t="s">
        <v>27</v>
      </c>
    </row>
    <row r="239" spans="1:50">
      <c r="A239" s="684"/>
      <c r="B239" s="532"/>
      <c r="C239" s="502"/>
      <c r="D239" s="532"/>
      <c r="E239" s="502"/>
      <c r="F239" s="686"/>
      <c r="G239" s="544"/>
      <c r="H239" s="502"/>
      <c r="I239" s="504"/>
      <c r="J239" s="544"/>
      <c r="K239" s="502"/>
      <c r="L239" s="504"/>
      <c r="M239" s="544"/>
      <c r="N239" s="502"/>
      <c r="O239" s="504"/>
      <c r="P239" s="544"/>
      <c r="Q239" s="502"/>
      <c r="R239" s="504"/>
      <c r="S239" s="544"/>
      <c r="T239" s="502"/>
      <c r="U239" s="504"/>
      <c r="V239" s="544"/>
      <c r="W239" s="502"/>
      <c r="X239" s="504"/>
      <c r="Y239" s="544"/>
      <c r="Z239" s="502"/>
      <c r="AA239" s="504"/>
      <c r="AB239" s="544"/>
      <c r="AC239" s="502"/>
      <c r="AD239" s="504"/>
      <c r="AE239" s="544"/>
      <c r="AF239" s="502"/>
      <c r="AG239" s="504"/>
      <c r="AH239" s="544"/>
      <c r="AI239" s="502"/>
      <c r="AJ239" s="504"/>
      <c r="AK239" s="544"/>
      <c r="AL239" s="502"/>
      <c r="AM239" s="504"/>
      <c r="AN239" s="544"/>
      <c r="AO239" s="502"/>
      <c r="AP239" s="504"/>
      <c r="AQ239" s="544"/>
      <c r="AR239" s="502"/>
      <c r="AS239" s="504"/>
      <c r="AT239" s="544"/>
      <c r="AU239" s="502"/>
      <c r="AV239" s="504"/>
      <c r="AW239" s="544"/>
      <c r="AX239" s="521"/>
    </row>
    <row r="240" spans="1:50">
      <c r="A240" s="669" t="s">
        <v>91</v>
      </c>
      <c r="B240" s="600" t="s">
        <v>92</v>
      </c>
      <c r="C240" s="672"/>
      <c r="D240" s="674" t="s">
        <v>93</v>
      </c>
      <c r="E240" s="676" t="s">
        <v>88</v>
      </c>
      <c r="F240" s="303" t="s">
        <v>31</v>
      </c>
      <c r="G240" s="25"/>
      <c r="H240" s="9">
        <f t="shared" ref="H240:H245" si="390">G240-I240</f>
        <v>0</v>
      </c>
      <c r="I240" s="10"/>
      <c r="J240" s="3"/>
      <c r="K240" s="9">
        <f t="shared" ref="K240:K245" si="391">J240-L240</f>
        <v>0</v>
      </c>
      <c r="L240" s="10"/>
      <c r="M240" s="3"/>
      <c r="N240" s="9">
        <f t="shared" ref="N240:N245" si="392">M240-O240</f>
        <v>0</v>
      </c>
      <c r="O240" s="10"/>
      <c r="P240" s="3"/>
      <c r="Q240" s="9">
        <f t="shared" ref="Q240:Q245" si="393">P240-R240</f>
        <v>0</v>
      </c>
      <c r="R240" s="10"/>
      <c r="S240" s="3"/>
      <c r="T240" s="9">
        <f t="shared" ref="T240:T245" si="394">S240-U240</f>
        <v>0</v>
      </c>
      <c r="U240" s="10"/>
      <c r="V240" s="3"/>
      <c r="W240" s="9">
        <f t="shared" ref="W240:W245" si="395">V240-X240</f>
        <v>0</v>
      </c>
      <c r="X240" s="10"/>
      <c r="Y240" s="3"/>
      <c r="Z240" s="9">
        <f t="shared" ref="Z240:Z245" si="396">Y240-AA240</f>
        <v>0</v>
      </c>
      <c r="AA240" s="10"/>
      <c r="AB240" s="25"/>
      <c r="AC240" s="9">
        <f t="shared" ref="AC240:AC245" si="397">AB240-AD240</f>
        <v>0</v>
      </c>
      <c r="AD240" s="10"/>
      <c r="AE240" s="418">
        <v>100000</v>
      </c>
      <c r="AF240" s="411">
        <f t="shared" ref="AF240:AF245" si="398">AE240-AG240</f>
        <v>0</v>
      </c>
      <c r="AG240" s="412">
        <v>100000</v>
      </c>
      <c r="AH240" s="3"/>
      <c r="AI240" s="9">
        <f t="shared" ref="AI240:AI245" si="399">AH240-AJ240</f>
        <v>0</v>
      </c>
      <c r="AJ240" s="10"/>
      <c r="AK240" s="3"/>
      <c r="AL240" s="9">
        <f t="shared" ref="AL240:AL245" si="400">AK240-AM240</f>
        <v>0</v>
      </c>
      <c r="AM240" s="10"/>
      <c r="AN240" s="3"/>
      <c r="AO240" s="9">
        <f t="shared" ref="AO240:AO250" si="401">AN240-AP240</f>
        <v>0</v>
      </c>
      <c r="AP240" s="10"/>
      <c r="AQ240" s="3"/>
      <c r="AR240" s="9">
        <f t="shared" ref="AR240:AR245" si="402">AQ240-AS240</f>
        <v>0</v>
      </c>
      <c r="AS240" s="10"/>
      <c r="AT240" s="3"/>
      <c r="AU240" s="9">
        <f t="shared" ref="AU240:AU245" si="403">AT240-AV240</f>
        <v>0</v>
      </c>
      <c r="AV240" s="10"/>
      <c r="AW240" s="3"/>
      <c r="AX240" s="4" t="s">
        <v>32</v>
      </c>
    </row>
    <row r="241" spans="1:50">
      <c r="A241" s="669"/>
      <c r="B241" s="600"/>
      <c r="C241" s="672"/>
      <c r="D241" s="606"/>
      <c r="E241" s="676"/>
      <c r="F241" s="303" t="s">
        <v>33</v>
      </c>
      <c r="G241" s="25"/>
      <c r="H241" s="11">
        <f t="shared" si="390"/>
        <v>0</v>
      </c>
      <c r="I241" s="12"/>
      <c r="J241" s="3"/>
      <c r="K241" s="11">
        <f t="shared" si="391"/>
        <v>0</v>
      </c>
      <c r="L241" s="12"/>
      <c r="M241" s="3"/>
      <c r="N241" s="11">
        <f t="shared" si="392"/>
        <v>0</v>
      </c>
      <c r="O241" s="12"/>
      <c r="P241" s="3"/>
      <c r="Q241" s="11">
        <f t="shared" si="393"/>
        <v>0</v>
      </c>
      <c r="R241" s="12"/>
      <c r="S241" s="444"/>
      <c r="T241" s="166">
        <f t="shared" si="394"/>
        <v>0</v>
      </c>
      <c r="U241" s="167"/>
      <c r="V241" s="3"/>
      <c r="W241" s="11">
        <f t="shared" si="395"/>
        <v>0</v>
      </c>
      <c r="X241" s="12"/>
      <c r="Y241" s="3"/>
      <c r="Z241" s="11">
        <f t="shared" si="396"/>
        <v>0</v>
      </c>
      <c r="AA241" s="12"/>
      <c r="AB241" s="25"/>
      <c r="AC241" s="11">
        <f t="shared" si="397"/>
        <v>0</v>
      </c>
      <c r="AD241" s="12"/>
      <c r="AE241" s="25"/>
      <c r="AF241" s="11">
        <f t="shared" si="398"/>
        <v>0</v>
      </c>
      <c r="AG241" s="12"/>
      <c r="AH241" s="3"/>
      <c r="AI241" s="11">
        <f t="shared" si="399"/>
        <v>0</v>
      </c>
      <c r="AJ241" s="12"/>
      <c r="AK241" s="3"/>
      <c r="AL241" s="11">
        <f t="shared" si="400"/>
        <v>0</v>
      </c>
      <c r="AM241" s="12"/>
      <c r="AN241" s="3"/>
      <c r="AO241" s="11">
        <f t="shared" si="401"/>
        <v>0</v>
      </c>
      <c r="AP241" s="12"/>
      <c r="AQ241" s="3"/>
      <c r="AR241" s="11">
        <f t="shared" si="402"/>
        <v>0</v>
      </c>
      <c r="AS241" s="12"/>
      <c r="AT241" s="3"/>
      <c r="AU241" s="11">
        <f t="shared" si="403"/>
        <v>0</v>
      </c>
      <c r="AV241" s="12"/>
      <c r="AW241" s="3"/>
      <c r="AX241" s="63">
        <f>SUM(G240:G250,J240:J250,M240:M250,P240:P250,S240:S250,V240:V250,Y240:Y250,AB240:AB250,AE240:AE250)</f>
        <v>100000</v>
      </c>
    </row>
    <row r="242" spans="1:50">
      <c r="A242" s="669"/>
      <c r="B242" s="600"/>
      <c r="C242" s="672"/>
      <c r="D242" s="606"/>
      <c r="E242" s="676"/>
      <c r="F242" s="303" t="s">
        <v>34</v>
      </c>
      <c r="G242" s="25"/>
      <c r="H242" s="11">
        <f t="shared" si="390"/>
        <v>0</v>
      </c>
      <c r="I242" s="12"/>
      <c r="J242" s="3"/>
      <c r="K242" s="11">
        <f t="shared" si="391"/>
        <v>0</v>
      </c>
      <c r="L242" s="12"/>
      <c r="M242" s="3"/>
      <c r="N242" s="11">
        <f t="shared" si="392"/>
        <v>0</v>
      </c>
      <c r="O242" s="12"/>
      <c r="P242" s="3"/>
      <c r="Q242" s="11">
        <f t="shared" si="393"/>
        <v>0</v>
      </c>
      <c r="R242" s="12"/>
      <c r="S242" s="3"/>
      <c r="T242" s="11">
        <f t="shared" si="394"/>
        <v>0</v>
      </c>
      <c r="U242" s="12"/>
      <c r="V242" s="3"/>
      <c r="W242" s="11">
        <f t="shared" si="395"/>
        <v>0</v>
      </c>
      <c r="X242" s="12"/>
      <c r="Y242" s="3"/>
      <c r="Z242" s="11">
        <f t="shared" si="396"/>
        <v>0</v>
      </c>
      <c r="AA242" s="12"/>
      <c r="AB242" s="25"/>
      <c r="AC242" s="11">
        <f t="shared" si="397"/>
        <v>0</v>
      </c>
      <c r="AD242" s="12"/>
      <c r="AE242" s="25"/>
      <c r="AF242" s="11">
        <f t="shared" si="398"/>
        <v>0</v>
      </c>
      <c r="AG242" s="12"/>
      <c r="AH242" s="3"/>
      <c r="AI242" s="11">
        <f t="shared" si="399"/>
        <v>0</v>
      </c>
      <c r="AJ242" s="12"/>
      <c r="AK242" s="3"/>
      <c r="AL242" s="11">
        <f t="shared" si="400"/>
        <v>0</v>
      </c>
      <c r="AM242" s="12"/>
      <c r="AN242" s="3"/>
      <c r="AO242" s="11">
        <f t="shared" si="401"/>
        <v>0</v>
      </c>
      <c r="AP242" s="12"/>
      <c r="AQ242" s="3"/>
      <c r="AR242" s="11">
        <f t="shared" si="402"/>
        <v>0</v>
      </c>
      <c r="AS242" s="12"/>
      <c r="AT242" s="3"/>
      <c r="AU242" s="11">
        <f t="shared" si="403"/>
        <v>0</v>
      </c>
      <c r="AV242" s="12"/>
      <c r="AW242" s="3"/>
      <c r="AX242" s="7" t="s">
        <v>35</v>
      </c>
    </row>
    <row r="243" spans="1:50">
      <c r="A243" s="669"/>
      <c r="B243" s="600"/>
      <c r="C243" s="672"/>
      <c r="D243" s="606"/>
      <c r="E243" s="676"/>
      <c r="F243" s="303" t="s">
        <v>36</v>
      </c>
      <c r="G243" s="25"/>
      <c r="H243" s="11">
        <f t="shared" si="390"/>
        <v>0</v>
      </c>
      <c r="I243" s="12"/>
      <c r="J243" s="3"/>
      <c r="K243" s="11">
        <f t="shared" si="391"/>
        <v>0</v>
      </c>
      <c r="L243" s="12"/>
      <c r="M243" s="3"/>
      <c r="N243" s="11">
        <f t="shared" si="392"/>
        <v>0</v>
      </c>
      <c r="O243" s="12"/>
      <c r="P243" s="3"/>
      <c r="Q243" s="11">
        <f t="shared" si="393"/>
        <v>0</v>
      </c>
      <c r="R243" s="12"/>
      <c r="S243" s="3"/>
      <c r="T243" s="11">
        <f t="shared" si="394"/>
        <v>0</v>
      </c>
      <c r="U243" s="12"/>
      <c r="V243" s="3"/>
      <c r="W243" s="11">
        <f t="shared" si="395"/>
        <v>0</v>
      </c>
      <c r="X243" s="12"/>
      <c r="Y243" s="3"/>
      <c r="Z243" s="11">
        <f t="shared" si="396"/>
        <v>0</v>
      </c>
      <c r="AA243" s="12"/>
      <c r="AB243" s="25"/>
      <c r="AC243" s="11">
        <f t="shared" si="397"/>
        <v>0</v>
      </c>
      <c r="AD243" s="12"/>
      <c r="AE243" s="25"/>
      <c r="AF243" s="11">
        <f t="shared" si="398"/>
        <v>0</v>
      </c>
      <c r="AG243" s="12"/>
      <c r="AH243" s="3"/>
      <c r="AI243" s="11">
        <f t="shared" si="399"/>
        <v>0</v>
      </c>
      <c r="AJ243" s="12"/>
      <c r="AK243" s="3"/>
      <c r="AL243" s="11">
        <f t="shared" si="400"/>
        <v>0</v>
      </c>
      <c r="AM243" s="12"/>
      <c r="AN243" s="3"/>
      <c r="AO243" s="11">
        <f t="shared" si="401"/>
        <v>0</v>
      </c>
      <c r="AP243" s="12"/>
      <c r="AQ243" s="3"/>
      <c r="AR243" s="11">
        <f t="shared" si="402"/>
        <v>0</v>
      </c>
      <c r="AS243" s="12"/>
      <c r="AT243" s="3"/>
      <c r="AU243" s="11">
        <f t="shared" si="403"/>
        <v>0</v>
      </c>
      <c r="AV243" s="12"/>
      <c r="AW243" s="3"/>
      <c r="AX243" s="63">
        <f>SUM(H240:H250,K240:K250,N240:N250,Q240:Q250,T240:T250,W240:W250,Z240:Z250,AC240:AC250,Z240:Z250,AF240:AF250)</f>
        <v>0</v>
      </c>
    </row>
    <row r="244" spans="1:50">
      <c r="A244" s="669"/>
      <c r="B244" s="600"/>
      <c r="C244" s="672"/>
      <c r="D244" s="606"/>
      <c r="E244" s="676"/>
      <c r="F244" s="303" t="s">
        <v>37</v>
      </c>
      <c r="G244" s="25"/>
      <c r="H244" s="11">
        <f t="shared" si="390"/>
        <v>0</v>
      </c>
      <c r="I244" s="12"/>
      <c r="J244" s="3"/>
      <c r="K244" s="11">
        <f t="shared" si="391"/>
        <v>0</v>
      </c>
      <c r="L244" s="12"/>
      <c r="M244" s="3"/>
      <c r="N244" s="11">
        <f t="shared" si="392"/>
        <v>0</v>
      </c>
      <c r="O244" s="12"/>
      <c r="P244" s="3"/>
      <c r="Q244" s="11">
        <f t="shared" si="393"/>
        <v>0</v>
      </c>
      <c r="R244" s="12"/>
      <c r="S244" s="3"/>
      <c r="T244" s="11">
        <f t="shared" si="394"/>
        <v>0</v>
      </c>
      <c r="U244" s="12"/>
      <c r="V244" s="3"/>
      <c r="W244" s="11">
        <f t="shared" si="395"/>
        <v>0</v>
      </c>
      <c r="X244" s="12"/>
      <c r="Y244" s="3"/>
      <c r="Z244" s="11">
        <f t="shared" si="396"/>
        <v>0</v>
      </c>
      <c r="AA244" s="12"/>
      <c r="AB244" s="25"/>
      <c r="AC244" s="11">
        <f t="shared" si="397"/>
        <v>0</v>
      </c>
      <c r="AD244" s="12"/>
      <c r="AE244" s="25"/>
      <c r="AF244" s="11">
        <f t="shared" si="398"/>
        <v>0</v>
      </c>
      <c r="AG244" s="12"/>
      <c r="AH244" s="3"/>
      <c r="AI244" s="11">
        <f t="shared" si="399"/>
        <v>0</v>
      </c>
      <c r="AJ244" s="12"/>
      <c r="AK244" s="3"/>
      <c r="AL244" s="11">
        <f t="shared" si="400"/>
        <v>0</v>
      </c>
      <c r="AM244" s="12"/>
      <c r="AN244" s="3"/>
      <c r="AO244" s="11">
        <f t="shared" si="401"/>
        <v>0</v>
      </c>
      <c r="AP244" s="12"/>
      <c r="AQ244" s="3"/>
      <c r="AR244" s="11">
        <f t="shared" si="402"/>
        <v>0</v>
      </c>
      <c r="AS244" s="12"/>
      <c r="AT244" s="3"/>
      <c r="AU244" s="11">
        <f t="shared" si="403"/>
        <v>0</v>
      </c>
      <c r="AV244" s="12"/>
      <c r="AW244" s="3"/>
      <c r="AX244" s="7" t="s">
        <v>38</v>
      </c>
    </row>
    <row r="245" spans="1:50">
      <c r="A245" s="669"/>
      <c r="B245" s="600"/>
      <c r="C245" s="672"/>
      <c r="D245" s="606"/>
      <c r="E245" s="676"/>
      <c r="F245" s="303" t="s">
        <v>55</v>
      </c>
      <c r="G245" s="25"/>
      <c r="H245" s="11">
        <f t="shared" si="390"/>
        <v>0</v>
      </c>
      <c r="I245" s="12"/>
      <c r="J245" s="3"/>
      <c r="K245" s="11">
        <f t="shared" si="391"/>
        <v>0</v>
      </c>
      <c r="L245" s="12"/>
      <c r="M245" s="3"/>
      <c r="N245" s="11">
        <f t="shared" si="392"/>
        <v>0</v>
      </c>
      <c r="O245" s="12"/>
      <c r="P245" s="3"/>
      <c r="Q245" s="11">
        <f t="shared" si="393"/>
        <v>0</v>
      </c>
      <c r="R245" s="12"/>
      <c r="S245" s="3"/>
      <c r="T245" s="11">
        <f t="shared" si="394"/>
        <v>0</v>
      </c>
      <c r="U245" s="12"/>
      <c r="V245" s="3"/>
      <c r="W245" s="11">
        <f t="shared" si="395"/>
        <v>0</v>
      </c>
      <c r="X245" s="12"/>
      <c r="Y245" s="3"/>
      <c r="Z245" s="11">
        <f t="shared" si="396"/>
        <v>0</v>
      </c>
      <c r="AA245" s="12"/>
      <c r="AB245" s="25"/>
      <c r="AC245" s="11">
        <f t="shared" si="397"/>
        <v>0</v>
      </c>
      <c r="AD245" s="12"/>
      <c r="AE245" s="25"/>
      <c r="AF245" s="11">
        <f t="shared" si="398"/>
        <v>0</v>
      </c>
      <c r="AG245" s="12"/>
      <c r="AH245" s="3"/>
      <c r="AI245" s="11">
        <f t="shared" si="399"/>
        <v>0</v>
      </c>
      <c r="AJ245" s="12"/>
      <c r="AK245" s="3"/>
      <c r="AL245" s="11">
        <f t="shared" si="400"/>
        <v>0</v>
      </c>
      <c r="AM245" s="12"/>
      <c r="AN245" s="3"/>
      <c r="AO245" s="11">
        <f t="shared" si="401"/>
        <v>0</v>
      </c>
      <c r="AP245" s="12"/>
      <c r="AQ245" s="3"/>
      <c r="AR245" s="11">
        <f t="shared" si="402"/>
        <v>0</v>
      </c>
      <c r="AS245" s="12"/>
      <c r="AT245" s="3"/>
      <c r="AU245" s="11">
        <f t="shared" si="403"/>
        <v>0</v>
      </c>
      <c r="AV245" s="12"/>
      <c r="AW245" s="3"/>
      <c r="AX245" s="63">
        <f>SUM(I240:I250,L240:L250,O240:O250,R240:R250,U240:U250,X240:X250,AA240:AA250,AD240:AD250,AG240:AG250)</f>
        <v>100000</v>
      </c>
    </row>
    <row r="246" spans="1:50">
      <c r="A246" s="669"/>
      <c r="B246" s="600"/>
      <c r="C246" s="672"/>
      <c r="D246" s="606"/>
      <c r="E246" s="676"/>
      <c r="F246" s="303" t="s">
        <v>39</v>
      </c>
      <c r="G246" s="25"/>
      <c r="H246" s="11"/>
      <c r="I246" s="12"/>
      <c r="J246" s="3"/>
      <c r="K246" s="11"/>
      <c r="L246" s="12"/>
      <c r="M246" s="3"/>
      <c r="N246" s="11"/>
      <c r="O246" s="12"/>
      <c r="P246" s="3"/>
      <c r="Q246" s="11"/>
      <c r="R246" s="12"/>
      <c r="S246" s="3"/>
      <c r="T246" s="11"/>
      <c r="U246" s="12"/>
      <c r="V246" s="3"/>
      <c r="W246" s="11"/>
      <c r="X246" s="12"/>
      <c r="Y246" s="3"/>
      <c r="Z246" s="11"/>
      <c r="AA246" s="12"/>
      <c r="AB246" s="25"/>
      <c r="AC246" s="11"/>
      <c r="AD246" s="12"/>
      <c r="AE246" s="25"/>
      <c r="AF246" s="11"/>
      <c r="AG246" s="12"/>
      <c r="AH246" s="3"/>
      <c r="AI246" s="11"/>
      <c r="AJ246" s="12"/>
      <c r="AK246" s="3"/>
      <c r="AL246" s="11"/>
      <c r="AM246" s="12"/>
      <c r="AN246" s="444"/>
      <c r="AO246" s="166">
        <f t="shared" si="401"/>
        <v>0</v>
      </c>
      <c r="AP246" s="167"/>
      <c r="AQ246" s="3"/>
      <c r="AR246" s="11"/>
      <c r="AS246" s="12"/>
      <c r="AT246" s="3"/>
      <c r="AU246" s="11"/>
      <c r="AV246" s="12"/>
      <c r="AW246" s="3"/>
      <c r="AX246" s="63"/>
    </row>
    <row r="247" spans="1:50">
      <c r="A247" s="669"/>
      <c r="B247" s="600"/>
      <c r="C247" s="672"/>
      <c r="D247" s="606"/>
      <c r="E247" s="676"/>
      <c r="F247" s="303" t="s">
        <v>40</v>
      </c>
      <c r="G247" s="25"/>
      <c r="H247" s="11"/>
      <c r="I247" s="12"/>
      <c r="J247" s="3"/>
      <c r="K247" s="11"/>
      <c r="L247" s="12"/>
      <c r="M247" s="3"/>
      <c r="N247" s="11"/>
      <c r="O247" s="12"/>
      <c r="P247" s="3"/>
      <c r="Q247" s="11"/>
      <c r="R247" s="12"/>
      <c r="S247" s="3"/>
      <c r="T247" s="11"/>
      <c r="U247" s="12"/>
      <c r="V247" s="3"/>
      <c r="W247" s="11"/>
      <c r="X247" s="12"/>
      <c r="Y247" s="3"/>
      <c r="Z247" s="11">
        <f t="shared" ref="Z247:Z250" si="404">Y247-AA247</f>
        <v>0</v>
      </c>
      <c r="AA247" s="12"/>
      <c r="AB247" s="25"/>
      <c r="AC247" s="11">
        <v>0</v>
      </c>
      <c r="AD247" s="12"/>
      <c r="AE247" s="25"/>
      <c r="AF247" s="11">
        <v>0</v>
      </c>
      <c r="AG247" s="12"/>
      <c r="AH247" s="3"/>
      <c r="AI247" s="11">
        <f t="shared" ref="AI247:AI250" si="405">AH247-AJ247</f>
        <v>0</v>
      </c>
      <c r="AJ247" s="12"/>
      <c r="AK247" s="3"/>
      <c r="AL247" s="11">
        <f t="shared" ref="AL247:AL250" si="406">AK247-AM247</f>
        <v>0</v>
      </c>
      <c r="AM247" s="12"/>
      <c r="AN247" s="444"/>
      <c r="AO247" s="166">
        <f t="shared" si="401"/>
        <v>0</v>
      </c>
      <c r="AP247" s="167"/>
      <c r="AQ247" s="3"/>
      <c r="AR247" s="11">
        <f t="shared" ref="AR247:AR250" si="407">AQ247-AS247</f>
        <v>0</v>
      </c>
      <c r="AS247" s="12"/>
      <c r="AT247" s="3"/>
      <c r="AU247" s="11">
        <f t="shared" ref="AU247:AU250" si="408">AT247-AV247</f>
        <v>0</v>
      </c>
      <c r="AV247" s="12"/>
      <c r="AW247" s="3"/>
      <c r="AX247" s="63"/>
    </row>
    <row r="248" spans="1:50">
      <c r="A248" s="669"/>
      <c r="B248" s="600"/>
      <c r="C248" s="672"/>
      <c r="D248" s="606"/>
      <c r="E248" s="676"/>
      <c r="F248" s="303" t="s">
        <v>41</v>
      </c>
      <c r="G248" s="25"/>
      <c r="H248" s="11">
        <f t="shared" ref="H248:H250" si="409">G248-I248</f>
        <v>0</v>
      </c>
      <c r="I248" s="12"/>
      <c r="J248" s="3"/>
      <c r="K248" s="11">
        <f t="shared" ref="K248:K250" si="410">J248-L248</f>
        <v>0</v>
      </c>
      <c r="L248" s="12"/>
      <c r="M248" s="3"/>
      <c r="N248" s="11">
        <f t="shared" ref="N248:N250" si="411">M248-O248</f>
        <v>0</v>
      </c>
      <c r="O248" s="12"/>
      <c r="P248" s="3"/>
      <c r="Q248" s="11">
        <f t="shared" ref="Q248:Q250" si="412">P248-R248</f>
        <v>0</v>
      </c>
      <c r="R248" s="12"/>
      <c r="S248" s="3"/>
      <c r="T248" s="11">
        <f t="shared" ref="T248:T250" si="413">S248-U248</f>
        <v>0</v>
      </c>
      <c r="U248" s="12"/>
      <c r="V248" s="3"/>
      <c r="W248" s="11">
        <f t="shared" ref="W248:W250" si="414">V248-X248</f>
        <v>0</v>
      </c>
      <c r="X248" s="12"/>
      <c r="Y248" s="3"/>
      <c r="Z248" s="11">
        <f t="shared" si="404"/>
        <v>0</v>
      </c>
      <c r="AA248" s="12"/>
      <c r="AB248" s="25"/>
      <c r="AC248" s="11">
        <f t="shared" ref="AC248:AC250" si="415">AB248-AD248</f>
        <v>0</v>
      </c>
      <c r="AD248" s="12"/>
      <c r="AE248" s="25"/>
      <c r="AF248" s="11">
        <f t="shared" ref="AF248:AF250" si="416">AE248-AG248</f>
        <v>0</v>
      </c>
      <c r="AG248" s="12"/>
      <c r="AH248" s="3"/>
      <c r="AI248" s="11">
        <f t="shared" si="405"/>
        <v>0</v>
      </c>
      <c r="AJ248" s="12"/>
      <c r="AK248" s="3"/>
      <c r="AL248" s="11">
        <f t="shared" si="406"/>
        <v>0</v>
      </c>
      <c r="AM248" s="12"/>
      <c r="AN248" s="3"/>
      <c r="AO248" s="11">
        <f t="shared" si="401"/>
        <v>0</v>
      </c>
      <c r="AP248" s="12"/>
      <c r="AQ248" s="3"/>
      <c r="AR248" s="11">
        <f t="shared" si="407"/>
        <v>0</v>
      </c>
      <c r="AS248" s="12"/>
      <c r="AT248" s="3"/>
      <c r="AU248" s="11">
        <f t="shared" si="408"/>
        <v>0</v>
      </c>
      <c r="AV248" s="12"/>
      <c r="AW248" s="3"/>
      <c r="AX248" s="7" t="s">
        <v>42</v>
      </c>
    </row>
    <row r="249" spans="1:50">
      <c r="A249" s="669"/>
      <c r="B249" s="600"/>
      <c r="C249" s="672"/>
      <c r="D249" s="606"/>
      <c r="E249" s="676"/>
      <c r="F249" s="303" t="s">
        <v>43</v>
      </c>
      <c r="G249" s="25"/>
      <c r="H249" s="11">
        <f t="shared" si="409"/>
        <v>0</v>
      </c>
      <c r="I249" s="12"/>
      <c r="J249" s="3"/>
      <c r="K249" s="11">
        <f t="shared" si="410"/>
        <v>0</v>
      </c>
      <c r="L249" s="12"/>
      <c r="M249" s="3"/>
      <c r="N249" s="11">
        <f t="shared" si="411"/>
        <v>0</v>
      </c>
      <c r="O249" s="12"/>
      <c r="P249" s="3"/>
      <c r="Q249" s="11">
        <f t="shared" si="412"/>
        <v>0</v>
      </c>
      <c r="R249" s="12"/>
      <c r="S249" s="3"/>
      <c r="T249" s="11">
        <f t="shared" si="413"/>
        <v>0</v>
      </c>
      <c r="U249" s="12"/>
      <c r="V249" s="3"/>
      <c r="W249" s="11">
        <f t="shared" si="414"/>
        <v>0</v>
      </c>
      <c r="X249" s="12"/>
      <c r="Y249" s="444"/>
      <c r="Z249" s="444">
        <f t="shared" si="404"/>
        <v>0</v>
      </c>
      <c r="AA249" s="167"/>
      <c r="AB249" s="25"/>
      <c r="AC249" s="11">
        <f t="shared" si="415"/>
        <v>0</v>
      </c>
      <c r="AD249" s="12"/>
      <c r="AE249" s="25"/>
      <c r="AF249" s="11">
        <f t="shared" si="416"/>
        <v>0</v>
      </c>
      <c r="AG249" s="12"/>
      <c r="AH249" s="3"/>
      <c r="AI249" s="11">
        <f t="shared" si="405"/>
        <v>0</v>
      </c>
      <c r="AJ249" s="12"/>
      <c r="AK249" s="3"/>
      <c r="AL249" s="11">
        <f t="shared" si="406"/>
        <v>0</v>
      </c>
      <c r="AM249" s="12"/>
      <c r="AN249" s="3"/>
      <c r="AO249" s="11">
        <f t="shared" si="401"/>
        <v>0</v>
      </c>
      <c r="AP249" s="12"/>
      <c r="AQ249" s="3"/>
      <c r="AR249" s="11">
        <f t="shared" si="407"/>
        <v>0</v>
      </c>
      <c r="AS249" s="12"/>
      <c r="AT249" s="3"/>
      <c r="AU249" s="11">
        <f t="shared" si="408"/>
        <v>0</v>
      </c>
      <c r="AV249" s="12"/>
      <c r="AW249" s="3"/>
      <c r="AX249" s="290">
        <f>AX245/AX241</f>
        <v>1</v>
      </c>
    </row>
    <row r="250" spans="1:50" ht="15" customHeight="1">
      <c r="A250" s="670"/>
      <c r="B250" s="671"/>
      <c r="C250" s="673"/>
      <c r="D250" s="675"/>
      <c r="E250" s="677"/>
      <c r="F250" s="305" t="s">
        <v>44</v>
      </c>
      <c r="G250" s="292"/>
      <c r="H250" s="16">
        <f t="shared" si="409"/>
        <v>0</v>
      </c>
      <c r="I250" s="17"/>
      <c r="J250" s="8"/>
      <c r="K250" s="16">
        <f t="shared" si="410"/>
        <v>0</v>
      </c>
      <c r="L250" s="17"/>
      <c r="M250" s="8"/>
      <c r="N250" s="16">
        <f t="shared" si="411"/>
        <v>0</v>
      </c>
      <c r="O250" s="17"/>
      <c r="P250" s="8"/>
      <c r="Q250" s="16">
        <f t="shared" si="412"/>
        <v>0</v>
      </c>
      <c r="R250" s="17"/>
      <c r="S250" s="19"/>
      <c r="T250" s="20">
        <f t="shared" si="413"/>
        <v>0</v>
      </c>
      <c r="U250" s="21"/>
      <c r="V250" s="19"/>
      <c r="W250" s="20">
        <f t="shared" si="414"/>
        <v>0</v>
      </c>
      <c r="X250" s="21"/>
      <c r="Y250" s="19"/>
      <c r="Z250" s="20">
        <f t="shared" si="404"/>
        <v>0</v>
      </c>
      <c r="AA250" s="21"/>
      <c r="AB250" s="292"/>
      <c r="AC250" s="16">
        <f t="shared" si="415"/>
        <v>0</v>
      </c>
      <c r="AD250" s="17"/>
      <c r="AE250" s="292"/>
      <c r="AF250" s="16">
        <f t="shared" si="416"/>
        <v>0</v>
      </c>
      <c r="AG250" s="17"/>
      <c r="AH250" s="8"/>
      <c r="AI250" s="16">
        <f t="shared" si="405"/>
        <v>0</v>
      </c>
      <c r="AJ250" s="17"/>
      <c r="AK250" s="8"/>
      <c r="AL250" s="16">
        <f t="shared" si="406"/>
        <v>0</v>
      </c>
      <c r="AM250" s="17"/>
      <c r="AN250" s="8"/>
      <c r="AO250" s="16">
        <f t="shared" si="401"/>
        <v>0</v>
      </c>
      <c r="AP250" s="17"/>
      <c r="AQ250" s="8"/>
      <c r="AR250" s="16">
        <f t="shared" si="407"/>
        <v>0</v>
      </c>
      <c r="AS250" s="17"/>
      <c r="AT250" s="8"/>
      <c r="AU250" s="16">
        <f t="shared" si="408"/>
        <v>0</v>
      </c>
      <c r="AV250" s="17"/>
      <c r="AW250" s="8"/>
      <c r="AX250" s="65"/>
    </row>
    <row r="251" spans="1:50">
      <c r="A251" s="683" t="s">
        <v>18</v>
      </c>
      <c r="B251" s="499" t="s">
        <v>19</v>
      </c>
      <c r="C251" s="476" t="s">
        <v>20</v>
      </c>
      <c r="D251" s="499" t="s">
        <v>21</v>
      </c>
      <c r="E251" s="476" t="s">
        <v>22</v>
      </c>
      <c r="F251" s="685" t="s">
        <v>23</v>
      </c>
      <c r="G251" s="544" t="s">
        <v>24</v>
      </c>
      <c r="H251" s="502" t="s">
        <v>25</v>
      </c>
      <c r="I251" s="504" t="s">
        <v>26</v>
      </c>
      <c r="J251" s="544" t="s">
        <v>24</v>
      </c>
      <c r="K251" s="502" t="s">
        <v>25</v>
      </c>
      <c r="L251" s="504" t="s">
        <v>26</v>
      </c>
      <c r="M251" s="544" t="s">
        <v>24</v>
      </c>
      <c r="N251" s="502" t="s">
        <v>25</v>
      </c>
      <c r="O251" s="504" t="s">
        <v>26</v>
      </c>
      <c r="P251" s="544" t="s">
        <v>24</v>
      </c>
      <c r="Q251" s="502" t="s">
        <v>25</v>
      </c>
      <c r="R251" s="504" t="s">
        <v>26</v>
      </c>
      <c r="S251" s="544" t="s">
        <v>24</v>
      </c>
      <c r="T251" s="502" t="s">
        <v>25</v>
      </c>
      <c r="U251" s="504" t="s">
        <v>26</v>
      </c>
      <c r="V251" s="544" t="s">
        <v>24</v>
      </c>
      <c r="W251" s="502" t="s">
        <v>25</v>
      </c>
      <c r="X251" s="504" t="s">
        <v>26</v>
      </c>
      <c r="Y251" s="544" t="s">
        <v>24</v>
      </c>
      <c r="Z251" s="502" t="s">
        <v>25</v>
      </c>
      <c r="AA251" s="504" t="s">
        <v>26</v>
      </c>
      <c r="AB251" s="544" t="s">
        <v>24</v>
      </c>
      <c r="AC251" s="502" t="s">
        <v>25</v>
      </c>
      <c r="AD251" s="504" t="s">
        <v>26</v>
      </c>
      <c r="AE251" s="544" t="s">
        <v>24</v>
      </c>
      <c r="AF251" s="502" t="s">
        <v>25</v>
      </c>
      <c r="AG251" s="504" t="s">
        <v>26</v>
      </c>
      <c r="AH251" s="544" t="s">
        <v>24</v>
      </c>
      <c r="AI251" s="502" t="s">
        <v>25</v>
      </c>
      <c r="AJ251" s="504" t="s">
        <v>26</v>
      </c>
      <c r="AK251" s="544" t="s">
        <v>24</v>
      </c>
      <c r="AL251" s="502" t="s">
        <v>25</v>
      </c>
      <c r="AM251" s="504" t="s">
        <v>26</v>
      </c>
      <c r="AN251" s="544" t="s">
        <v>24</v>
      </c>
      <c r="AO251" s="502" t="s">
        <v>25</v>
      </c>
      <c r="AP251" s="504" t="s">
        <v>26</v>
      </c>
      <c r="AQ251" s="544" t="s">
        <v>24</v>
      </c>
      <c r="AR251" s="502" t="s">
        <v>25</v>
      </c>
      <c r="AS251" s="504" t="s">
        <v>26</v>
      </c>
      <c r="AT251" s="544" t="s">
        <v>24</v>
      </c>
      <c r="AU251" s="502" t="s">
        <v>25</v>
      </c>
      <c r="AV251" s="504" t="s">
        <v>26</v>
      </c>
      <c r="AW251" s="544" t="s">
        <v>24</v>
      </c>
      <c r="AX251" s="521" t="s">
        <v>27</v>
      </c>
    </row>
    <row r="252" spans="1:50">
      <c r="A252" s="684"/>
      <c r="B252" s="532"/>
      <c r="C252" s="502"/>
      <c r="D252" s="532"/>
      <c r="E252" s="502"/>
      <c r="F252" s="686"/>
      <c r="G252" s="544"/>
      <c r="H252" s="502"/>
      <c r="I252" s="504"/>
      <c r="J252" s="544"/>
      <c r="K252" s="502"/>
      <c r="L252" s="504"/>
      <c r="M252" s="544"/>
      <c r="N252" s="502"/>
      <c r="O252" s="504"/>
      <c r="P252" s="544"/>
      <c r="Q252" s="502"/>
      <c r="R252" s="504"/>
      <c r="S252" s="544"/>
      <c r="T252" s="502"/>
      <c r="U252" s="504"/>
      <c r="V252" s="544"/>
      <c r="W252" s="502"/>
      <c r="X252" s="504"/>
      <c r="Y252" s="544"/>
      <c r="Z252" s="502"/>
      <c r="AA252" s="504"/>
      <c r="AB252" s="544"/>
      <c r="AC252" s="502"/>
      <c r="AD252" s="504"/>
      <c r="AE252" s="544"/>
      <c r="AF252" s="502"/>
      <c r="AG252" s="504"/>
      <c r="AH252" s="544"/>
      <c r="AI252" s="502"/>
      <c r="AJ252" s="504"/>
      <c r="AK252" s="544"/>
      <c r="AL252" s="502"/>
      <c r="AM252" s="504"/>
      <c r="AN252" s="544"/>
      <c r="AO252" s="502"/>
      <c r="AP252" s="504"/>
      <c r="AQ252" s="544"/>
      <c r="AR252" s="502"/>
      <c r="AS252" s="504"/>
      <c r="AT252" s="544"/>
      <c r="AU252" s="502"/>
      <c r="AV252" s="504"/>
      <c r="AW252" s="544"/>
      <c r="AX252" s="521"/>
    </row>
    <row r="253" spans="1:50">
      <c r="A253" s="669" t="s">
        <v>94</v>
      </c>
      <c r="B253" s="600">
        <v>3368</v>
      </c>
      <c r="C253" s="672">
        <v>2401836</v>
      </c>
      <c r="D253" s="674" t="s">
        <v>95</v>
      </c>
      <c r="E253" s="676" t="s">
        <v>50</v>
      </c>
      <c r="F253" s="303" t="s">
        <v>31</v>
      </c>
      <c r="G253" s="25"/>
      <c r="H253" s="9">
        <f t="shared" ref="H253:H258" si="417">G253-I253</f>
        <v>0</v>
      </c>
      <c r="I253" s="10"/>
      <c r="J253" s="3"/>
      <c r="K253" s="9">
        <f t="shared" ref="K253:K258" si="418">J253-L253</f>
        <v>0</v>
      </c>
      <c r="L253" s="10"/>
      <c r="M253" s="3"/>
      <c r="N253" s="9">
        <f t="shared" ref="N253:N258" si="419">M253-O253</f>
        <v>0</v>
      </c>
      <c r="O253" s="10"/>
      <c r="P253" s="3"/>
      <c r="Q253" s="9">
        <f t="shared" ref="Q253:Q258" si="420">P253-R253</f>
        <v>0</v>
      </c>
      <c r="R253" s="10"/>
      <c r="S253" s="3"/>
      <c r="T253" s="9">
        <f t="shared" ref="T253:T258" si="421">S253-U253</f>
        <v>0</v>
      </c>
      <c r="U253" s="10"/>
      <c r="V253" s="3"/>
      <c r="W253" s="9">
        <f t="shared" ref="W253:W258" si="422">V253-X253</f>
        <v>0</v>
      </c>
      <c r="X253" s="10"/>
      <c r="Y253" s="3"/>
      <c r="Z253" s="9">
        <f t="shared" ref="Z253:Z258" si="423">Y253-AA253</f>
        <v>0</v>
      </c>
      <c r="AA253" s="10"/>
      <c r="AB253" s="25"/>
      <c r="AC253" s="9">
        <f t="shared" ref="AC253:AC258" si="424">AB253-AD253</f>
        <v>0</v>
      </c>
      <c r="AD253" s="10"/>
      <c r="AE253" s="25"/>
      <c r="AF253" s="9">
        <f t="shared" ref="AF253:AF258" si="425">AE253-AG253</f>
        <v>0</v>
      </c>
      <c r="AG253" s="10"/>
      <c r="AH253" s="3"/>
      <c r="AI253" s="9">
        <f t="shared" ref="AI253:AI258" si="426">AH253-AJ253</f>
        <v>0</v>
      </c>
      <c r="AJ253" s="10"/>
      <c r="AK253" s="3"/>
      <c r="AL253" s="9">
        <f t="shared" ref="AL253:AL258" si="427">AK253-AM253</f>
        <v>0</v>
      </c>
      <c r="AM253" s="10"/>
      <c r="AN253" s="3"/>
      <c r="AO253" s="9">
        <f t="shared" ref="AO253:AO258" si="428">AN253-AP253</f>
        <v>0</v>
      </c>
      <c r="AP253" s="10"/>
      <c r="AQ253" s="3"/>
      <c r="AR253" s="9">
        <f t="shared" ref="AR253:AR258" si="429">AQ253-AS253</f>
        <v>0</v>
      </c>
      <c r="AS253" s="10"/>
      <c r="AT253" s="3"/>
      <c r="AU253" s="9">
        <f t="shared" ref="AU253:AU258" si="430">AT253-AV253</f>
        <v>0</v>
      </c>
      <c r="AV253" s="10"/>
      <c r="AW253" s="3"/>
      <c r="AX253" s="4" t="s">
        <v>32</v>
      </c>
    </row>
    <row r="254" spans="1:50">
      <c r="A254" s="669"/>
      <c r="B254" s="600"/>
      <c r="C254" s="672"/>
      <c r="D254" s="606"/>
      <c r="E254" s="676"/>
      <c r="F254" s="303" t="s">
        <v>33</v>
      </c>
      <c r="G254" s="25"/>
      <c r="H254" s="11">
        <f t="shared" si="417"/>
        <v>0</v>
      </c>
      <c r="I254" s="12"/>
      <c r="J254" s="3"/>
      <c r="K254" s="11">
        <f t="shared" si="418"/>
        <v>0</v>
      </c>
      <c r="L254" s="12"/>
      <c r="M254" s="3"/>
      <c r="N254" s="11">
        <f t="shared" si="419"/>
        <v>0</v>
      </c>
      <c r="O254" s="12"/>
      <c r="P254" s="3"/>
      <c r="Q254" s="11">
        <f t="shared" si="420"/>
        <v>0</v>
      </c>
      <c r="R254" s="12"/>
      <c r="S254" s="444"/>
      <c r="T254" s="166">
        <f t="shared" si="421"/>
        <v>0</v>
      </c>
      <c r="U254" s="167"/>
      <c r="V254" s="3"/>
      <c r="W254" s="11">
        <f t="shared" si="422"/>
        <v>0</v>
      </c>
      <c r="X254" s="12"/>
      <c r="Y254" s="3"/>
      <c r="Z254" s="11">
        <f t="shared" si="423"/>
        <v>0</v>
      </c>
      <c r="AA254" s="12"/>
      <c r="AB254" s="25"/>
      <c r="AC254" s="11">
        <f t="shared" si="424"/>
        <v>0</v>
      </c>
      <c r="AD254" s="12"/>
      <c r="AE254" s="25"/>
      <c r="AF254" s="11">
        <f t="shared" si="425"/>
        <v>0</v>
      </c>
      <c r="AG254" s="12"/>
      <c r="AH254" s="3"/>
      <c r="AI254" s="11">
        <f t="shared" si="426"/>
        <v>0</v>
      </c>
      <c r="AJ254" s="12"/>
      <c r="AK254" s="3"/>
      <c r="AL254" s="11">
        <f t="shared" si="427"/>
        <v>0</v>
      </c>
      <c r="AM254" s="12"/>
      <c r="AN254" s="3"/>
      <c r="AO254" s="11">
        <f t="shared" si="428"/>
        <v>0</v>
      </c>
      <c r="AP254" s="12"/>
      <c r="AQ254" s="3"/>
      <c r="AR254" s="11">
        <f t="shared" si="429"/>
        <v>0</v>
      </c>
      <c r="AS254" s="12"/>
      <c r="AT254" s="3"/>
      <c r="AU254" s="11">
        <f t="shared" si="430"/>
        <v>0</v>
      </c>
      <c r="AV254" s="12"/>
      <c r="AW254" s="3"/>
      <c r="AX254" s="63">
        <f>SUM(G253:G263,J253:J263,M253:M263,P253:P263,S253:S263,V253:V263,Y253:Y263,AB253:AB263,AE253:AE263)</f>
        <v>0</v>
      </c>
    </row>
    <row r="255" spans="1:50">
      <c r="A255" s="669"/>
      <c r="B255" s="600"/>
      <c r="C255" s="672"/>
      <c r="D255" s="606"/>
      <c r="E255" s="676"/>
      <c r="F255" s="303" t="s">
        <v>34</v>
      </c>
      <c r="G255" s="25"/>
      <c r="H255" s="11">
        <f t="shared" si="417"/>
        <v>0</v>
      </c>
      <c r="I255" s="12"/>
      <c r="J255" s="3"/>
      <c r="K255" s="11">
        <f t="shared" si="418"/>
        <v>0</v>
      </c>
      <c r="L255" s="12"/>
      <c r="M255" s="3"/>
      <c r="N255" s="11">
        <f t="shared" si="419"/>
        <v>0</v>
      </c>
      <c r="O255" s="12"/>
      <c r="P255" s="3"/>
      <c r="Q255" s="11">
        <f t="shared" si="420"/>
        <v>0</v>
      </c>
      <c r="R255" s="12"/>
      <c r="S255" s="3"/>
      <c r="T255" s="11">
        <f t="shared" si="421"/>
        <v>0</v>
      </c>
      <c r="U255" s="12"/>
      <c r="V255" s="3"/>
      <c r="W255" s="11">
        <f t="shared" si="422"/>
        <v>0</v>
      </c>
      <c r="X255" s="12"/>
      <c r="Y255" s="3"/>
      <c r="Z255" s="11">
        <f t="shared" si="423"/>
        <v>0</v>
      </c>
      <c r="AA255" s="12"/>
      <c r="AB255" s="25"/>
      <c r="AC255" s="11">
        <f t="shared" si="424"/>
        <v>0</v>
      </c>
      <c r="AD255" s="12"/>
      <c r="AE255" s="25"/>
      <c r="AF255" s="11">
        <f t="shared" si="425"/>
        <v>0</v>
      </c>
      <c r="AG255" s="12"/>
      <c r="AH255" s="3"/>
      <c r="AI255" s="11">
        <f t="shared" si="426"/>
        <v>0</v>
      </c>
      <c r="AJ255" s="12"/>
      <c r="AK255" s="3"/>
      <c r="AL255" s="11">
        <f t="shared" si="427"/>
        <v>0</v>
      </c>
      <c r="AM255" s="12"/>
      <c r="AN255" s="3"/>
      <c r="AO255" s="11">
        <f t="shared" si="428"/>
        <v>0</v>
      </c>
      <c r="AP255" s="12"/>
      <c r="AQ255" s="3"/>
      <c r="AR255" s="11">
        <f t="shared" si="429"/>
        <v>0</v>
      </c>
      <c r="AS255" s="12"/>
      <c r="AT255" s="3"/>
      <c r="AU255" s="11">
        <f t="shared" si="430"/>
        <v>0</v>
      </c>
      <c r="AV255" s="12"/>
      <c r="AW255" s="3"/>
      <c r="AX255" s="7" t="s">
        <v>35</v>
      </c>
    </row>
    <row r="256" spans="1:50">
      <c r="A256" s="669"/>
      <c r="B256" s="600"/>
      <c r="C256" s="672"/>
      <c r="D256" s="606"/>
      <c r="E256" s="676"/>
      <c r="F256" s="303" t="s">
        <v>36</v>
      </c>
      <c r="G256" s="25"/>
      <c r="H256" s="11">
        <f t="shared" si="417"/>
        <v>0</v>
      </c>
      <c r="I256" s="12"/>
      <c r="J256" s="3"/>
      <c r="K256" s="11">
        <f t="shared" si="418"/>
        <v>0</v>
      </c>
      <c r="L256" s="12"/>
      <c r="M256" s="3"/>
      <c r="N256" s="11">
        <f t="shared" si="419"/>
        <v>0</v>
      </c>
      <c r="O256" s="12"/>
      <c r="P256" s="3"/>
      <c r="Q256" s="11">
        <f t="shared" si="420"/>
        <v>0</v>
      </c>
      <c r="R256" s="12"/>
      <c r="S256" s="3"/>
      <c r="T256" s="11">
        <f t="shared" si="421"/>
        <v>0</v>
      </c>
      <c r="U256" s="12"/>
      <c r="V256" s="3"/>
      <c r="W256" s="11">
        <f t="shared" si="422"/>
        <v>0</v>
      </c>
      <c r="X256" s="12"/>
      <c r="Y256" s="3"/>
      <c r="Z256" s="11">
        <f t="shared" si="423"/>
        <v>0</v>
      </c>
      <c r="AA256" s="12"/>
      <c r="AB256" s="25"/>
      <c r="AC256" s="11">
        <f t="shared" si="424"/>
        <v>0</v>
      </c>
      <c r="AD256" s="12"/>
      <c r="AE256" s="25"/>
      <c r="AF256" s="11">
        <f t="shared" si="425"/>
        <v>0</v>
      </c>
      <c r="AG256" s="12"/>
      <c r="AH256" s="3"/>
      <c r="AI256" s="11">
        <f t="shared" si="426"/>
        <v>0</v>
      </c>
      <c r="AJ256" s="12"/>
      <c r="AK256" s="3"/>
      <c r="AL256" s="11">
        <f t="shared" si="427"/>
        <v>0</v>
      </c>
      <c r="AM256" s="12"/>
      <c r="AN256" s="3"/>
      <c r="AO256" s="11">
        <f t="shared" si="428"/>
        <v>0</v>
      </c>
      <c r="AP256" s="12"/>
      <c r="AQ256" s="3"/>
      <c r="AR256" s="11">
        <f t="shared" si="429"/>
        <v>0</v>
      </c>
      <c r="AS256" s="12"/>
      <c r="AT256" s="3"/>
      <c r="AU256" s="11">
        <f t="shared" si="430"/>
        <v>0</v>
      </c>
      <c r="AV256" s="12"/>
      <c r="AW256" s="3"/>
      <c r="AX256" s="63">
        <f>SUM(H253:H263,K253:K263,N253:N263,Q253:Q263,T253:T263,W253:W263,Z253:Z263,AC253:AC263,Z253:Z263,AF253:AF263)</f>
        <v>0</v>
      </c>
    </row>
    <row r="257" spans="1:50">
      <c r="A257" s="669"/>
      <c r="B257" s="600"/>
      <c r="C257" s="672"/>
      <c r="D257" s="606"/>
      <c r="E257" s="676"/>
      <c r="F257" s="303" t="s">
        <v>37</v>
      </c>
      <c r="G257" s="25"/>
      <c r="H257" s="11">
        <f t="shared" si="417"/>
        <v>0</v>
      </c>
      <c r="I257" s="12"/>
      <c r="J257" s="3"/>
      <c r="K257" s="11">
        <f t="shared" si="418"/>
        <v>0</v>
      </c>
      <c r="L257" s="12"/>
      <c r="M257" s="3"/>
      <c r="N257" s="11">
        <f t="shared" si="419"/>
        <v>0</v>
      </c>
      <c r="O257" s="12"/>
      <c r="P257" s="3"/>
      <c r="Q257" s="11">
        <f t="shared" si="420"/>
        <v>0</v>
      </c>
      <c r="R257" s="12"/>
      <c r="S257" s="3"/>
      <c r="T257" s="11">
        <f t="shared" si="421"/>
        <v>0</v>
      </c>
      <c r="U257" s="12"/>
      <c r="V257" s="3"/>
      <c r="W257" s="11">
        <f t="shared" si="422"/>
        <v>0</v>
      </c>
      <c r="X257" s="12"/>
      <c r="Y257" s="3"/>
      <c r="Z257" s="11">
        <f t="shared" si="423"/>
        <v>0</v>
      </c>
      <c r="AA257" s="12"/>
      <c r="AB257" s="25"/>
      <c r="AC257" s="11">
        <f t="shared" si="424"/>
        <v>0</v>
      </c>
      <c r="AD257" s="12"/>
      <c r="AE257" s="25"/>
      <c r="AF257" s="11">
        <f t="shared" si="425"/>
        <v>0</v>
      </c>
      <c r="AG257" s="12"/>
      <c r="AH257" s="3"/>
      <c r="AI257" s="11">
        <f t="shared" si="426"/>
        <v>0</v>
      </c>
      <c r="AJ257" s="12"/>
      <c r="AK257" s="3"/>
      <c r="AL257" s="11">
        <f t="shared" si="427"/>
        <v>0</v>
      </c>
      <c r="AM257" s="12"/>
      <c r="AN257" s="3"/>
      <c r="AO257" s="11">
        <f t="shared" si="428"/>
        <v>0</v>
      </c>
      <c r="AP257" s="12"/>
      <c r="AQ257" s="3"/>
      <c r="AR257" s="11">
        <f t="shared" si="429"/>
        <v>0</v>
      </c>
      <c r="AS257" s="12"/>
      <c r="AT257" s="3"/>
      <c r="AU257" s="11">
        <f t="shared" si="430"/>
        <v>0</v>
      </c>
      <c r="AV257" s="12"/>
      <c r="AW257" s="3"/>
      <c r="AX257" s="7" t="s">
        <v>38</v>
      </c>
    </row>
    <row r="258" spans="1:50">
      <c r="A258" s="669"/>
      <c r="B258" s="600"/>
      <c r="C258" s="672"/>
      <c r="D258" s="606"/>
      <c r="E258" s="676"/>
      <c r="F258" s="303" t="s">
        <v>55</v>
      </c>
      <c r="G258" s="25"/>
      <c r="H258" s="11">
        <f t="shared" si="417"/>
        <v>0</v>
      </c>
      <c r="I258" s="12"/>
      <c r="J258" s="3"/>
      <c r="K258" s="11">
        <f t="shared" si="418"/>
        <v>0</v>
      </c>
      <c r="L258" s="12"/>
      <c r="M258" s="3"/>
      <c r="N258" s="11">
        <f t="shared" si="419"/>
        <v>0</v>
      </c>
      <c r="O258" s="12"/>
      <c r="P258" s="3"/>
      <c r="Q258" s="11">
        <f t="shared" si="420"/>
        <v>0</v>
      </c>
      <c r="R258" s="12"/>
      <c r="S258" s="3"/>
      <c r="T258" s="11">
        <f t="shared" si="421"/>
        <v>0</v>
      </c>
      <c r="U258" s="12"/>
      <c r="V258" s="3"/>
      <c r="W258" s="11">
        <f t="shared" si="422"/>
        <v>0</v>
      </c>
      <c r="X258" s="12"/>
      <c r="Y258" s="3"/>
      <c r="Z258" s="11">
        <f t="shared" si="423"/>
        <v>0</v>
      </c>
      <c r="AA258" s="12"/>
      <c r="AB258" s="25"/>
      <c r="AC258" s="11">
        <f t="shared" si="424"/>
        <v>0</v>
      </c>
      <c r="AD258" s="12"/>
      <c r="AE258" s="25"/>
      <c r="AF258" s="11">
        <f t="shared" si="425"/>
        <v>0</v>
      </c>
      <c r="AG258" s="12"/>
      <c r="AH258" s="3"/>
      <c r="AI258" s="11">
        <f t="shared" si="426"/>
        <v>0</v>
      </c>
      <c r="AJ258" s="12"/>
      <c r="AK258" s="3"/>
      <c r="AL258" s="11">
        <f t="shared" si="427"/>
        <v>0</v>
      </c>
      <c r="AM258" s="12"/>
      <c r="AN258" s="3"/>
      <c r="AO258" s="11">
        <f t="shared" si="428"/>
        <v>0</v>
      </c>
      <c r="AP258" s="12"/>
      <c r="AQ258" s="3"/>
      <c r="AR258" s="11">
        <f t="shared" si="429"/>
        <v>0</v>
      </c>
      <c r="AS258" s="12"/>
      <c r="AT258" s="3"/>
      <c r="AU258" s="11">
        <f t="shared" si="430"/>
        <v>0</v>
      </c>
      <c r="AV258" s="12"/>
      <c r="AW258" s="3"/>
      <c r="AX258" s="63">
        <f>SUM(I253:I263,L253:L263,O253:O263,R253:R263,U253:U263,X253:X263,AA253:AA263,AD253:AD263,AG253:AG263)</f>
        <v>0</v>
      </c>
    </row>
    <row r="259" spans="1:50">
      <c r="A259" s="669"/>
      <c r="B259" s="600"/>
      <c r="C259" s="672"/>
      <c r="D259" s="606"/>
      <c r="E259" s="676"/>
      <c r="F259" s="303" t="s">
        <v>39</v>
      </c>
      <c r="G259" s="25"/>
      <c r="H259" s="11"/>
      <c r="I259" s="12"/>
      <c r="J259" s="3"/>
      <c r="K259" s="11"/>
      <c r="L259" s="12"/>
      <c r="M259" s="3"/>
      <c r="N259" s="11"/>
      <c r="O259" s="12"/>
      <c r="P259" s="3"/>
      <c r="Q259" s="11"/>
      <c r="R259" s="12"/>
      <c r="S259" s="3"/>
      <c r="T259" s="11"/>
      <c r="U259" s="12"/>
      <c r="V259" s="3"/>
      <c r="W259" s="11"/>
      <c r="X259" s="12"/>
      <c r="Y259" s="3"/>
      <c r="Z259" s="11"/>
      <c r="AA259" s="12"/>
      <c r="AB259" s="25"/>
      <c r="AC259" s="11"/>
      <c r="AD259" s="12"/>
      <c r="AE259" s="25"/>
      <c r="AF259" s="11"/>
      <c r="AG259" s="12"/>
      <c r="AH259" s="3"/>
      <c r="AI259" s="11"/>
      <c r="AJ259" s="12"/>
      <c r="AK259" s="3"/>
      <c r="AL259" s="11"/>
      <c r="AM259" s="12"/>
      <c r="AN259" s="408">
        <v>402029</v>
      </c>
      <c r="AO259" s="409">
        <f t="shared" ref="AO259:AO263" si="431">AN259-AP259</f>
        <v>402029</v>
      </c>
      <c r="AP259" s="410"/>
      <c r="AQ259" s="3"/>
      <c r="AR259" s="11"/>
      <c r="AS259" s="12"/>
      <c r="AT259" s="3"/>
      <c r="AU259" s="11"/>
      <c r="AV259" s="12"/>
      <c r="AW259" s="3"/>
      <c r="AX259" s="63"/>
    </row>
    <row r="260" spans="1:50">
      <c r="A260" s="669"/>
      <c r="B260" s="600"/>
      <c r="C260" s="672"/>
      <c r="D260" s="606"/>
      <c r="E260" s="676"/>
      <c r="F260" s="303" t="s">
        <v>40</v>
      </c>
      <c r="G260" s="25"/>
      <c r="H260" s="11"/>
      <c r="I260" s="12"/>
      <c r="J260" s="3"/>
      <c r="K260" s="11"/>
      <c r="L260" s="12"/>
      <c r="M260" s="3"/>
      <c r="N260" s="11"/>
      <c r="O260" s="12"/>
      <c r="P260" s="3"/>
      <c r="Q260" s="11"/>
      <c r="R260" s="12"/>
      <c r="S260" s="3"/>
      <c r="T260" s="11"/>
      <c r="U260" s="12"/>
      <c r="V260" s="3"/>
      <c r="W260" s="11"/>
      <c r="X260" s="12"/>
      <c r="Y260" s="3"/>
      <c r="Z260" s="11">
        <f t="shared" ref="Z260:Z263" si="432">Y260-AA260</f>
        <v>0</v>
      </c>
      <c r="AA260" s="12"/>
      <c r="AB260" s="25"/>
      <c r="AC260" s="11">
        <v>0</v>
      </c>
      <c r="AD260" s="12"/>
      <c r="AE260" s="25"/>
      <c r="AF260" s="11">
        <v>0</v>
      </c>
      <c r="AG260" s="12"/>
      <c r="AH260" s="3"/>
      <c r="AI260" s="11">
        <f t="shared" ref="AI260:AI263" si="433">AH260-AJ260</f>
        <v>0</v>
      </c>
      <c r="AJ260" s="12"/>
      <c r="AK260" s="3"/>
      <c r="AL260" s="11">
        <f t="shared" ref="AL260:AL263" si="434">AK260-AM260</f>
        <v>0</v>
      </c>
      <c r="AM260" s="12"/>
      <c r="AN260" s="408">
        <v>2680191</v>
      </c>
      <c r="AO260" s="409">
        <f t="shared" si="431"/>
        <v>2680191</v>
      </c>
      <c r="AP260" s="410"/>
      <c r="AQ260" s="3"/>
      <c r="AR260" s="11">
        <f t="shared" ref="AR260:AR263" si="435">AQ260-AS260</f>
        <v>0</v>
      </c>
      <c r="AS260" s="12"/>
      <c r="AT260" s="3"/>
      <c r="AU260" s="11">
        <f t="shared" ref="AU260:AU263" si="436">AT260-AV260</f>
        <v>0</v>
      </c>
      <c r="AV260" s="12"/>
      <c r="AW260" s="3"/>
      <c r="AX260" s="63"/>
    </row>
    <row r="261" spans="1:50">
      <c r="A261" s="669"/>
      <c r="B261" s="600"/>
      <c r="C261" s="672"/>
      <c r="D261" s="606"/>
      <c r="E261" s="676"/>
      <c r="F261" s="303" t="s">
        <v>41</v>
      </c>
      <c r="G261" s="25"/>
      <c r="H261" s="11">
        <f t="shared" ref="H261:H263" si="437">G261-I261</f>
        <v>0</v>
      </c>
      <c r="I261" s="12"/>
      <c r="J261" s="3"/>
      <c r="K261" s="11">
        <f t="shared" ref="K261:K263" si="438">J261-L261</f>
        <v>0</v>
      </c>
      <c r="L261" s="12"/>
      <c r="M261" s="3"/>
      <c r="N261" s="11">
        <f t="shared" ref="N261:N263" si="439">M261-O261</f>
        <v>0</v>
      </c>
      <c r="O261" s="12"/>
      <c r="P261" s="3"/>
      <c r="Q261" s="11">
        <f t="shared" ref="Q261:Q263" si="440">P261-R261</f>
        <v>0</v>
      </c>
      <c r="R261" s="12"/>
      <c r="S261" s="3"/>
      <c r="T261" s="11">
        <f t="shared" ref="T261:T263" si="441">S261-U261</f>
        <v>0</v>
      </c>
      <c r="U261" s="12"/>
      <c r="V261" s="3"/>
      <c r="W261" s="11">
        <f t="shared" ref="W261:W263" si="442">V261-X261</f>
        <v>0</v>
      </c>
      <c r="X261" s="12"/>
      <c r="Y261" s="3"/>
      <c r="Z261" s="11">
        <f t="shared" si="432"/>
        <v>0</v>
      </c>
      <c r="AA261" s="12"/>
      <c r="AB261" s="25"/>
      <c r="AC261" s="11">
        <f t="shared" ref="AC261:AC263" si="443">AB261-AD261</f>
        <v>0</v>
      </c>
      <c r="AD261" s="12"/>
      <c r="AE261" s="25"/>
      <c r="AF261" s="11">
        <f t="shared" ref="AF261:AF263" si="444">AE261-AG261</f>
        <v>0</v>
      </c>
      <c r="AG261" s="12"/>
      <c r="AH261" s="3"/>
      <c r="AI261" s="11">
        <f t="shared" si="433"/>
        <v>0</v>
      </c>
      <c r="AJ261" s="12"/>
      <c r="AK261" s="3"/>
      <c r="AL261" s="11">
        <f t="shared" si="434"/>
        <v>0</v>
      </c>
      <c r="AM261" s="12"/>
      <c r="AN261" s="3"/>
      <c r="AO261" s="11">
        <f t="shared" si="431"/>
        <v>0</v>
      </c>
      <c r="AP261" s="12"/>
      <c r="AQ261" s="3"/>
      <c r="AR261" s="11">
        <f t="shared" si="435"/>
        <v>0</v>
      </c>
      <c r="AS261" s="12"/>
      <c r="AT261" s="3"/>
      <c r="AU261" s="11">
        <f t="shared" si="436"/>
        <v>0</v>
      </c>
      <c r="AV261" s="12"/>
      <c r="AW261" s="3"/>
      <c r="AX261" s="7" t="s">
        <v>42</v>
      </c>
    </row>
    <row r="262" spans="1:50">
      <c r="A262" s="669"/>
      <c r="B262" s="600"/>
      <c r="C262" s="672"/>
      <c r="D262" s="606"/>
      <c r="E262" s="676"/>
      <c r="F262" s="303" t="s">
        <v>43</v>
      </c>
      <c r="G262" s="25"/>
      <c r="H262" s="11">
        <f t="shared" si="437"/>
        <v>0</v>
      </c>
      <c r="I262" s="12"/>
      <c r="J262" s="3"/>
      <c r="K262" s="11">
        <f t="shared" si="438"/>
        <v>0</v>
      </c>
      <c r="L262" s="12"/>
      <c r="M262" s="3"/>
      <c r="N262" s="11">
        <f t="shared" si="439"/>
        <v>0</v>
      </c>
      <c r="O262" s="12"/>
      <c r="P262" s="3"/>
      <c r="Q262" s="11">
        <f t="shared" si="440"/>
        <v>0</v>
      </c>
      <c r="R262" s="12"/>
      <c r="S262" s="3"/>
      <c r="T262" s="11">
        <f t="shared" si="441"/>
        <v>0</v>
      </c>
      <c r="U262" s="12"/>
      <c r="V262" s="3"/>
      <c r="W262" s="11">
        <f t="shared" si="442"/>
        <v>0</v>
      </c>
      <c r="X262" s="12"/>
      <c r="Y262" s="444"/>
      <c r="Z262" s="444">
        <f t="shared" si="432"/>
        <v>0</v>
      </c>
      <c r="AA262" s="167"/>
      <c r="AB262" s="25"/>
      <c r="AC262" s="11">
        <f t="shared" si="443"/>
        <v>0</v>
      </c>
      <c r="AD262" s="12"/>
      <c r="AE262" s="25"/>
      <c r="AF262" s="11">
        <f t="shared" si="444"/>
        <v>0</v>
      </c>
      <c r="AG262" s="12"/>
      <c r="AH262" s="3"/>
      <c r="AI262" s="11">
        <f t="shared" si="433"/>
        <v>0</v>
      </c>
      <c r="AJ262" s="12"/>
      <c r="AK262" s="3"/>
      <c r="AL262" s="11">
        <f t="shared" si="434"/>
        <v>0</v>
      </c>
      <c r="AM262" s="12"/>
      <c r="AN262" s="3"/>
      <c r="AO262" s="11">
        <f t="shared" si="431"/>
        <v>0</v>
      </c>
      <c r="AP262" s="12"/>
      <c r="AQ262" s="3"/>
      <c r="AR262" s="11">
        <f t="shared" si="435"/>
        <v>0</v>
      </c>
      <c r="AS262" s="12"/>
      <c r="AT262" s="3"/>
      <c r="AU262" s="11">
        <f t="shared" si="436"/>
        <v>0</v>
      </c>
      <c r="AV262" s="12"/>
      <c r="AW262" s="3"/>
      <c r="AX262" s="290" t="e">
        <f>AX258/AX254</f>
        <v>#DIV/0!</v>
      </c>
    </row>
    <row r="263" spans="1:50">
      <c r="A263" s="670"/>
      <c r="B263" s="671"/>
      <c r="C263" s="673"/>
      <c r="D263" s="675"/>
      <c r="E263" s="677"/>
      <c r="F263" s="305" t="s">
        <v>44</v>
      </c>
      <c r="G263" s="292"/>
      <c r="H263" s="16">
        <f t="shared" si="437"/>
        <v>0</v>
      </c>
      <c r="I263" s="17"/>
      <c r="J263" s="8"/>
      <c r="K263" s="16">
        <f t="shared" si="438"/>
        <v>0</v>
      </c>
      <c r="L263" s="17"/>
      <c r="M263" s="8"/>
      <c r="N263" s="16">
        <f t="shared" si="439"/>
        <v>0</v>
      </c>
      <c r="O263" s="17"/>
      <c r="P263" s="8"/>
      <c r="Q263" s="16">
        <f t="shared" si="440"/>
        <v>0</v>
      </c>
      <c r="R263" s="17"/>
      <c r="S263" s="19"/>
      <c r="T263" s="20">
        <f t="shared" si="441"/>
        <v>0</v>
      </c>
      <c r="U263" s="21"/>
      <c r="V263" s="19"/>
      <c r="W263" s="20">
        <f t="shared" si="442"/>
        <v>0</v>
      </c>
      <c r="X263" s="21"/>
      <c r="Y263" s="19"/>
      <c r="Z263" s="20">
        <f t="shared" si="432"/>
        <v>0</v>
      </c>
      <c r="AA263" s="21"/>
      <c r="AB263" s="292"/>
      <c r="AC263" s="16">
        <f t="shared" si="443"/>
        <v>0</v>
      </c>
      <c r="AD263" s="17"/>
      <c r="AE263" s="292"/>
      <c r="AF263" s="16">
        <f t="shared" si="444"/>
        <v>0</v>
      </c>
      <c r="AG263" s="17"/>
      <c r="AH263" s="8"/>
      <c r="AI263" s="16">
        <f t="shared" si="433"/>
        <v>0</v>
      </c>
      <c r="AJ263" s="17"/>
      <c r="AK263" s="8"/>
      <c r="AL263" s="16">
        <f t="shared" si="434"/>
        <v>0</v>
      </c>
      <c r="AM263" s="17"/>
      <c r="AN263" s="8"/>
      <c r="AO263" s="16">
        <f t="shared" si="431"/>
        <v>0</v>
      </c>
      <c r="AP263" s="17"/>
      <c r="AQ263" s="8"/>
      <c r="AR263" s="16">
        <f t="shared" si="435"/>
        <v>0</v>
      </c>
      <c r="AS263" s="17"/>
      <c r="AT263" s="8"/>
      <c r="AU263" s="16">
        <f t="shared" si="436"/>
        <v>0</v>
      </c>
      <c r="AV263" s="17"/>
      <c r="AW263" s="8"/>
      <c r="AX263" s="65"/>
    </row>
    <row r="264" spans="1:50">
      <c r="A264" s="683" t="s">
        <v>18</v>
      </c>
      <c r="B264" s="499" t="s">
        <v>19</v>
      </c>
      <c r="C264" s="476" t="s">
        <v>20</v>
      </c>
      <c r="D264" s="499" t="s">
        <v>21</v>
      </c>
      <c r="E264" s="476" t="s">
        <v>22</v>
      </c>
      <c r="F264" s="685" t="s">
        <v>23</v>
      </c>
      <c r="G264" s="544" t="s">
        <v>24</v>
      </c>
      <c r="H264" s="502" t="s">
        <v>25</v>
      </c>
      <c r="I264" s="504" t="s">
        <v>26</v>
      </c>
      <c r="J264" s="544" t="s">
        <v>24</v>
      </c>
      <c r="K264" s="502" t="s">
        <v>25</v>
      </c>
      <c r="L264" s="504" t="s">
        <v>26</v>
      </c>
      <c r="M264" s="544" t="s">
        <v>24</v>
      </c>
      <c r="N264" s="502" t="s">
        <v>25</v>
      </c>
      <c r="O264" s="504" t="s">
        <v>26</v>
      </c>
      <c r="P264" s="544" t="s">
        <v>24</v>
      </c>
      <c r="Q264" s="502" t="s">
        <v>25</v>
      </c>
      <c r="R264" s="504" t="s">
        <v>26</v>
      </c>
      <c r="S264" s="544" t="s">
        <v>24</v>
      </c>
      <c r="T264" s="502" t="s">
        <v>25</v>
      </c>
      <c r="U264" s="504" t="s">
        <v>26</v>
      </c>
      <c r="V264" s="544" t="s">
        <v>24</v>
      </c>
      <c r="W264" s="502" t="s">
        <v>25</v>
      </c>
      <c r="X264" s="504" t="s">
        <v>26</v>
      </c>
      <c r="Y264" s="544" t="s">
        <v>24</v>
      </c>
      <c r="Z264" s="502" t="s">
        <v>25</v>
      </c>
      <c r="AA264" s="504" t="s">
        <v>26</v>
      </c>
      <c r="AB264" s="544" t="s">
        <v>24</v>
      </c>
      <c r="AC264" s="502" t="s">
        <v>25</v>
      </c>
      <c r="AD264" s="504" t="s">
        <v>26</v>
      </c>
      <c r="AE264" s="544" t="s">
        <v>24</v>
      </c>
      <c r="AF264" s="502" t="s">
        <v>25</v>
      </c>
      <c r="AG264" s="504" t="s">
        <v>26</v>
      </c>
      <c r="AH264" s="544" t="s">
        <v>24</v>
      </c>
      <c r="AI264" s="502" t="s">
        <v>25</v>
      </c>
      <c r="AJ264" s="504" t="s">
        <v>26</v>
      </c>
      <c r="AK264" s="544" t="s">
        <v>24</v>
      </c>
      <c r="AL264" s="502" t="s">
        <v>25</v>
      </c>
      <c r="AM264" s="504" t="s">
        <v>26</v>
      </c>
      <c r="AN264" s="544" t="s">
        <v>24</v>
      </c>
      <c r="AO264" s="502" t="s">
        <v>25</v>
      </c>
      <c r="AP264" s="504" t="s">
        <v>26</v>
      </c>
      <c r="AQ264" s="544" t="s">
        <v>24</v>
      </c>
      <c r="AR264" s="502" t="s">
        <v>25</v>
      </c>
      <c r="AS264" s="504" t="s">
        <v>26</v>
      </c>
      <c r="AT264" s="544" t="s">
        <v>24</v>
      </c>
      <c r="AU264" s="502" t="s">
        <v>25</v>
      </c>
      <c r="AV264" s="504" t="s">
        <v>26</v>
      </c>
      <c r="AW264" s="544" t="s">
        <v>24</v>
      </c>
      <c r="AX264" s="521" t="s">
        <v>27</v>
      </c>
    </row>
    <row r="265" spans="1:50">
      <c r="A265" s="684"/>
      <c r="B265" s="532"/>
      <c r="C265" s="502"/>
      <c r="D265" s="532"/>
      <c r="E265" s="502"/>
      <c r="F265" s="686"/>
      <c r="G265" s="544"/>
      <c r="H265" s="502"/>
      <c r="I265" s="504"/>
      <c r="J265" s="544"/>
      <c r="K265" s="502"/>
      <c r="L265" s="504"/>
      <c r="M265" s="544"/>
      <c r="N265" s="502"/>
      <c r="O265" s="504"/>
      <c r="P265" s="544"/>
      <c r="Q265" s="502"/>
      <c r="R265" s="504"/>
      <c r="S265" s="544"/>
      <c r="T265" s="502"/>
      <c r="U265" s="504"/>
      <c r="V265" s="544"/>
      <c r="W265" s="502"/>
      <c r="X265" s="504"/>
      <c r="Y265" s="544"/>
      <c r="Z265" s="502"/>
      <c r="AA265" s="504"/>
      <c r="AB265" s="544"/>
      <c r="AC265" s="502"/>
      <c r="AD265" s="504"/>
      <c r="AE265" s="544"/>
      <c r="AF265" s="502"/>
      <c r="AG265" s="504"/>
      <c r="AH265" s="544"/>
      <c r="AI265" s="502"/>
      <c r="AJ265" s="504"/>
      <c r="AK265" s="544"/>
      <c r="AL265" s="502"/>
      <c r="AM265" s="504"/>
      <c r="AN265" s="544"/>
      <c r="AO265" s="502"/>
      <c r="AP265" s="504"/>
      <c r="AQ265" s="544"/>
      <c r="AR265" s="502"/>
      <c r="AS265" s="504"/>
      <c r="AT265" s="544"/>
      <c r="AU265" s="502"/>
      <c r="AV265" s="504"/>
      <c r="AW265" s="544"/>
      <c r="AX265" s="521"/>
    </row>
    <row r="266" spans="1:50" ht="15">
      <c r="A266" s="669" t="s">
        <v>96</v>
      </c>
      <c r="B266" s="600">
        <v>3365</v>
      </c>
      <c r="C266" s="672">
        <v>2401839</v>
      </c>
      <c r="D266" s="674" t="s">
        <v>97</v>
      </c>
      <c r="E266" s="676" t="s">
        <v>47</v>
      </c>
      <c r="F266" s="303" t="s">
        <v>31</v>
      </c>
      <c r="G266" s="25"/>
      <c r="H266" s="9">
        <f t="shared" ref="H266:H271" si="445">G266-I266</f>
        <v>0</v>
      </c>
      <c r="I266" s="10"/>
      <c r="J266" s="3"/>
      <c r="K266" s="9">
        <f t="shared" ref="K266:K271" si="446">J266-L266</f>
        <v>0</v>
      </c>
      <c r="L266" s="10"/>
      <c r="M266" s="3"/>
      <c r="N266" s="9">
        <f t="shared" ref="N266:N271" si="447">M266-O266</f>
        <v>0</v>
      </c>
      <c r="O266" s="10"/>
      <c r="P266" s="3"/>
      <c r="Q266" s="9">
        <f t="shared" ref="Q266:Q271" si="448">P266-R266</f>
        <v>0</v>
      </c>
      <c r="R266" s="10"/>
      <c r="S266" s="3"/>
      <c r="T266" s="9">
        <f t="shared" ref="T266:T271" si="449">S266-U266</f>
        <v>0</v>
      </c>
      <c r="U266" s="10"/>
      <c r="V266" s="3"/>
      <c r="W266" s="9">
        <f t="shared" ref="W266:W271" si="450">V266-X266</f>
        <v>0</v>
      </c>
      <c r="X266" s="10"/>
      <c r="Y266" s="3"/>
      <c r="Z266" s="9">
        <f t="shared" ref="Z266:Z271" si="451">Y266-AA266</f>
        <v>0</v>
      </c>
      <c r="AA266" s="10"/>
      <c r="AB266" s="25"/>
      <c r="AC266" s="9">
        <f t="shared" ref="AC266:AC271" si="452">AB266-AD266</f>
        <v>0</v>
      </c>
      <c r="AD266" s="10"/>
      <c r="AE266" s="25"/>
      <c r="AF266" s="9">
        <f t="shared" ref="AF266:AF271" si="453">AE266-AG266</f>
        <v>0</v>
      </c>
      <c r="AG266" s="10"/>
      <c r="AH266" s="3"/>
      <c r="AI266" s="9">
        <f t="shared" ref="AI266:AI271" si="454">AH266-AJ266</f>
        <v>0</v>
      </c>
      <c r="AJ266" s="10"/>
      <c r="AK266" s="3"/>
      <c r="AL266" s="9">
        <f t="shared" ref="AL266:AL271" si="455">AK266-AM266</f>
        <v>0</v>
      </c>
      <c r="AM266" s="10"/>
      <c r="AN266" s="3"/>
      <c r="AO266" s="9">
        <f t="shared" ref="AO266:AO271" si="456">AN266-AP266</f>
        <v>0</v>
      </c>
      <c r="AP266" s="10"/>
      <c r="AQ266" s="3"/>
      <c r="AR266" s="9">
        <f t="shared" ref="AR266:AR271" si="457">AQ266-AS266</f>
        <v>0</v>
      </c>
      <c r="AS266" s="10"/>
      <c r="AT266" s="3"/>
      <c r="AU266" s="9">
        <f t="shared" ref="AU266:AU271" si="458">AT266-AV266</f>
        <v>0</v>
      </c>
      <c r="AV266" s="10"/>
      <c r="AW266" s="3"/>
      <c r="AX266" s="4" t="s">
        <v>32</v>
      </c>
    </row>
    <row r="267" spans="1:50">
      <c r="A267" s="669"/>
      <c r="B267" s="600"/>
      <c r="C267" s="672"/>
      <c r="D267" s="606"/>
      <c r="E267" s="676"/>
      <c r="F267" s="303" t="s">
        <v>33</v>
      </c>
      <c r="G267" s="25"/>
      <c r="H267" s="11">
        <f t="shared" si="445"/>
        <v>0</v>
      </c>
      <c r="I267" s="12"/>
      <c r="J267" s="3"/>
      <c r="K267" s="11">
        <f t="shared" si="446"/>
        <v>0</v>
      </c>
      <c r="L267" s="12"/>
      <c r="M267" s="3"/>
      <c r="N267" s="11">
        <f t="shared" si="447"/>
        <v>0</v>
      </c>
      <c r="O267" s="12"/>
      <c r="P267" s="3"/>
      <c r="Q267" s="11">
        <f t="shared" si="448"/>
        <v>0</v>
      </c>
      <c r="R267" s="12"/>
      <c r="S267" s="444"/>
      <c r="T267" s="166">
        <f t="shared" si="449"/>
        <v>0</v>
      </c>
      <c r="U267" s="167"/>
      <c r="V267" s="3"/>
      <c r="W267" s="11">
        <f t="shared" si="450"/>
        <v>0</v>
      </c>
      <c r="X267" s="12"/>
      <c r="Y267" s="3"/>
      <c r="Z267" s="11">
        <f t="shared" si="451"/>
        <v>0</v>
      </c>
      <c r="AA267" s="12"/>
      <c r="AB267" s="25"/>
      <c r="AC267" s="11">
        <f t="shared" si="452"/>
        <v>0</v>
      </c>
      <c r="AD267" s="12"/>
      <c r="AE267" s="25"/>
      <c r="AF267" s="11">
        <f t="shared" si="453"/>
        <v>0</v>
      </c>
      <c r="AG267" s="12"/>
      <c r="AH267" s="3"/>
      <c r="AI267" s="11">
        <f t="shared" si="454"/>
        <v>0</v>
      </c>
      <c r="AJ267" s="12"/>
      <c r="AK267" s="3"/>
      <c r="AL267" s="11">
        <f t="shared" si="455"/>
        <v>0</v>
      </c>
      <c r="AM267" s="12"/>
      <c r="AN267" s="3"/>
      <c r="AO267" s="11">
        <f t="shared" si="456"/>
        <v>0</v>
      </c>
      <c r="AP267" s="12"/>
      <c r="AQ267" s="3"/>
      <c r="AR267" s="11">
        <f t="shared" si="457"/>
        <v>0</v>
      </c>
      <c r="AS267" s="12"/>
      <c r="AT267" s="3"/>
      <c r="AU267" s="11">
        <f t="shared" si="458"/>
        <v>0</v>
      </c>
      <c r="AV267" s="12"/>
      <c r="AW267" s="3">
        <v>700000</v>
      </c>
      <c r="AX267" s="63">
        <f>SUM(G266:G276,J266:J276,M266:M276,P266:P276,S266:S276,V266:V276,Y266:Y276,AB266:AB276,AE266:AE276)</f>
        <v>0</v>
      </c>
    </row>
    <row r="268" spans="1:50">
      <c r="A268" s="669"/>
      <c r="B268" s="600"/>
      <c r="C268" s="672"/>
      <c r="D268" s="606"/>
      <c r="E268" s="676"/>
      <c r="F268" s="303" t="s">
        <v>34</v>
      </c>
      <c r="G268" s="25"/>
      <c r="H268" s="11">
        <f t="shared" si="445"/>
        <v>0</v>
      </c>
      <c r="I268" s="12"/>
      <c r="J268" s="3"/>
      <c r="K268" s="11">
        <f t="shared" si="446"/>
        <v>0</v>
      </c>
      <c r="L268" s="12"/>
      <c r="M268" s="3"/>
      <c r="N268" s="11">
        <f t="shared" si="447"/>
        <v>0</v>
      </c>
      <c r="O268" s="12"/>
      <c r="P268" s="3"/>
      <c r="Q268" s="11">
        <f t="shared" si="448"/>
        <v>0</v>
      </c>
      <c r="R268" s="12"/>
      <c r="S268" s="3"/>
      <c r="T268" s="11">
        <f t="shared" si="449"/>
        <v>0</v>
      </c>
      <c r="U268" s="12"/>
      <c r="V268" s="3"/>
      <c r="W268" s="11">
        <f t="shared" si="450"/>
        <v>0</v>
      </c>
      <c r="X268" s="12"/>
      <c r="Y268" s="3"/>
      <c r="Z268" s="11">
        <f t="shared" si="451"/>
        <v>0</v>
      </c>
      <c r="AA268" s="12"/>
      <c r="AB268" s="25"/>
      <c r="AC268" s="11">
        <f t="shared" si="452"/>
        <v>0</v>
      </c>
      <c r="AD268" s="12"/>
      <c r="AE268" s="25"/>
      <c r="AF268" s="11">
        <f t="shared" si="453"/>
        <v>0</v>
      </c>
      <c r="AG268" s="12"/>
      <c r="AH268" s="3"/>
      <c r="AI268" s="11">
        <f t="shared" si="454"/>
        <v>0</v>
      </c>
      <c r="AJ268" s="12"/>
      <c r="AK268" s="3"/>
      <c r="AL268" s="11">
        <f t="shared" si="455"/>
        <v>0</v>
      </c>
      <c r="AM268" s="12"/>
      <c r="AN268" s="3"/>
      <c r="AO268" s="11">
        <f t="shared" si="456"/>
        <v>0</v>
      </c>
      <c r="AP268" s="12"/>
      <c r="AQ268" s="3"/>
      <c r="AR268" s="11">
        <f t="shared" si="457"/>
        <v>0</v>
      </c>
      <c r="AS268" s="12"/>
      <c r="AT268" s="3"/>
      <c r="AU268" s="11">
        <f t="shared" si="458"/>
        <v>0</v>
      </c>
      <c r="AV268" s="12"/>
      <c r="AW268" s="3"/>
      <c r="AX268" s="7" t="s">
        <v>35</v>
      </c>
    </row>
    <row r="269" spans="1:50">
      <c r="A269" s="669"/>
      <c r="B269" s="600"/>
      <c r="C269" s="672"/>
      <c r="D269" s="606"/>
      <c r="E269" s="676"/>
      <c r="F269" s="303" t="s">
        <v>36</v>
      </c>
      <c r="G269" s="25"/>
      <c r="H269" s="11">
        <f t="shared" si="445"/>
        <v>0</v>
      </c>
      <c r="I269" s="12"/>
      <c r="J269" s="3"/>
      <c r="K269" s="11">
        <f t="shared" si="446"/>
        <v>0</v>
      </c>
      <c r="L269" s="12"/>
      <c r="M269" s="3"/>
      <c r="N269" s="11">
        <f t="shared" si="447"/>
        <v>0</v>
      </c>
      <c r="O269" s="12"/>
      <c r="P269" s="3"/>
      <c r="Q269" s="11">
        <f t="shared" si="448"/>
        <v>0</v>
      </c>
      <c r="R269" s="12"/>
      <c r="S269" s="3"/>
      <c r="T269" s="11">
        <f t="shared" si="449"/>
        <v>0</v>
      </c>
      <c r="U269" s="12"/>
      <c r="V269" s="3"/>
      <c r="W269" s="11">
        <f t="shared" si="450"/>
        <v>0</v>
      </c>
      <c r="X269" s="12"/>
      <c r="Y269" s="3"/>
      <c r="Z269" s="11">
        <f t="shared" si="451"/>
        <v>0</v>
      </c>
      <c r="AA269" s="12"/>
      <c r="AB269" s="25"/>
      <c r="AC269" s="11">
        <f t="shared" si="452"/>
        <v>0</v>
      </c>
      <c r="AD269" s="12"/>
      <c r="AE269" s="25"/>
      <c r="AF269" s="11">
        <f t="shared" si="453"/>
        <v>0</v>
      </c>
      <c r="AG269" s="12"/>
      <c r="AH269" s="3"/>
      <c r="AI269" s="11">
        <f t="shared" si="454"/>
        <v>0</v>
      </c>
      <c r="AJ269" s="12"/>
      <c r="AK269" s="3"/>
      <c r="AL269" s="11">
        <f t="shared" si="455"/>
        <v>0</v>
      </c>
      <c r="AM269" s="12"/>
      <c r="AN269" s="3"/>
      <c r="AO269" s="11">
        <f t="shared" si="456"/>
        <v>0</v>
      </c>
      <c r="AP269" s="12"/>
      <c r="AQ269" s="3"/>
      <c r="AR269" s="11">
        <f t="shared" si="457"/>
        <v>0</v>
      </c>
      <c r="AS269" s="12"/>
      <c r="AT269" s="3"/>
      <c r="AU269" s="11">
        <f t="shared" si="458"/>
        <v>0</v>
      </c>
      <c r="AV269" s="12"/>
      <c r="AW269" s="3">
        <v>800000</v>
      </c>
      <c r="AX269" s="63">
        <f>SUM(H266:H276,K266:K276,N266:N276,Q266:Q276,T266:T276,W266:W276,Z266:Z276,AC266:AC276,Z266:Z276,AF266:AF276)</f>
        <v>0</v>
      </c>
    </row>
    <row r="270" spans="1:50">
      <c r="A270" s="669"/>
      <c r="B270" s="600"/>
      <c r="C270" s="672"/>
      <c r="D270" s="606"/>
      <c r="E270" s="676"/>
      <c r="F270" s="303" t="s">
        <v>37</v>
      </c>
      <c r="G270" s="25"/>
      <c r="H270" s="11">
        <f t="shared" si="445"/>
        <v>0</v>
      </c>
      <c r="I270" s="12"/>
      <c r="J270" s="3"/>
      <c r="K270" s="11">
        <f t="shared" si="446"/>
        <v>0</v>
      </c>
      <c r="L270" s="12"/>
      <c r="M270" s="3"/>
      <c r="N270" s="11">
        <f t="shared" si="447"/>
        <v>0</v>
      </c>
      <c r="O270" s="12"/>
      <c r="P270" s="3"/>
      <c r="Q270" s="11">
        <f t="shared" si="448"/>
        <v>0</v>
      </c>
      <c r="R270" s="12"/>
      <c r="S270" s="3"/>
      <c r="T270" s="11">
        <f t="shared" si="449"/>
        <v>0</v>
      </c>
      <c r="U270" s="12"/>
      <c r="V270" s="3"/>
      <c r="W270" s="11">
        <f t="shared" si="450"/>
        <v>0</v>
      </c>
      <c r="X270" s="12"/>
      <c r="Y270" s="3"/>
      <c r="Z270" s="11">
        <f t="shared" si="451"/>
        <v>0</v>
      </c>
      <c r="AA270" s="12"/>
      <c r="AB270" s="25"/>
      <c r="AC270" s="11">
        <f t="shared" si="452"/>
        <v>0</v>
      </c>
      <c r="AD270" s="12"/>
      <c r="AE270" s="25"/>
      <c r="AF270" s="11">
        <f t="shared" si="453"/>
        <v>0</v>
      </c>
      <c r="AG270" s="12"/>
      <c r="AH270" s="3"/>
      <c r="AI270" s="11">
        <f t="shared" si="454"/>
        <v>0</v>
      </c>
      <c r="AJ270" s="12"/>
      <c r="AK270" s="3"/>
      <c r="AL270" s="11">
        <f t="shared" si="455"/>
        <v>0</v>
      </c>
      <c r="AM270" s="12"/>
      <c r="AN270" s="3"/>
      <c r="AO270" s="11">
        <f t="shared" si="456"/>
        <v>0</v>
      </c>
      <c r="AP270" s="12"/>
      <c r="AQ270" s="3"/>
      <c r="AR270" s="11">
        <f t="shared" si="457"/>
        <v>0</v>
      </c>
      <c r="AS270" s="12"/>
      <c r="AT270" s="3"/>
      <c r="AU270" s="11">
        <f t="shared" si="458"/>
        <v>0</v>
      </c>
      <c r="AV270" s="12"/>
      <c r="AW270" s="3">
        <v>1500000</v>
      </c>
      <c r="AX270" s="7" t="s">
        <v>38</v>
      </c>
    </row>
    <row r="271" spans="1:50">
      <c r="A271" s="669"/>
      <c r="B271" s="600"/>
      <c r="C271" s="672"/>
      <c r="D271" s="606"/>
      <c r="E271" s="676"/>
      <c r="F271" s="303" t="s">
        <v>55</v>
      </c>
      <c r="G271" s="25"/>
      <c r="H271" s="11">
        <f t="shared" si="445"/>
        <v>0</v>
      </c>
      <c r="I271" s="12"/>
      <c r="J271" s="3"/>
      <c r="K271" s="11">
        <f t="shared" si="446"/>
        <v>0</v>
      </c>
      <c r="L271" s="12"/>
      <c r="M271" s="3"/>
      <c r="N271" s="11">
        <f t="shared" si="447"/>
        <v>0</v>
      </c>
      <c r="O271" s="12"/>
      <c r="P271" s="3"/>
      <c r="Q271" s="11">
        <f t="shared" si="448"/>
        <v>0</v>
      </c>
      <c r="R271" s="12"/>
      <c r="S271" s="3"/>
      <c r="T271" s="11">
        <f t="shared" si="449"/>
        <v>0</v>
      </c>
      <c r="U271" s="12"/>
      <c r="V271" s="3"/>
      <c r="W271" s="11">
        <f t="shared" si="450"/>
        <v>0</v>
      </c>
      <c r="X271" s="12"/>
      <c r="Y271" s="3"/>
      <c r="Z271" s="11">
        <f t="shared" si="451"/>
        <v>0</v>
      </c>
      <c r="AA271" s="12"/>
      <c r="AB271" s="25"/>
      <c r="AC271" s="11">
        <f t="shared" si="452"/>
        <v>0</v>
      </c>
      <c r="AD271" s="12"/>
      <c r="AE271" s="25"/>
      <c r="AF271" s="11">
        <f t="shared" si="453"/>
        <v>0</v>
      </c>
      <c r="AG271" s="12"/>
      <c r="AH271" s="3"/>
      <c r="AI271" s="11">
        <f t="shared" si="454"/>
        <v>0</v>
      </c>
      <c r="AJ271" s="12"/>
      <c r="AK271" s="3"/>
      <c r="AL271" s="11">
        <f t="shared" si="455"/>
        <v>0</v>
      </c>
      <c r="AM271" s="12"/>
      <c r="AN271" s="3"/>
      <c r="AO271" s="11">
        <f t="shared" si="456"/>
        <v>0</v>
      </c>
      <c r="AP271" s="12"/>
      <c r="AQ271" s="3"/>
      <c r="AR271" s="11">
        <f t="shared" si="457"/>
        <v>0</v>
      </c>
      <c r="AS271" s="12"/>
      <c r="AT271" s="3"/>
      <c r="AU271" s="11">
        <f t="shared" si="458"/>
        <v>0</v>
      </c>
      <c r="AV271" s="12"/>
      <c r="AW271" s="3"/>
      <c r="AX271" s="63">
        <f>SUM(I266:I276,L266:L276,O266:O276,R266:R276,U266:U276,X266:X276,AA266:AA276,AD266:AD276,AG266:AG276)</f>
        <v>0</v>
      </c>
    </row>
    <row r="272" spans="1:50">
      <c r="A272" s="669"/>
      <c r="B272" s="600"/>
      <c r="C272" s="672"/>
      <c r="D272" s="606"/>
      <c r="E272" s="676"/>
      <c r="F272" s="303" t="s">
        <v>39</v>
      </c>
      <c r="G272" s="25"/>
      <c r="H272" s="11"/>
      <c r="I272" s="12"/>
      <c r="J272" s="3"/>
      <c r="K272" s="11"/>
      <c r="L272" s="12"/>
      <c r="M272" s="3"/>
      <c r="N272" s="11"/>
      <c r="O272" s="12"/>
      <c r="P272" s="3"/>
      <c r="Q272" s="11"/>
      <c r="R272" s="12"/>
      <c r="S272" s="3"/>
      <c r="T272" s="11"/>
      <c r="U272" s="12"/>
      <c r="V272" s="3"/>
      <c r="W272" s="11"/>
      <c r="X272" s="12"/>
      <c r="Y272" s="3"/>
      <c r="Z272" s="11"/>
      <c r="AA272" s="12"/>
      <c r="AB272" s="25"/>
      <c r="AC272" s="11"/>
      <c r="AD272" s="12"/>
      <c r="AE272" s="25"/>
      <c r="AF272" s="11"/>
      <c r="AG272" s="12"/>
      <c r="AH272" s="3"/>
      <c r="AI272" s="11"/>
      <c r="AJ272" s="12"/>
      <c r="AK272" s="3"/>
      <c r="AL272" s="11"/>
      <c r="AM272" s="12"/>
      <c r="AN272" s="3"/>
      <c r="AO272" s="11"/>
      <c r="AP272" s="12"/>
      <c r="AQ272" s="3"/>
      <c r="AR272" s="11"/>
      <c r="AS272" s="12"/>
      <c r="AT272" s="3"/>
      <c r="AU272" s="11"/>
      <c r="AV272" s="12"/>
      <c r="AW272" s="3">
        <v>750000</v>
      </c>
      <c r="AX272" s="63"/>
    </row>
    <row r="273" spans="1:50">
      <c r="A273" s="669"/>
      <c r="B273" s="600"/>
      <c r="C273" s="672"/>
      <c r="D273" s="606"/>
      <c r="E273" s="676"/>
      <c r="F273" s="303" t="s">
        <v>40</v>
      </c>
      <c r="G273" s="25"/>
      <c r="H273" s="11"/>
      <c r="I273" s="12"/>
      <c r="J273" s="3"/>
      <c r="K273" s="11"/>
      <c r="L273" s="12"/>
      <c r="M273" s="3"/>
      <c r="N273" s="11"/>
      <c r="O273" s="12"/>
      <c r="P273" s="3"/>
      <c r="Q273" s="11"/>
      <c r="R273" s="12"/>
      <c r="S273" s="3"/>
      <c r="T273" s="11"/>
      <c r="U273" s="12"/>
      <c r="V273" s="3"/>
      <c r="W273" s="11"/>
      <c r="X273" s="12"/>
      <c r="Y273" s="3"/>
      <c r="Z273" s="11">
        <f t="shared" ref="Z273:Z276" si="459">Y273-AA273</f>
        <v>0</v>
      </c>
      <c r="AA273" s="12"/>
      <c r="AB273" s="25"/>
      <c r="AC273" s="11">
        <v>0</v>
      </c>
      <c r="AD273" s="12"/>
      <c r="AE273" s="25"/>
      <c r="AF273" s="11">
        <v>0</v>
      </c>
      <c r="AG273" s="12"/>
      <c r="AH273" s="3"/>
      <c r="AI273" s="11">
        <f t="shared" ref="AI273:AI276" si="460">AH273-AJ273</f>
        <v>0</v>
      </c>
      <c r="AJ273" s="12"/>
      <c r="AK273" s="3"/>
      <c r="AL273" s="11">
        <f t="shared" ref="AL273:AL276" si="461">AK273-AM273</f>
        <v>0</v>
      </c>
      <c r="AM273" s="12"/>
      <c r="AN273" s="3"/>
      <c r="AO273" s="11">
        <f t="shared" ref="AO273:AO276" si="462">AN273-AP273</f>
        <v>0</v>
      </c>
      <c r="AP273" s="12"/>
      <c r="AQ273" s="3"/>
      <c r="AR273" s="11">
        <f t="shared" ref="AR273:AR276" si="463">AQ273-AS273</f>
        <v>0</v>
      </c>
      <c r="AS273" s="12"/>
      <c r="AT273" s="3"/>
      <c r="AU273" s="11">
        <f t="shared" ref="AU273:AU276" si="464">AT273-AV273</f>
        <v>0</v>
      </c>
      <c r="AV273" s="12"/>
      <c r="AW273" s="3">
        <v>7000000</v>
      </c>
      <c r="AX273" s="63"/>
    </row>
    <row r="274" spans="1:50">
      <c r="A274" s="669"/>
      <c r="B274" s="600"/>
      <c r="C274" s="672"/>
      <c r="D274" s="606"/>
      <c r="E274" s="676"/>
      <c r="F274" s="303" t="s">
        <v>41</v>
      </c>
      <c r="G274" s="25"/>
      <c r="H274" s="11">
        <f t="shared" ref="H274:H276" si="465">G274-I274</f>
        <v>0</v>
      </c>
      <c r="I274" s="12"/>
      <c r="J274" s="3"/>
      <c r="K274" s="11">
        <f t="shared" ref="K274:K276" si="466">J274-L274</f>
        <v>0</v>
      </c>
      <c r="L274" s="12"/>
      <c r="M274" s="3"/>
      <c r="N274" s="11">
        <f t="shared" ref="N274:N276" si="467">M274-O274</f>
        <v>0</v>
      </c>
      <c r="O274" s="12"/>
      <c r="P274" s="3"/>
      <c r="Q274" s="11">
        <f t="shared" ref="Q274:Q276" si="468">P274-R274</f>
        <v>0</v>
      </c>
      <c r="R274" s="12"/>
      <c r="S274" s="3"/>
      <c r="T274" s="11">
        <f t="shared" ref="T274:T276" si="469">S274-U274</f>
        <v>0</v>
      </c>
      <c r="U274" s="12"/>
      <c r="V274" s="3"/>
      <c r="W274" s="11">
        <f t="shared" ref="W274:W276" si="470">V274-X274</f>
        <v>0</v>
      </c>
      <c r="X274" s="12"/>
      <c r="Y274" s="3"/>
      <c r="Z274" s="11">
        <f t="shared" si="459"/>
        <v>0</v>
      </c>
      <c r="AA274" s="12"/>
      <c r="AB274" s="25"/>
      <c r="AC274" s="11">
        <f t="shared" ref="AC274:AC276" si="471">AB274-AD274</f>
        <v>0</v>
      </c>
      <c r="AD274" s="12"/>
      <c r="AE274" s="25"/>
      <c r="AF274" s="11">
        <f t="shared" ref="AF274:AF276" si="472">AE274-AG274</f>
        <v>0</v>
      </c>
      <c r="AG274" s="12"/>
      <c r="AH274" s="3"/>
      <c r="AI274" s="11">
        <f t="shared" si="460"/>
        <v>0</v>
      </c>
      <c r="AJ274" s="12"/>
      <c r="AK274" s="3"/>
      <c r="AL274" s="11">
        <f t="shared" si="461"/>
        <v>0</v>
      </c>
      <c r="AM274" s="12"/>
      <c r="AN274" s="3"/>
      <c r="AO274" s="11">
        <f t="shared" si="462"/>
        <v>0</v>
      </c>
      <c r="AP274" s="12"/>
      <c r="AQ274" s="3"/>
      <c r="AR274" s="11">
        <f t="shared" si="463"/>
        <v>0</v>
      </c>
      <c r="AS274" s="12"/>
      <c r="AT274" s="3"/>
      <c r="AU274" s="11">
        <f t="shared" si="464"/>
        <v>0</v>
      </c>
      <c r="AV274" s="12"/>
      <c r="AW274" s="3"/>
      <c r="AX274" s="7" t="s">
        <v>42</v>
      </c>
    </row>
    <row r="275" spans="1:50">
      <c r="A275" s="669"/>
      <c r="B275" s="600"/>
      <c r="C275" s="672"/>
      <c r="D275" s="606"/>
      <c r="E275" s="676"/>
      <c r="F275" s="303" t="s">
        <v>43</v>
      </c>
      <c r="G275" s="25"/>
      <c r="H275" s="11">
        <f t="shared" si="465"/>
        <v>0</v>
      </c>
      <c r="I275" s="12"/>
      <c r="J275" s="3"/>
      <c r="K275" s="11">
        <f t="shared" si="466"/>
        <v>0</v>
      </c>
      <c r="L275" s="12"/>
      <c r="M275" s="3"/>
      <c r="N275" s="11">
        <f t="shared" si="467"/>
        <v>0</v>
      </c>
      <c r="O275" s="12"/>
      <c r="P275" s="3"/>
      <c r="Q275" s="11">
        <f t="shared" si="468"/>
        <v>0</v>
      </c>
      <c r="R275" s="12"/>
      <c r="S275" s="3"/>
      <c r="T275" s="11">
        <f t="shared" si="469"/>
        <v>0</v>
      </c>
      <c r="U275" s="12"/>
      <c r="V275" s="3"/>
      <c r="W275" s="11">
        <f t="shared" si="470"/>
        <v>0</v>
      </c>
      <c r="X275" s="12"/>
      <c r="Y275" s="444"/>
      <c r="Z275" s="444">
        <f t="shared" si="459"/>
        <v>0</v>
      </c>
      <c r="AA275" s="167"/>
      <c r="AB275" s="25"/>
      <c r="AC275" s="11">
        <f t="shared" si="471"/>
        <v>0</v>
      </c>
      <c r="AD275" s="12"/>
      <c r="AE275" s="25"/>
      <c r="AF275" s="11">
        <f t="shared" si="472"/>
        <v>0</v>
      </c>
      <c r="AG275" s="12"/>
      <c r="AH275" s="3"/>
      <c r="AI275" s="11">
        <f t="shared" si="460"/>
        <v>0</v>
      </c>
      <c r="AJ275" s="12"/>
      <c r="AK275" s="3"/>
      <c r="AL275" s="11">
        <f t="shared" si="461"/>
        <v>0</v>
      </c>
      <c r="AM275" s="12"/>
      <c r="AN275" s="3"/>
      <c r="AO275" s="11">
        <f t="shared" si="462"/>
        <v>0</v>
      </c>
      <c r="AP275" s="12"/>
      <c r="AQ275" s="3"/>
      <c r="AR275" s="11">
        <f t="shared" si="463"/>
        <v>0</v>
      </c>
      <c r="AS275" s="12"/>
      <c r="AT275" s="3"/>
      <c r="AU275" s="11">
        <f t="shared" si="464"/>
        <v>0</v>
      </c>
      <c r="AV275" s="12"/>
      <c r="AW275" s="3"/>
      <c r="AX275" s="290" t="e">
        <f>AX271/AX267</f>
        <v>#DIV/0!</v>
      </c>
    </row>
    <row r="276" spans="1:50">
      <c r="A276" s="670"/>
      <c r="B276" s="671"/>
      <c r="C276" s="673"/>
      <c r="D276" s="675"/>
      <c r="E276" s="677"/>
      <c r="F276" s="305" t="s">
        <v>44</v>
      </c>
      <c r="G276" s="292"/>
      <c r="H276" s="16">
        <f t="shared" si="465"/>
        <v>0</v>
      </c>
      <c r="I276" s="17"/>
      <c r="J276" s="8"/>
      <c r="K276" s="16">
        <f t="shared" si="466"/>
        <v>0</v>
      </c>
      <c r="L276" s="17"/>
      <c r="M276" s="8"/>
      <c r="N276" s="16">
        <f t="shared" si="467"/>
        <v>0</v>
      </c>
      <c r="O276" s="17"/>
      <c r="P276" s="8"/>
      <c r="Q276" s="16">
        <f t="shared" si="468"/>
        <v>0</v>
      </c>
      <c r="R276" s="17"/>
      <c r="S276" s="19"/>
      <c r="T276" s="20">
        <f t="shared" si="469"/>
        <v>0</v>
      </c>
      <c r="U276" s="21"/>
      <c r="V276" s="19"/>
      <c r="W276" s="20">
        <f t="shared" si="470"/>
        <v>0</v>
      </c>
      <c r="X276" s="21"/>
      <c r="Y276" s="19"/>
      <c r="Z276" s="20">
        <f t="shared" si="459"/>
        <v>0</v>
      </c>
      <c r="AA276" s="21"/>
      <c r="AB276" s="292"/>
      <c r="AC276" s="16">
        <f t="shared" si="471"/>
        <v>0</v>
      </c>
      <c r="AD276" s="17"/>
      <c r="AE276" s="292"/>
      <c r="AF276" s="16">
        <f t="shared" si="472"/>
        <v>0</v>
      </c>
      <c r="AG276" s="17"/>
      <c r="AH276" s="8"/>
      <c r="AI276" s="16">
        <f t="shared" si="460"/>
        <v>0</v>
      </c>
      <c r="AJ276" s="17"/>
      <c r="AK276" s="8"/>
      <c r="AL276" s="16">
        <f t="shared" si="461"/>
        <v>0</v>
      </c>
      <c r="AM276" s="17"/>
      <c r="AN276" s="8"/>
      <c r="AO276" s="16">
        <f t="shared" si="462"/>
        <v>0</v>
      </c>
      <c r="AP276" s="17"/>
      <c r="AQ276" s="8"/>
      <c r="AR276" s="16">
        <f t="shared" si="463"/>
        <v>0</v>
      </c>
      <c r="AS276" s="17"/>
      <c r="AT276" s="8"/>
      <c r="AU276" s="16">
        <f t="shared" si="464"/>
        <v>0</v>
      </c>
      <c r="AV276" s="17"/>
      <c r="AW276" s="8"/>
      <c r="AX276" s="65"/>
    </row>
    <row r="277" spans="1:50">
      <c r="A277" s="683" t="s">
        <v>18</v>
      </c>
      <c r="B277" s="499" t="s">
        <v>19</v>
      </c>
      <c r="C277" s="476" t="s">
        <v>20</v>
      </c>
      <c r="D277" s="499" t="s">
        <v>21</v>
      </c>
      <c r="E277" s="476" t="s">
        <v>22</v>
      </c>
      <c r="F277" s="685" t="s">
        <v>23</v>
      </c>
      <c r="G277" s="544" t="s">
        <v>24</v>
      </c>
      <c r="H277" s="502" t="s">
        <v>25</v>
      </c>
      <c r="I277" s="504" t="s">
        <v>26</v>
      </c>
      <c r="J277" s="544" t="s">
        <v>24</v>
      </c>
      <c r="K277" s="502" t="s">
        <v>25</v>
      </c>
      <c r="L277" s="504" t="s">
        <v>26</v>
      </c>
      <c r="M277" s="544" t="s">
        <v>24</v>
      </c>
      <c r="N277" s="502" t="s">
        <v>25</v>
      </c>
      <c r="O277" s="504" t="s">
        <v>26</v>
      </c>
      <c r="P277" s="544" t="s">
        <v>24</v>
      </c>
      <c r="Q277" s="502" t="s">
        <v>25</v>
      </c>
      <c r="R277" s="504" t="s">
        <v>26</v>
      </c>
      <c r="S277" s="544" t="s">
        <v>24</v>
      </c>
      <c r="T277" s="502" t="s">
        <v>25</v>
      </c>
      <c r="U277" s="504" t="s">
        <v>26</v>
      </c>
      <c r="V277" s="544" t="s">
        <v>24</v>
      </c>
      <c r="W277" s="502" t="s">
        <v>25</v>
      </c>
      <c r="X277" s="504" t="s">
        <v>26</v>
      </c>
      <c r="Y277" s="544" t="s">
        <v>24</v>
      </c>
      <c r="Z277" s="502" t="s">
        <v>25</v>
      </c>
      <c r="AA277" s="504" t="s">
        <v>26</v>
      </c>
      <c r="AB277" s="544" t="s">
        <v>24</v>
      </c>
      <c r="AC277" s="502" t="s">
        <v>25</v>
      </c>
      <c r="AD277" s="504" t="s">
        <v>26</v>
      </c>
      <c r="AE277" s="544" t="s">
        <v>24</v>
      </c>
      <c r="AF277" s="502" t="s">
        <v>25</v>
      </c>
      <c r="AG277" s="504" t="s">
        <v>26</v>
      </c>
      <c r="AH277" s="544" t="s">
        <v>24</v>
      </c>
      <c r="AI277" s="502" t="s">
        <v>25</v>
      </c>
      <c r="AJ277" s="504" t="s">
        <v>26</v>
      </c>
      <c r="AK277" s="544" t="s">
        <v>24</v>
      </c>
      <c r="AL277" s="502" t="s">
        <v>25</v>
      </c>
      <c r="AM277" s="504" t="s">
        <v>26</v>
      </c>
      <c r="AN277" s="544" t="s">
        <v>24</v>
      </c>
      <c r="AO277" s="502" t="s">
        <v>25</v>
      </c>
      <c r="AP277" s="504" t="s">
        <v>26</v>
      </c>
      <c r="AQ277" s="544" t="s">
        <v>24</v>
      </c>
      <c r="AR277" s="502" t="s">
        <v>25</v>
      </c>
      <c r="AS277" s="504" t="s">
        <v>26</v>
      </c>
      <c r="AT277" s="544" t="s">
        <v>24</v>
      </c>
      <c r="AU277" s="502" t="s">
        <v>25</v>
      </c>
      <c r="AV277" s="504" t="s">
        <v>26</v>
      </c>
      <c r="AW277" s="544" t="s">
        <v>24</v>
      </c>
      <c r="AX277" s="521" t="s">
        <v>27</v>
      </c>
    </row>
    <row r="278" spans="1:50">
      <c r="A278" s="684"/>
      <c r="B278" s="532"/>
      <c r="C278" s="502"/>
      <c r="D278" s="532"/>
      <c r="E278" s="502"/>
      <c r="F278" s="686"/>
      <c r="G278" s="544"/>
      <c r="H278" s="502"/>
      <c r="I278" s="504"/>
      <c r="J278" s="544"/>
      <c r="K278" s="502"/>
      <c r="L278" s="504"/>
      <c r="M278" s="544"/>
      <c r="N278" s="502"/>
      <c r="O278" s="504"/>
      <c r="P278" s="544"/>
      <c r="Q278" s="502"/>
      <c r="R278" s="504"/>
      <c r="S278" s="544"/>
      <c r="T278" s="502"/>
      <c r="U278" s="504"/>
      <c r="V278" s="544"/>
      <c r="W278" s="502"/>
      <c r="X278" s="504"/>
      <c r="Y278" s="544"/>
      <c r="Z278" s="502"/>
      <c r="AA278" s="504"/>
      <c r="AB278" s="544"/>
      <c r="AC278" s="502"/>
      <c r="AD278" s="504"/>
      <c r="AE278" s="544"/>
      <c r="AF278" s="502"/>
      <c r="AG278" s="504"/>
      <c r="AH278" s="544"/>
      <c r="AI278" s="502"/>
      <c r="AJ278" s="504"/>
      <c r="AK278" s="544"/>
      <c r="AL278" s="502"/>
      <c r="AM278" s="504"/>
      <c r="AN278" s="544"/>
      <c r="AO278" s="502"/>
      <c r="AP278" s="504"/>
      <c r="AQ278" s="544"/>
      <c r="AR278" s="502"/>
      <c r="AS278" s="504"/>
      <c r="AT278" s="544"/>
      <c r="AU278" s="502"/>
      <c r="AV278" s="504"/>
      <c r="AW278" s="544"/>
      <c r="AX278" s="521"/>
    </row>
    <row r="279" spans="1:50">
      <c r="A279" s="669" t="s">
        <v>98</v>
      </c>
      <c r="B279" s="600">
        <v>3012</v>
      </c>
      <c r="C279" s="672" t="s">
        <v>86</v>
      </c>
      <c r="D279" s="606" t="s">
        <v>99</v>
      </c>
      <c r="E279" s="676" t="s">
        <v>88</v>
      </c>
      <c r="F279" s="303" t="s">
        <v>31</v>
      </c>
      <c r="G279" s="25"/>
      <c r="H279" s="9">
        <f t="shared" ref="H279:H284" si="473">G279-I279</f>
        <v>0</v>
      </c>
      <c r="I279" s="10"/>
      <c r="J279" s="3"/>
      <c r="K279" s="9">
        <f t="shared" ref="K279:K284" si="474">J279-L279</f>
        <v>0</v>
      </c>
      <c r="L279" s="10"/>
      <c r="M279" s="3"/>
      <c r="N279" s="9">
        <f t="shared" ref="N279:N284" si="475">M279-O279</f>
        <v>0</v>
      </c>
      <c r="O279" s="10"/>
      <c r="P279" s="3"/>
      <c r="Q279" s="9">
        <f t="shared" ref="Q279:Q284" si="476">P279-R279</f>
        <v>0</v>
      </c>
      <c r="R279" s="10"/>
      <c r="S279" s="3"/>
      <c r="T279" s="9">
        <f t="shared" ref="T279:T284" si="477">S279-U279</f>
        <v>0</v>
      </c>
      <c r="U279" s="10"/>
      <c r="V279" s="3"/>
      <c r="W279" s="9">
        <f t="shared" ref="W279:W284" si="478">V279-X279</f>
        <v>0</v>
      </c>
      <c r="X279" s="10"/>
      <c r="Y279" s="3"/>
      <c r="Z279" s="9">
        <f t="shared" ref="Z279:Z289" si="479">Y279-AA279</f>
        <v>0</v>
      </c>
      <c r="AA279" s="10"/>
      <c r="AB279" s="25"/>
      <c r="AC279" s="9">
        <f t="shared" ref="AC279:AC284" si="480">AB279-AD279</f>
        <v>0</v>
      </c>
      <c r="AD279" s="10"/>
      <c r="AE279" s="25"/>
      <c r="AF279" s="9">
        <f t="shared" ref="AF279:AF284" si="481">AE279-AG279</f>
        <v>0</v>
      </c>
      <c r="AG279" s="10"/>
      <c r="AH279" s="3"/>
      <c r="AI279" s="9">
        <f t="shared" ref="AI279:AI289" si="482">AH279-AJ279</f>
        <v>0</v>
      </c>
      <c r="AJ279" s="10"/>
      <c r="AK279" s="3"/>
      <c r="AL279" s="9">
        <f t="shared" ref="AL279:AL289" si="483">AK279-AM279</f>
        <v>0</v>
      </c>
      <c r="AM279" s="10"/>
      <c r="AN279" s="3"/>
      <c r="AO279" s="9">
        <f t="shared" ref="AO279:AO289" si="484">AN279-AP279</f>
        <v>0</v>
      </c>
      <c r="AP279" s="10"/>
      <c r="AQ279" s="3"/>
      <c r="AR279" s="9">
        <f t="shared" ref="AR279:AR289" si="485">AQ279-AS279</f>
        <v>0</v>
      </c>
      <c r="AS279" s="10"/>
      <c r="AT279" s="3"/>
      <c r="AU279" s="9">
        <f t="shared" ref="AU279:AU284" si="486">AT279-AV279</f>
        <v>0</v>
      </c>
      <c r="AV279" s="10"/>
      <c r="AW279" s="3"/>
      <c r="AX279" s="4" t="s">
        <v>32</v>
      </c>
    </row>
    <row r="280" spans="1:50">
      <c r="A280" s="669"/>
      <c r="B280" s="600"/>
      <c r="C280" s="672"/>
      <c r="D280" s="606"/>
      <c r="E280" s="676"/>
      <c r="F280" s="303" t="s">
        <v>33</v>
      </c>
      <c r="G280" s="25"/>
      <c r="H280" s="11">
        <f t="shared" si="473"/>
        <v>0</v>
      </c>
      <c r="I280" s="12"/>
      <c r="J280" s="3"/>
      <c r="K280" s="11">
        <f t="shared" si="474"/>
        <v>0</v>
      </c>
      <c r="L280" s="12"/>
      <c r="M280" s="3"/>
      <c r="N280" s="11">
        <f t="shared" si="475"/>
        <v>0</v>
      </c>
      <c r="O280" s="12"/>
      <c r="P280" s="3"/>
      <c r="Q280" s="11">
        <f t="shared" si="476"/>
        <v>0</v>
      </c>
      <c r="R280" s="12"/>
      <c r="S280" s="408">
        <f>SUM(36615+53693)</f>
        <v>90308</v>
      </c>
      <c r="T280" s="409">
        <f t="shared" si="477"/>
        <v>0</v>
      </c>
      <c r="U280" s="410">
        <v>90308</v>
      </c>
      <c r="V280" s="3"/>
      <c r="W280" s="11">
        <f t="shared" si="478"/>
        <v>0</v>
      </c>
      <c r="X280" s="12"/>
      <c r="Y280" s="3"/>
      <c r="Z280" s="11">
        <f t="shared" si="479"/>
        <v>0</v>
      </c>
      <c r="AA280" s="12"/>
      <c r="AB280" s="25"/>
      <c r="AC280" s="11">
        <f t="shared" si="480"/>
        <v>0</v>
      </c>
      <c r="AD280" s="12"/>
      <c r="AE280" s="25"/>
      <c r="AF280" s="11">
        <f t="shared" si="481"/>
        <v>0</v>
      </c>
      <c r="AG280" s="12"/>
      <c r="AH280" s="3"/>
      <c r="AI280" s="11">
        <f t="shared" si="482"/>
        <v>0</v>
      </c>
      <c r="AJ280" s="12"/>
      <c r="AK280" s="3"/>
      <c r="AL280" s="11">
        <f t="shared" si="483"/>
        <v>0</v>
      </c>
      <c r="AM280" s="12"/>
      <c r="AN280" s="3"/>
      <c r="AO280" s="11">
        <f t="shared" si="484"/>
        <v>0</v>
      </c>
      <c r="AP280" s="12"/>
      <c r="AQ280" s="3"/>
      <c r="AR280" s="11">
        <f t="shared" si="485"/>
        <v>0</v>
      </c>
      <c r="AS280" s="12"/>
      <c r="AT280" s="3"/>
      <c r="AU280" s="11">
        <f t="shared" si="486"/>
        <v>0</v>
      </c>
      <c r="AV280" s="12"/>
      <c r="AW280" s="3"/>
      <c r="AX280" s="63">
        <f>SUM(G279:G289,J279:J289,M279:M289,P279:P289,S279:S289,V279:V289,Y279:Y289,AB279:AB289,AE279:AE289)</f>
        <v>415054</v>
      </c>
    </row>
    <row r="281" spans="1:50">
      <c r="A281" s="669"/>
      <c r="B281" s="600"/>
      <c r="C281" s="672"/>
      <c r="D281" s="606"/>
      <c r="E281" s="676"/>
      <c r="F281" s="303" t="s">
        <v>34</v>
      </c>
      <c r="G281" s="25"/>
      <c r="H281" s="11">
        <f t="shared" si="473"/>
        <v>0</v>
      </c>
      <c r="I281" s="12"/>
      <c r="J281" s="3"/>
      <c r="K281" s="11">
        <f t="shared" si="474"/>
        <v>0</v>
      </c>
      <c r="L281" s="12"/>
      <c r="M281" s="3"/>
      <c r="N281" s="11">
        <f t="shared" si="475"/>
        <v>0</v>
      </c>
      <c r="O281" s="12"/>
      <c r="P281" s="3"/>
      <c r="Q281" s="11">
        <f t="shared" si="476"/>
        <v>0</v>
      </c>
      <c r="R281" s="12"/>
      <c r="S281" s="3"/>
      <c r="T281" s="11">
        <f t="shared" si="477"/>
        <v>0</v>
      </c>
      <c r="U281" s="12"/>
      <c r="V281" s="3"/>
      <c r="W281" s="11">
        <f t="shared" si="478"/>
        <v>0</v>
      </c>
      <c r="X281" s="12"/>
      <c r="Y281" s="3"/>
      <c r="Z281" s="11">
        <f t="shared" si="479"/>
        <v>0</v>
      </c>
      <c r="AA281" s="12"/>
      <c r="AB281" s="25"/>
      <c r="AC281" s="11">
        <f t="shared" si="480"/>
        <v>0</v>
      </c>
      <c r="AD281" s="12"/>
      <c r="AE281" s="25"/>
      <c r="AF281" s="11">
        <f t="shared" si="481"/>
        <v>0</v>
      </c>
      <c r="AG281" s="12"/>
      <c r="AH281" s="3"/>
      <c r="AI281" s="11">
        <f t="shared" si="482"/>
        <v>0</v>
      </c>
      <c r="AJ281" s="12"/>
      <c r="AK281" s="3"/>
      <c r="AL281" s="11">
        <f t="shared" si="483"/>
        <v>0</v>
      </c>
      <c r="AM281" s="12"/>
      <c r="AN281" s="3"/>
      <c r="AO281" s="11">
        <f t="shared" si="484"/>
        <v>0</v>
      </c>
      <c r="AP281" s="12"/>
      <c r="AQ281" s="3"/>
      <c r="AR281" s="11">
        <f t="shared" si="485"/>
        <v>0</v>
      </c>
      <c r="AS281" s="12"/>
      <c r="AT281" s="3"/>
      <c r="AU281" s="11">
        <f t="shared" si="486"/>
        <v>0</v>
      </c>
      <c r="AV281" s="12"/>
      <c r="AW281" s="3"/>
      <c r="AX281" s="7" t="s">
        <v>35</v>
      </c>
    </row>
    <row r="282" spans="1:50">
      <c r="A282" s="669"/>
      <c r="B282" s="600"/>
      <c r="C282" s="672"/>
      <c r="D282" s="606"/>
      <c r="E282" s="676"/>
      <c r="F282" s="303" t="s">
        <v>36</v>
      </c>
      <c r="G282" s="25"/>
      <c r="H282" s="11">
        <f t="shared" si="473"/>
        <v>0</v>
      </c>
      <c r="I282" s="12"/>
      <c r="J282" s="3"/>
      <c r="K282" s="11">
        <f t="shared" si="474"/>
        <v>0</v>
      </c>
      <c r="L282" s="12"/>
      <c r="M282" s="3"/>
      <c r="N282" s="11">
        <f t="shared" si="475"/>
        <v>0</v>
      </c>
      <c r="O282" s="12"/>
      <c r="P282" s="3"/>
      <c r="Q282" s="11">
        <f t="shared" si="476"/>
        <v>0</v>
      </c>
      <c r="R282" s="12"/>
      <c r="S282" s="3"/>
      <c r="T282" s="11">
        <f t="shared" si="477"/>
        <v>0</v>
      </c>
      <c r="U282" s="12"/>
      <c r="V282" s="3"/>
      <c r="W282" s="11">
        <f t="shared" si="478"/>
        <v>0</v>
      </c>
      <c r="X282" s="12"/>
      <c r="Y282" s="3"/>
      <c r="Z282" s="11">
        <f t="shared" si="479"/>
        <v>0</v>
      </c>
      <c r="AA282" s="12"/>
      <c r="AB282" s="25"/>
      <c r="AC282" s="11">
        <f t="shared" si="480"/>
        <v>0</v>
      </c>
      <c r="AD282" s="12"/>
      <c r="AE282" s="25"/>
      <c r="AF282" s="11">
        <f t="shared" si="481"/>
        <v>0</v>
      </c>
      <c r="AG282" s="12"/>
      <c r="AH282" s="3"/>
      <c r="AI282" s="11">
        <f t="shared" si="482"/>
        <v>0</v>
      </c>
      <c r="AJ282" s="12"/>
      <c r="AK282" s="3"/>
      <c r="AL282" s="11">
        <f t="shared" si="483"/>
        <v>0</v>
      </c>
      <c r="AM282" s="12"/>
      <c r="AN282" s="3"/>
      <c r="AO282" s="11">
        <f t="shared" si="484"/>
        <v>0</v>
      </c>
      <c r="AP282" s="12"/>
      <c r="AQ282" s="3"/>
      <c r="AR282" s="11">
        <f t="shared" si="485"/>
        <v>0</v>
      </c>
      <c r="AS282" s="12"/>
      <c r="AT282" s="3"/>
      <c r="AU282" s="11">
        <f t="shared" si="486"/>
        <v>0</v>
      </c>
      <c r="AV282" s="12"/>
      <c r="AW282" s="3"/>
      <c r="AX282" s="63">
        <f>SUM(H279:H289,K279:K289,N279:N289,Q279:Q289,T279:T289,W279:W289,Z279:Z289,AC279:AC289,Z279:Z289,AF279:AF289)</f>
        <v>0</v>
      </c>
    </row>
    <row r="283" spans="1:50">
      <c r="A283" s="669"/>
      <c r="B283" s="600"/>
      <c r="C283" s="672"/>
      <c r="D283" s="606"/>
      <c r="E283" s="676"/>
      <c r="F283" s="303" t="s">
        <v>37</v>
      </c>
      <c r="G283" s="25"/>
      <c r="H283" s="11">
        <f t="shared" si="473"/>
        <v>0</v>
      </c>
      <c r="I283" s="12"/>
      <c r="J283" s="3"/>
      <c r="K283" s="11">
        <f t="shared" si="474"/>
        <v>0</v>
      </c>
      <c r="L283" s="12"/>
      <c r="M283" s="3"/>
      <c r="N283" s="11">
        <f t="shared" si="475"/>
        <v>0</v>
      </c>
      <c r="O283" s="12"/>
      <c r="P283" s="3"/>
      <c r="Q283" s="11">
        <f t="shared" si="476"/>
        <v>0</v>
      </c>
      <c r="R283" s="12"/>
      <c r="S283" s="3"/>
      <c r="T283" s="11">
        <f t="shared" si="477"/>
        <v>0</v>
      </c>
      <c r="U283" s="12"/>
      <c r="V283" s="3"/>
      <c r="W283" s="11">
        <f t="shared" si="478"/>
        <v>0</v>
      </c>
      <c r="X283" s="12"/>
      <c r="Y283" s="3"/>
      <c r="Z283" s="11">
        <f t="shared" si="479"/>
        <v>0</v>
      </c>
      <c r="AA283" s="12"/>
      <c r="AB283" s="25"/>
      <c r="AC283" s="11">
        <f t="shared" si="480"/>
        <v>0</v>
      </c>
      <c r="AD283" s="12"/>
      <c r="AE283" s="25"/>
      <c r="AF283" s="11">
        <f t="shared" si="481"/>
        <v>0</v>
      </c>
      <c r="AG283" s="12"/>
      <c r="AH283" s="3"/>
      <c r="AI283" s="11">
        <f t="shared" si="482"/>
        <v>0</v>
      </c>
      <c r="AJ283" s="12"/>
      <c r="AK283" s="3"/>
      <c r="AL283" s="11">
        <f t="shared" si="483"/>
        <v>0</v>
      </c>
      <c r="AM283" s="12"/>
      <c r="AN283" s="3"/>
      <c r="AO283" s="11">
        <f t="shared" si="484"/>
        <v>0</v>
      </c>
      <c r="AP283" s="12"/>
      <c r="AQ283" s="3"/>
      <c r="AR283" s="11">
        <f t="shared" si="485"/>
        <v>0</v>
      </c>
      <c r="AS283" s="12"/>
      <c r="AT283" s="3"/>
      <c r="AU283" s="11">
        <f t="shared" si="486"/>
        <v>0</v>
      </c>
      <c r="AV283" s="12"/>
      <c r="AW283" s="3"/>
      <c r="AX283" s="7" t="s">
        <v>38</v>
      </c>
    </row>
    <row r="284" spans="1:50">
      <c r="A284" s="669"/>
      <c r="B284" s="600"/>
      <c r="C284" s="672"/>
      <c r="D284" s="606"/>
      <c r="E284" s="676"/>
      <c r="F284" s="303" t="s">
        <v>55</v>
      </c>
      <c r="G284" s="25"/>
      <c r="H284" s="11">
        <f t="shared" si="473"/>
        <v>0</v>
      </c>
      <c r="I284" s="12"/>
      <c r="J284" s="3"/>
      <c r="K284" s="11">
        <f t="shared" si="474"/>
        <v>0</v>
      </c>
      <c r="L284" s="12"/>
      <c r="M284" s="3"/>
      <c r="N284" s="11">
        <f t="shared" si="475"/>
        <v>0</v>
      </c>
      <c r="O284" s="12"/>
      <c r="P284" s="3"/>
      <c r="Q284" s="11">
        <f t="shared" si="476"/>
        <v>0</v>
      </c>
      <c r="R284" s="12"/>
      <c r="S284" s="3"/>
      <c r="T284" s="11">
        <f t="shared" si="477"/>
        <v>0</v>
      </c>
      <c r="U284" s="12"/>
      <c r="V284" s="3"/>
      <c r="W284" s="11">
        <f t="shared" si="478"/>
        <v>0</v>
      </c>
      <c r="X284" s="12"/>
      <c r="Y284" s="3"/>
      <c r="Z284" s="11">
        <f t="shared" si="479"/>
        <v>0</v>
      </c>
      <c r="AA284" s="12"/>
      <c r="AB284" s="25"/>
      <c r="AC284" s="11">
        <f t="shared" si="480"/>
        <v>0</v>
      </c>
      <c r="AD284" s="12"/>
      <c r="AE284" s="25"/>
      <c r="AF284" s="11">
        <f t="shared" si="481"/>
        <v>0</v>
      </c>
      <c r="AG284" s="12"/>
      <c r="AH284" s="3"/>
      <c r="AI284" s="11">
        <f t="shared" si="482"/>
        <v>0</v>
      </c>
      <c r="AJ284" s="12"/>
      <c r="AK284" s="3"/>
      <c r="AL284" s="11">
        <f t="shared" si="483"/>
        <v>0</v>
      </c>
      <c r="AM284" s="12"/>
      <c r="AN284" s="3"/>
      <c r="AO284" s="11">
        <f t="shared" si="484"/>
        <v>0</v>
      </c>
      <c r="AP284" s="12"/>
      <c r="AQ284" s="3"/>
      <c r="AR284" s="11">
        <f t="shared" si="485"/>
        <v>0</v>
      </c>
      <c r="AS284" s="12"/>
      <c r="AT284" s="3"/>
      <c r="AU284" s="11">
        <f t="shared" si="486"/>
        <v>0</v>
      </c>
      <c r="AV284" s="12"/>
      <c r="AW284" s="3"/>
      <c r="AX284" s="63">
        <f>SUM(I279:I289,L279:L289,O279:O289,R279:R289,U279:U289,X279:X289,AA279:AA289,AD279:AD289,AG279:AG289)</f>
        <v>415054</v>
      </c>
    </row>
    <row r="285" spans="1:50">
      <c r="A285" s="669"/>
      <c r="B285" s="600"/>
      <c r="C285" s="672"/>
      <c r="D285" s="606"/>
      <c r="E285" s="676"/>
      <c r="F285" s="303" t="s">
        <v>39</v>
      </c>
      <c r="G285" s="25"/>
      <c r="H285" s="11"/>
      <c r="I285" s="12"/>
      <c r="J285" s="3"/>
      <c r="K285" s="11"/>
      <c r="L285" s="12"/>
      <c r="M285" s="3"/>
      <c r="N285" s="11"/>
      <c r="O285" s="12"/>
      <c r="P285" s="3"/>
      <c r="Q285" s="11"/>
      <c r="R285" s="12"/>
      <c r="S285" s="3"/>
      <c r="T285" s="11"/>
      <c r="U285" s="12"/>
      <c r="V285" s="3"/>
      <c r="W285" s="11"/>
      <c r="X285" s="12"/>
      <c r="Y285" s="3"/>
      <c r="Z285" s="11"/>
      <c r="AA285" s="12"/>
      <c r="AB285" s="25"/>
      <c r="AC285" s="11"/>
      <c r="AD285" s="12"/>
      <c r="AE285" s="25"/>
      <c r="AF285" s="11"/>
      <c r="AG285" s="12"/>
      <c r="AH285" s="3"/>
      <c r="AI285" s="11"/>
      <c r="AJ285" s="12"/>
      <c r="AK285" s="3"/>
      <c r="AL285" s="11"/>
      <c r="AM285" s="12"/>
      <c r="AN285" s="3"/>
      <c r="AO285" s="11"/>
      <c r="AP285" s="12"/>
      <c r="AQ285" s="3"/>
      <c r="AR285" s="11"/>
      <c r="AS285" s="12"/>
      <c r="AT285" s="3"/>
      <c r="AU285" s="11"/>
      <c r="AV285" s="12"/>
      <c r="AW285" s="3"/>
      <c r="AX285" s="63"/>
    </row>
    <row r="286" spans="1:50">
      <c r="A286" s="669"/>
      <c r="B286" s="600"/>
      <c r="C286" s="672"/>
      <c r="D286" s="606"/>
      <c r="E286" s="676"/>
      <c r="F286" s="303" t="s">
        <v>40</v>
      </c>
      <c r="G286" s="25"/>
      <c r="H286" s="11"/>
      <c r="I286" s="12"/>
      <c r="J286" s="3"/>
      <c r="K286" s="11"/>
      <c r="L286" s="12"/>
      <c r="M286" s="3"/>
      <c r="N286" s="11"/>
      <c r="O286" s="12"/>
      <c r="P286" s="3"/>
      <c r="Q286" s="11"/>
      <c r="R286" s="12"/>
      <c r="S286" s="3"/>
      <c r="T286" s="11"/>
      <c r="U286" s="12"/>
      <c r="V286" s="3"/>
      <c r="W286" s="11"/>
      <c r="X286" s="12"/>
      <c r="Y286" s="3"/>
      <c r="Z286" s="11">
        <f t="shared" si="479"/>
        <v>0</v>
      </c>
      <c r="AA286" s="12"/>
      <c r="AB286" s="25"/>
      <c r="AC286" s="11">
        <v>0</v>
      </c>
      <c r="AD286" s="12"/>
      <c r="AE286" s="25"/>
      <c r="AF286" s="11">
        <v>0</v>
      </c>
      <c r="AG286" s="12"/>
      <c r="AH286" s="3"/>
      <c r="AI286" s="11">
        <f t="shared" si="482"/>
        <v>0</v>
      </c>
      <c r="AJ286" s="12"/>
      <c r="AK286" s="3"/>
      <c r="AL286" s="11">
        <f t="shared" si="483"/>
        <v>0</v>
      </c>
      <c r="AM286" s="12"/>
      <c r="AN286" s="3"/>
      <c r="AO286" s="11">
        <f t="shared" si="484"/>
        <v>0</v>
      </c>
      <c r="AP286" s="12"/>
      <c r="AQ286" s="3"/>
      <c r="AR286" s="11">
        <f t="shared" si="485"/>
        <v>0</v>
      </c>
      <c r="AS286" s="12"/>
      <c r="AT286" s="3"/>
      <c r="AU286" s="11">
        <f t="shared" ref="AU286:AU289" si="487">AT286-AV286</f>
        <v>0</v>
      </c>
      <c r="AV286" s="12"/>
      <c r="AW286" s="3"/>
      <c r="AX286" s="63"/>
    </row>
    <row r="287" spans="1:50">
      <c r="A287" s="669"/>
      <c r="B287" s="600"/>
      <c r="C287" s="672"/>
      <c r="D287" s="606"/>
      <c r="E287" s="676"/>
      <c r="F287" s="303" t="s">
        <v>41</v>
      </c>
      <c r="G287" s="25"/>
      <c r="H287" s="11">
        <f t="shared" ref="H287:H289" si="488">G287-I287</f>
        <v>0</v>
      </c>
      <c r="I287" s="12"/>
      <c r="J287" s="3"/>
      <c r="K287" s="11">
        <f t="shared" ref="K287:K289" si="489">J287-L287</f>
        <v>0</v>
      </c>
      <c r="L287" s="12"/>
      <c r="M287" s="3"/>
      <c r="N287" s="11">
        <f t="shared" ref="N287:N289" si="490">M287-O287</f>
        <v>0</v>
      </c>
      <c r="O287" s="12"/>
      <c r="P287" s="3"/>
      <c r="Q287" s="11">
        <f t="shared" ref="Q287:Q289" si="491">P287-R287</f>
        <v>0</v>
      </c>
      <c r="R287" s="12"/>
      <c r="S287" s="3"/>
      <c r="T287" s="11">
        <f t="shared" ref="T287:T289" si="492">S287-U287</f>
        <v>0</v>
      </c>
      <c r="U287" s="12"/>
      <c r="V287" s="3"/>
      <c r="W287" s="11">
        <f t="shared" ref="W287:W289" si="493">V287-X287</f>
        <v>0</v>
      </c>
      <c r="X287" s="12"/>
      <c r="Y287" s="3"/>
      <c r="Z287" s="11">
        <f t="shared" si="479"/>
        <v>0</v>
      </c>
      <c r="AA287" s="12"/>
      <c r="AB287" s="25"/>
      <c r="AC287" s="11">
        <f t="shared" ref="AC287:AC289" si="494">AB287-AD287</f>
        <v>0</v>
      </c>
      <c r="AD287" s="12"/>
      <c r="AE287" s="25"/>
      <c r="AF287" s="11">
        <f t="shared" ref="AF287:AF289" si="495">AE287-AG287</f>
        <v>0</v>
      </c>
      <c r="AG287" s="12"/>
      <c r="AH287" s="3"/>
      <c r="AI287" s="11">
        <f t="shared" si="482"/>
        <v>0</v>
      </c>
      <c r="AJ287" s="12"/>
      <c r="AK287" s="3"/>
      <c r="AL287" s="11">
        <f t="shared" si="483"/>
        <v>0</v>
      </c>
      <c r="AM287" s="12"/>
      <c r="AN287" s="3"/>
      <c r="AO287" s="11">
        <f t="shared" si="484"/>
        <v>0</v>
      </c>
      <c r="AP287" s="12"/>
      <c r="AQ287" s="3"/>
      <c r="AR287" s="11">
        <f t="shared" si="485"/>
        <v>0</v>
      </c>
      <c r="AS287" s="12"/>
      <c r="AT287" s="3"/>
      <c r="AU287" s="11">
        <f t="shared" si="487"/>
        <v>0</v>
      </c>
      <c r="AV287" s="12"/>
      <c r="AW287" s="3"/>
      <c r="AX287" s="7" t="s">
        <v>42</v>
      </c>
    </row>
    <row r="288" spans="1:50">
      <c r="A288" s="669"/>
      <c r="B288" s="600"/>
      <c r="C288" s="672"/>
      <c r="D288" s="606"/>
      <c r="E288" s="676"/>
      <c r="F288" s="303" t="s">
        <v>43</v>
      </c>
      <c r="G288" s="25"/>
      <c r="H288" s="11">
        <f t="shared" si="488"/>
        <v>0</v>
      </c>
      <c r="I288" s="12"/>
      <c r="J288" s="3"/>
      <c r="K288" s="11">
        <f t="shared" si="489"/>
        <v>0</v>
      </c>
      <c r="L288" s="12"/>
      <c r="M288" s="3"/>
      <c r="N288" s="11">
        <f t="shared" si="490"/>
        <v>0</v>
      </c>
      <c r="O288" s="12"/>
      <c r="P288" s="3"/>
      <c r="Q288" s="11">
        <f t="shared" si="491"/>
        <v>0</v>
      </c>
      <c r="R288" s="12"/>
      <c r="S288" s="3"/>
      <c r="T288" s="11">
        <f t="shared" si="492"/>
        <v>0</v>
      </c>
      <c r="U288" s="12"/>
      <c r="V288" s="3"/>
      <c r="W288" s="11">
        <f t="shared" si="493"/>
        <v>0</v>
      </c>
      <c r="X288" s="12"/>
      <c r="Y288" s="408">
        <v>324746</v>
      </c>
      <c r="Z288" s="408">
        <f t="shared" si="479"/>
        <v>0</v>
      </c>
      <c r="AA288" s="410">
        <v>324746</v>
      </c>
      <c r="AB288" s="25"/>
      <c r="AC288" s="11">
        <f t="shared" si="494"/>
        <v>0</v>
      </c>
      <c r="AD288" s="12"/>
      <c r="AE288" s="25"/>
      <c r="AF288" s="11">
        <f t="shared" si="495"/>
        <v>0</v>
      </c>
      <c r="AG288" s="12"/>
      <c r="AH288" s="3"/>
      <c r="AI288" s="11">
        <f t="shared" si="482"/>
        <v>0</v>
      </c>
      <c r="AJ288" s="12"/>
      <c r="AK288" s="3"/>
      <c r="AL288" s="11">
        <f t="shared" si="483"/>
        <v>0</v>
      </c>
      <c r="AM288" s="12"/>
      <c r="AN288" s="3"/>
      <c r="AO288" s="11">
        <f t="shared" si="484"/>
        <v>0</v>
      </c>
      <c r="AP288" s="12"/>
      <c r="AQ288" s="3"/>
      <c r="AR288" s="11">
        <f t="shared" si="485"/>
        <v>0</v>
      </c>
      <c r="AS288" s="12"/>
      <c r="AT288" s="3"/>
      <c r="AU288" s="11">
        <f t="shared" si="487"/>
        <v>0</v>
      </c>
      <c r="AV288" s="12"/>
      <c r="AW288" s="3"/>
      <c r="AX288" s="290">
        <f>AX284/AX280</f>
        <v>1</v>
      </c>
    </row>
    <row r="289" spans="1:50">
      <c r="A289" s="670"/>
      <c r="B289" s="671"/>
      <c r="C289" s="673"/>
      <c r="D289" s="675"/>
      <c r="E289" s="677"/>
      <c r="F289" s="305" t="s">
        <v>44</v>
      </c>
      <c r="G289" s="292"/>
      <c r="H289" s="16">
        <f t="shared" si="488"/>
        <v>0</v>
      </c>
      <c r="I289" s="17"/>
      <c r="J289" s="8"/>
      <c r="K289" s="16">
        <f t="shared" si="489"/>
        <v>0</v>
      </c>
      <c r="L289" s="17"/>
      <c r="M289" s="8"/>
      <c r="N289" s="16">
        <f t="shared" si="490"/>
        <v>0</v>
      </c>
      <c r="O289" s="17"/>
      <c r="P289" s="8"/>
      <c r="Q289" s="16">
        <f t="shared" si="491"/>
        <v>0</v>
      </c>
      <c r="R289" s="17"/>
      <c r="S289" s="19"/>
      <c r="T289" s="20">
        <f t="shared" si="492"/>
        <v>0</v>
      </c>
      <c r="U289" s="21"/>
      <c r="V289" s="19"/>
      <c r="W289" s="20">
        <f t="shared" si="493"/>
        <v>0</v>
      </c>
      <c r="X289" s="21"/>
      <c r="Y289" s="19"/>
      <c r="Z289" s="20">
        <f t="shared" si="479"/>
        <v>0</v>
      </c>
      <c r="AA289" s="21"/>
      <c r="AB289" s="292"/>
      <c r="AC289" s="16">
        <f t="shared" si="494"/>
        <v>0</v>
      </c>
      <c r="AD289" s="17"/>
      <c r="AE289" s="292"/>
      <c r="AF289" s="16">
        <f t="shared" si="495"/>
        <v>0</v>
      </c>
      <c r="AG289" s="17"/>
      <c r="AH289" s="8"/>
      <c r="AI289" s="16">
        <f t="shared" si="482"/>
        <v>0</v>
      </c>
      <c r="AJ289" s="17"/>
      <c r="AK289" s="8"/>
      <c r="AL289" s="16">
        <f t="shared" si="483"/>
        <v>0</v>
      </c>
      <c r="AM289" s="17"/>
      <c r="AN289" s="8"/>
      <c r="AO289" s="16">
        <f t="shared" si="484"/>
        <v>0</v>
      </c>
      <c r="AP289" s="17"/>
      <c r="AQ289" s="8"/>
      <c r="AR289" s="16">
        <f t="shared" si="485"/>
        <v>0</v>
      </c>
      <c r="AS289" s="17"/>
      <c r="AT289" s="8"/>
      <c r="AU289" s="16">
        <f t="shared" si="487"/>
        <v>0</v>
      </c>
      <c r="AV289" s="17"/>
      <c r="AW289" s="8"/>
      <c r="AX289" s="65"/>
    </row>
    <row r="290" spans="1:50">
      <c r="A290" s="683" t="s">
        <v>18</v>
      </c>
      <c r="B290" s="499" t="s">
        <v>19</v>
      </c>
      <c r="C290" s="476" t="s">
        <v>20</v>
      </c>
      <c r="D290" s="499" t="s">
        <v>21</v>
      </c>
      <c r="E290" s="476" t="s">
        <v>22</v>
      </c>
      <c r="F290" s="685" t="s">
        <v>23</v>
      </c>
      <c r="G290" s="544" t="s">
        <v>24</v>
      </c>
      <c r="H290" s="502" t="s">
        <v>25</v>
      </c>
      <c r="I290" s="504" t="s">
        <v>26</v>
      </c>
      <c r="J290" s="544" t="s">
        <v>24</v>
      </c>
      <c r="K290" s="502" t="s">
        <v>25</v>
      </c>
      <c r="L290" s="504" t="s">
        <v>26</v>
      </c>
      <c r="M290" s="544" t="s">
        <v>24</v>
      </c>
      <c r="N290" s="502" t="s">
        <v>25</v>
      </c>
      <c r="O290" s="504" t="s">
        <v>26</v>
      </c>
      <c r="P290" s="544" t="s">
        <v>24</v>
      </c>
      <c r="Q290" s="502" t="s">
        <v>25</v>
      </c>
      <c r="R290" s="504" t="s">
        <v>26</v>
      </c>
      <c r="S290" s="544" t="s">
        <v>24</v>
      </c>
      <c r="T290" s="502" t="s">
        <v>25</v>
      </c>
      <c r="U290" s="504" t="s">
        <v>26</v>
      </c>
      <c r="V290" s="544" t="s">
        <v>24</v>
      </c>
      <c r="W290" s="502" t="s">
        <v>25</v>
      </c>
      <c r="X290" s="542" t="s">
        <v>26</v>
      </c>
      <c r="Y290" s="678" t="s">
        <v>24</v>
      </c>
      <c r="Z290" s="680" t="s">
        <v>25</v>
      </c>
      <c r="AA290" s="681" t="s">
        <v>26</v>
      </c>
      <c r="AB290" s="544" t="s">
        <v>24</v>
      </c>
      <c r="AC290" s="502" t="s">
        <v>25</v>
      </c>
      <c r="AD290" s="504" t="s">
        <v>26</v>
      </c>
      <c r="AE290" s="544" t="s">
        <v>24</v>
      </c>
      <c r="AF290" s="502" t="s">
        <v>25</v>
      </c>
      <c r="AG290" s="504" t="s">
        <v>26</v>
      </c>
      <c r="AH290" s="544" t="s">
        <v>24</v>
      </c>
      <c r="AI290" s="502" t="s">
        <v>25</v>
      </c>
      <c r="AJ290" s="504" t="s">
        <v>26</v>
      </c>
      <c r="AK290" s="544" t="s">
        <v>24</v>
      </c>
      <c r="AL290" s="502" t="s">
        <v>25</v>
      </c>
      <c r="AM290" s="504" t="s">
        <v>26</v>
      </c>
      <c r="AN290" s="544" t="s">
        <v>24</v>
      </c>
      <c r="AO290" s="502" t="s">
        <v>25</v>
      </c>
      <c r="AP290" s="504" t="s">
        <v>26</v>
      </c>
      <c r="AQ290" s="544" t="s">
        <v>24</v>
      </c>
      <c r="AR290" s="502" t="s">
        <v>25</v>
      </c>
      <c r="AS290" s="504" t="s">
        <v>26</v>
      </c>
      <c r="AT290" s="544" t="s">
        <v>24</v>
      </c>
      <c r="AU290" s="502" t="s">
        <v>25</v>
      </c>
      <c r="AV290" s="504" t="s">
        <v>26</v>
      </c>
      <c r="AW290" s="544" t="s">
        <v>24</v>
      </c>
      <c r="AX290" s="521" t="s">
        <v>27</v>
      </c>
    </row>
    <row r="291" spans="1:50">
      <c r="A291" s="684"/>
      <c r="B291" s="532"/>
      <c r="C291" s="502"/>
      <c r="D291" s="532"/>
      <c r="E291" s="502"/>
      <c r="F291" s="686"/>
      <c r="G291" s="544"/>
      <c r="H291" s="502"/>
      <c r="I291" s="504"/>
      <c r="J291" s="544"/>
      <c r="K291" s="502"/>
      <c r="L291" s="504"/>
      <c r="M291" s="544"/>
      <c r="N291" s="502"/>
      <c r="O291" s="504"/>
      <c r="P291" s="544"/>
      <c r="Q291" s="502"/>
      <c r="R291" s="504"/>
      <c r="S291" s="544"/>
      <c r="T291" s="502"/>
      <c r="U291" s="504"/>
      <c r="V291" s="544"/>
      <c r="W291" s="502"/>
      <c r="X291" s="542"/>
      <c r="Y291" s="679"/>
      <c r="Z291" s="502"/>
      <c r="AA291" s="682"/>
      <c r="AB291" s="544"/>
      <c r="AC291" s="502"/>
      <c r="AD291" s="504"/>
      <c r="AE291" s="544"/>
      <c r="AF291" s="502"/>
      <c r="AG291" s="504"/>
      <c r="AH291" s="544"/>
      <c r="AI291" s="502"/>
      <c r="AJ291" s="504"/>
      <c r="AK291" s="544"/>
      <c r="AL291" s="502"/>
      <c r="AM291" s="504"/>
      <c r="AN291" s="544"/>
      <c r="AO291" s="502"/>
      <c r="AP291" s="504"/>
      <c r="AQ291" s="544"/>
      <c r="AR291" s="502"/>
      <c r="AS291" s="504"/>
      <c r="AT291" s="544"/>
      <c r="AU291" s="502"/>
      <c r="AV291" s="504"/>
      <c r="AW291" s="544"/>
      <c r="AX291" s="521"/>
    </row>
    <row r="292" spans="1:50" ht="15">
      <c r="A292" s="669" t="s">
        <v>100</v>
      </c>
      <c r="B292" s="600">
        <v>3369</v>
      </c>
      <c r="C292" s="672">
        <v>2401854</v>
      </c>
      <c r="D292" s="674" t="s">
        <v>101</v>
      </c>
      <c r="E292" s="676" t="s">
        <v>57</v>
      </c>
      <c r="F292" s="303" t="s">
        <v>31</v>
      </c>
      <c r="G292" s="25"/>
      <c r="H292" s="9">
        <f t="shared" ref="H292:H297" si="496">G292-I292</f>
        <v>0</v>
      </c>
      <c r="I292" s="10"/>
      <c r="J292" s="3"/>
      <c r="K292" s="9">
        <f t="shared" ref="K292:K297" si="497">J292-L292</f>
        <v>0</v>
      </c>
      <c r="L292" s="10"/>
      <c r="M292" s="3"/>
      <c r="N292" s="9">
        <f t="shared" ref="N292:N297" si="498">M292-O292</f>
        <v>0</v>
      </c>
      <c r="O292" s="10"/>
      <c r="P292" s="3"/>
      <c r="Q292" s="9">
        <f t="shared" ref="Q292:Q297" si="499">P292-R292</f>
        <v>0</v>
      </c>
      <c r="R292" s="10"/>
      <c r="S292" s="3"/>
      <c r="T292" s="9">
        <f t="shared" ref="T292:T297" si="500">S292-U292</f>
        <v>0</v>
      </c>
      <c r="U292" s="10"/>
      <c r="V292" s="3"/>
      <c r="W292" s="9">
        <f t="shared" ref="W292:W297" si="501">V292-X292</f>
        <v>0</v>
      </c>
      <c r="X292" s="126"/>
      <c r="Y292" s="189"/>
      <c r="Z292" s="9">
        <f t="shared" ref="Z292:Z297" si="502">Y292-AA292</f>
        <v>0</v>
      </c>
      <c r="AA292" s="306"/>
      <c r="AB292" s="25"/>
      <c r="AC292" s="9">
        <f t="shared" ref="AC292:AC297" si="503">AB292-AD292</f>
        <v>0</v>
      </c>
      <c r="AD292" s="10"/>
      <c r="AE292" s="25"/>
      <c r="AF292" s="9">
        <f t="shared" ref="AF292:AF297" si="504">AE292-AG292</f>
        <v>0</v>
      </c>
      <c r="AG292" s="10"/>
      <c r="AH292" s="3"/>
      <c r="AI292" s="9">
        <f t="shared" ref="AI292:AI297" si="505">AH292-AJ292</f>
        <v>0</v>
      </c>
      <c r="AJ292" s="10"/>
      <c r="AK292" s="3"/>
      <c r="AL292" s="9">
        <f t="shared" ref="AL292:AL297" si="506">AK292-AM292</f>
        <v>0</v>
      </c>
      <c r="AM292" s="10"/>
      <c r="AN292" s="3"/>
      <c r="AO292" s="9">
        <f t="shared" ref="AO292:AO297" si="507">AN292-AP292</f>
        <v>0</v>
      </c>
      <c r="AP292" s="10"/>
      <c r="AQ292" s="3"/>
      <c r="AR292" s="9">
        <f t="shared" ref="AR292:AR297" si="508">AQ292-AS292</f>
        <v>0</v>
      </c>
      <c r="AS292" s="10"/>
      <c r="AT292" s="3"/>
      <c r="AU292" s="9">
        <f t="shared" ref="AU292:AU298" si="509">AT292-AV292</f>
        <v>0</v>
      </c>
      <c r="AV292" s="10"/>
      <c r="AW292" s="3"/>
      <c r="AX292" s="4" t="s">
        <v>32</v>
      </c>
    </row>
    <row r="293" spans="1:50">
      <c r="A293" s="669"/>
      <c r="B293" s="600"/>
      <c r="C293" s="672"/>
      <c r="D293" s="606"/>
      <c r="E293" s="676"/>
      <c r="F293" s="303" t="s">
        <v>33</v>
      </c>
      <c r="G293" s="25"/>
      <c r="H293" s="11">
        <f t="shared" si="496"/>
        <v>0</v>
      </c>
      <c r="I293" s="12"/>
      <c r="J293" s="3"/>
      <c r="K293" s="11">
        <f t="shared" si="497"/>
        <v>0</v>
      </c>
      <c r="L293" s="12"/>
      <c r="M293" s="3"/>
      <c r="N293" s="11">
        <f t="shared" si="498"/>
        <v>0</v>
      </c>
      <c r="O293" s="12"/>
      <c r="P293" s="3"/>
      <c r="Q293" s="11">
        <f t="shared" si="499"/>
        <v>0</v>
      </c>
      <c r="R293" s="12"/>
      <c r="S293" s="3"/>
      <c r="T293" s="11">
        <f t="shared" si="500"/>
        <v>0</v>
      </c>
      <c r="U293" s="12"/>
      <c r="V293" s="3"/>
      <c r="W293" s="11">
        <f t="shared" si="501"/>
        <v>0</v>
      </c>
      <c r="X293" s="127"/>
      <c r="Y293" s="189"/>
      <c r="Z293" s="11">
        <f t="shared" si="502"/>
        <v>0</v>
      </c>
      <c r="AA293" s="190"/>
      <c r="AB293" s="25"/>
      <c r="AC293" s="11">
        <f t="shared" si="503"/>
        <v>0</v>
      </c>
      <c r="AD293" s="12"/>
      <c r="AE293" s="25"/>
      <c r="AF293" s="11">
        <f t="shared" si="504"/>
        <v>0</v>
      </c>
      <c r="AG293" s="12"/>
      <c r="AH293" s="3"/>
      <c r="AI293" s="11">
        <f t="shared" si="505"/>
        <v>0</v>
      </c>
      <c r="AJ293" s="12"/>
      <c r="AK293" s="3"/>
      <c r="AL293" s="11">
        <f t="shared" si="506"/>
        <v>0</v>
      </c>
      <c r="AM293" s="12"/>
      <c r="AN293" s="3"/>
      <c r="AO293" s="11">
        <f t="shared" si="507"/>
        <v>0</v>
      </c>
      <c r="AP293" s="12"/>
      <c r="AQ293" s="3"/>
      <c r="AR293" s="11">
        <f t="shared" si="508"/>
        <v>0</v>
      </c>
      <c r="AS293" s="12"/>
      <c r="AT293" s="3"/>
      <c r="AU293" s="11">
        <f t="shared" si="509"/>
        <v>0</v>
      </c>
      <c r="AV293" s="12"/>
      <c r="AW293" s="3"/>
      <c r="AX293" s="63">
        <f>SUM(G292:G302,J292:J302,M292:M302,P292:P302,S292:S302,V292:V302,Y292:Y302,AB292:AB302,AE292:AE302)</f>
        <v>0</v>
      </c>
    </row>
    <row r="294" spans="1:50">
      <c r="A294" s="669"/>
      <c r="B294" s="600"/>
      <c r="C294" s="672"/>
      <c r="D294" s="606"/>
      <c r="E294" s="676"/>
      <c r="F294" s="303" t="s">
        <v>34</v>
      </c>
      <c r="G294" s="25"/>
      <c r="H294" s="11">
        <f t="shared" si="496"/>
        <v>0</v>
      </c>
      <c r="I294" s="12"/>
      <c r="J294" s="3"/>
      <c r="K294" s="11">
        <f t="shared" si="497"/>
        <v>0</v>
      </c>
      <c r="L294" s="12"/>
      <c r="M294" s="3"/>
      <c r="N294" s="11">
        <f t="shared" si="498"/>
        <v>0</v>
      </c>
      <c r="O294" s="12"/>
      <c r="P294" s="3"/>
      <c r="Q294" s="11">
        <f t="shared" si="499"/>
        <v>0</v>
      </c>
      <c r="R294" s="12"/>
      <c r="S294" s="3"/>
      <c r="T294" s="11">
        <f t="shared" si="500"/>
        <v>0</v>
      </c>
      <c r="U294" s="12"/>
      <c r="V294" s="3"/>
      <c r="W294" s="11">
        <f t="shared" si="501"/>
        <v>0</v>
      </c>
      <c r="X294" s="127"/>
      <c r="Y294" s="189"/>
      <c r="Z294" s="11">
        <f t="shared" si="502"/>
        <v>0</v>
      </c>
      <c r="AA294" s="190"/>
      <c r="AB294" s="25"/>
      <c r="AC294" s="11">
        <f t="shared" si="503"/>
        <v>0</v>
      </c>
      <c r="AD294" s="12"/>
      <c r="AE294" s="25"/>
      <c r="AF294" s="11">
        <f t="shared" si="504"/>
        <v>0</v>
      </c>
      <c r="AG294" s="12"/>
      <c r="AH294" s="3"/>
      <c r="AI294" s="11">
        <f t="shared" si="505"/>
        <v>0</v>
      </c>
      <c r="AJ294" s="12"/>
      <c r="AK294" s="3"/>
      <c r="AL294" s="11">
        <f t="shared" si="506"/>
        <v>0</v>
      </c>
      <c r="AM294" s="12"/>
      <c r="AN294" s="3"/>
      <c r="AO294" s="11">
        <f t="shared" si="507"/>
        <v>0</v>
      </c>
      <c r="AP294" s="12"/>
      <c r="AQ294" s="3"/>
      <c r="AR294" s="11">
        <f t="shared" si="508"/>
        <v>0</v>
      </c>
      <c r="AS294" s="12"/>
      <c r="AT294" s="3"/>
      <c r="AU294" s="11">
        <f t="shared" si="509"/>
        <v>0</v>
      </c>
      <c r="AV294" s="12"/>
      <c r="AW294" s="3"/>
      <c r="AX294" s="7" t="s">
        <v>35</v>
      </c>
    </row>
    <row r="295" spans="1:50">
      <c r="A295" s="669"/>
      <c r="B295" s="600"/>
      <c r="C295" s="672"/>
      <c r="D295" s="606"/>
      <c r="E295" s="676"/>
      <c r="F295" s="303" t="s">
        <v>36</v>
      </c>
      <c r="G295" s="25"/>
      <c r="H295" s="11">
        <f t="shared" si="496"/>
        <v>0</v>
      </c>
      <c r="I295" s="12"/>
      <c r="J295" s="3"/>
      <c r="K295" s="11">
        <f t="shared" si="497"/>
        <v>0</v>
      </c>
      <c r="L295" s="12"/>
      <c r="M295" s="3"/>
      <c r="N295" s="11">
        <f t="shared" si="498"/>
        <v>0</v>
      </c>
      <c r="O295" s="12"/>
      <c r="P295" s="3"/>
      <c r="Q295" s="11">
        <f t="shared" si="499"/>
        <v>0</v>
      </c>
      <c r="R295" s="12"/>
      <c r="S295" s="3"/>
      <c r="T295" s="11">
        <f t="shared" si="500"/>
        <v>0</v>
      </c>
      <c r="U295" s="12"/>
      <c r="V295" s="3"/>
      <c r="W295" s="11">
        <f t="shared" si="501"/>
        <v>0</v>
      </c>
      <c r="X295" s="127"/>
      <c r="Y295" s="189"/>
      <c r="Z295" s="11">
        <f t="shared" si="502"/>
        <v>0</v>
      </c>
      <c r="AA295" s="190"/>
      <c r="AB295" s="25"/>
      <c r="AC295" s="11">
        <f t="shared" si="503"/>
        <v>0</v>
      </c>
      <c r="AD295" s="12"/>
      <c r="AE295" s="25"/>
      <c r="AF295" s="11">
        <f t="shared" si="504"/>
        <v>0</v>
      </c>
      <c r="AG295" s="12"/>
      <c r="AH295" s="3"/>
      <c r="AI295" s="11">
        <f t="shared" si="505"/>
        <v>0</v>
      </c>
      <c r="AJ295" s="12"/>
      <c r="AK295" s="471"/>
      <c r="AL295" s="466">
        <f t="shared" si="506"/>
        <v>0</v>
      </c>
      <c r="AM295" s="467"/>
      <c r="AN295" s="451">
        <v>1033060</v>
      </c>
      <c r="AO295" s="452">
        <f t="shared" si="507"/>
        <v>1033060</v>
      </c>
      <c r="AP295" s="453"/>
      <c r="AQ295" s="3"/>
      <c r="AR295" s="11">
        <f t="shared" si="508"/>
        <v>0</v>
      </c>
      <c r="AS295" s="12"/>
      <c r="AT295" s="3"/>
      <c r="AU295" s="11">
        <f t="shared" si="509"/>
        <v>0</v>
      </c>
      <c r="AV295" s="12"/>
      <c r="AW295" s="3"/>
      <c r="AX295" s="63">
        <f>SUM(H292:H302,K292:K302,N292:N302,Q292:Q302,T292:T302,W292:W302,Z292:Z302,AC292:AC302,Z292:Z302,AF292:AF302)</f>
        <v>0</v>
      </c>
    </row>
    <row r="296" spans="1:50">
      <c r="A296" s="669"/>
      <c r="B296" s="600"/>
      <c r="C296" s="672"/>
      <c r="D296" s="606"/>
      <c r="E296" s="676"/>
      <c r="F296" s="303" t="s">
        <v>37</v>
      </c>
      <c r="G296" s="25"/>
      <c r="H296" s="11">
        <f t="shared" si="496"/>
        <v>0</v>
      </c>
      <c r="I296" s="12"/>
      <c r="J296" s="3"/>
      <c r="K296" s="11">
        <f t="shared" si="497"/>
        <v>0</v>
      </c>
      <c r="L296" s="12"/>
      <c r="M296" s="3"/>
      <c r="N296" s="11">
        <f t="shared" si="498"/>
        <v>0</v>
      </c>
      <c r="O296" s="12"/>
      <c r="P296" s="3"/>
      <c r="Q296" s="11">
        <f t="shared" si="499"/>
        <v>0</v>
      </c>
      <c r="R296" s="12"/>
      <c r="S296" s="3"/>
      <c r="T296" s="11">
        <f t="shared" si="500"/>
        <v>0</v>
      </c>
      <c r="U296" s="12"/>
      <c r="V296" s="3"/>
      <c r="W296" s="11">
        <f t="shared" si="501"/>
        <v>0</v>
      </c>
      <c r="X296" s="127"/>
      <c r="Y296" s="189"/>
      <c r="Z296" s="11">
        <f t="shared" si="502"/>
        <v>0</v>
      </c>
      <c r="AA296" s="190"/>
      <c r="AB296" s="25"/>
      <c r="AC296" s="11">
        <f t="shared" si="503"/>
        <v>0</v>
      </c>
      <c r="AD296" s="12"/>
      <c r="AE296" s="25"/>
      <c r="AF296" s="11">
        <f t="shared" si="504"/>
        <v>0</v>
      </c>
      <c r="AG296" s="12"/>
      <c r="AH296" s="3"/>
      <c r="AI296" s="11">
        <f t="shared" si="505"/>
        <v>0</v>
      </c>
      <c r="AJ296" s="12"/>
      <c r="AK296" s="3"/>
      <c r="AL296" s="11">
        <f t="shared" si="506"/>
        <v>0</v>
      </c>
      <c r="AM296" s="12"/>
      <c r="AN296" s="3"/>
      <c r="AO296" s="11">
        <f t="shared" si="507"/>
        <v>0</v>
      </c>
      <c r="AP296" s="12"/>
      <c r="AQ296" s="3"/>
      <c r="AR296" s="11">
        <f t="shared" si="508"/>
        <v>0</v>
      </c>
      <c r="AS296" s="12"/>
      <c r="AT296" s="3"/>
      <c r="AU296" s="11">
        <f t="shared" si="509"/>
        <v>0</v>
      </c>
      <c r="AV296" s="12"/>
      <c r="AW296" s="3"/>
      <c r="AX296" s="7" t="s">
        <v>38</v>
      </c>
    </row>
    <row r="297" spans="1:50">
      <c r="A297" s="669"/>
      <c r="B297" s="600"/>
      <c r="C297" s="672"/>
      <c r="D297" s="606"/>
      <c r="E297" s="676"/>
      <c r="F297" s="303" t="s">
        <v>55</v>
      </c>
      <c r="G297" s="25"/>
      <c r="H297" s="11">
        <f t="shared" si="496"/>
        <v>0</v>
      </c>
      <c r="I297" s="12"/>
      <c r="J297" s="3"/>
      <c r="K297" s="11">
        <f t="shared" si="497"/>
        <v>0</v>
      </c>
      <c r="L297" s="12"/>
      <c r="M297" s="3"/>
      <c r="N297" s="11">
        <f t="shared" si="498"/>
        <v>0</v>
      </c>
      <c r="O297" s="12"/>
      <c r="P297" s="3"/>
      <c r="Q297" s="11">
        <f t="shared" si="499"/>
        <v>0</v>
      </c>
      <c r="R297" s="12"/>
      <c r="S297" s="3"/>
      <c r="T297" s="11">
        <f t="shared" si="500"/>
        <v>0</v>
      </c>
      <c r="U297" s="12"/>
      <c r="V297" s="3"/>
      <c r="W297" s="11">
        <f t="shared" si="501"/>
        <v>0</v>
      </c>
      <c r="X297" s="127"/>
      <c r="Y297" s="189"/>
      <c r="Z297" s="11">
        <f t="shared" si="502"/>
        <v>0</v>
      </c>
      <c r="AA297" s="190"/>
      <c r="AB297" s="25"/>
      <c r="AC297" s="11">
        <f t="shared" si="503"/>
        <v>0</v>
      </c>
      <c r="AD297" s="12"/>
      <c r="AE297" s="25"/>
      <c r="AF297" s="11">
        <f t="shared" si="504"/>
        <v>0</v>
      </c>
      <c r="AG297" s="12"/>
      <c r="AH297" s="3"/>
      <c r="AI297" s="11">
        <f t="shared" si="505"/>
        <v>0</v>
      </c>
      <c r="AJ297" s="12"/>
      <c r="AK297" s="3"/>
      <c r="AL297" s="11">
        <f t="shared" si="506"/>
        <v>0</v>
      </c>
      <c r="AM297" s="12"/>
      <c r="AN297" s="3"/>
      <c r="AO297" s="11">
        <f t="shared" si="507"/>
        <v>0</v>
      </c>
      <c r="AP297" s="12"/>
      <c r="AQ297" s="3"/>
      <c r="AR297" s="11">
        <f t="shared" si="508"/>
        <v>0</v>
      </c>
      <c r="AS297" s="12"/>
      <c r="AT297" s="3"/>
      <c r="AU297" s="11">
        <f t="shared" si="509"/>
        <v>0</v>
      </c>
      <c r="AV297" s="12"/>
      <c r="AW297" s="3"/>
      <c r="AX297" s="63">
        <f>SUM(I292:I302,L292:L302,O292:O302,R292:R302,U292:U302,X292:X302,AA292:AA302,AD292:AD302,AG292:AG302)</f>
        <v>0</v>
      </c>
    </row>
    <row r="298" spans="1:50">
      <c r="A298" s="669"/>
      <c r="B298" s="600"/>
      <c r="C298" s="672"/>
      <c r="D298" s="606"/>
      <c r="E298" s="676"/>
      <c r="F298" s="303" t="s">
        <v>39</v>
      </c>
      <c r="G298" s="25"/>
      <c r="H298" s="11"/>
      <c r="I298" s="12"/>
      <c r="J298" s="3"/>
      <c r="K298" s="11"/>
      <c r="L298" s="12"/>
      <c r="M298" s="3"/>
      <c r="N298" s="11"/>
      <c r="O298" s="12"/>
      <c r="P298" s="3"/>
      <c r="Q298" s="11"/>
      <c r="R298" s="12"/>
      <c r="S298" s="3"/>
      <c r="T298" s="11"/>
      <c r="U298" s="12"/>
      <c r="V298" s="3"/>
      <c r="W298" s="11"/>
      <c r="X298" s="127"/>
      <c r="Y298" s="309"/>
      <c r="Z298" s="20"/>
      <c r="AA298" s="190"/>
      <c r="AB298" s="25"/>
      <c r="AC298" s="11"/>
      <c r="AD298" s="12"/>
      <c r="AE298" s="25"/>
      <c r="AF298" s="11"/>
      <c r="AG298" s="12"/>
      <c r="AH298" s="3"/>
      <c r="AI298" s="11"/>
      <c r="AJ298" s="12"/>
      <c r="AK298" s="3"/>
      <c r="AL298" s="11"/>
      <c r="AM298" s="12"/>
      <c r="AN298" s="3"/>
      <c r="AO298" s="11"/>
      <c r="AP298" s="12"/>
      <c r="AQ298" s="3"/>
      <c r="AR298" s="11"/>
      <c r="AS298" s="12"/>
      <c r="AT298" s="451">
        <v>400000</v>
      </c>
      <c r="AU298" s="452">
        <f t="shared" si="509"/>
        <v>400000</v>
      </c>
      <c r="AV298" s="453"/>
      <c r="AW298" s="3"/>
      <c r="AX298" s="63"/>
    </row>
    <row r="299" spans="1:50">
      <c r="A299" s="669"/>
      <c r="B299" s="600"/>
      <c r="C299" s="672"/>
      <c r="D299" s="606"/>
      <c r="E299" s="676"/>
      <c r="F299" s="303" t="s">
        <v>40</v>
      </c>
      <c r="G299" s="25"/>
      <c r="H299" s="11"/>
      <c r="I299" s="12"/>
      <c r="J299" s="3"/>
      <c r="K299" s="11"/>
      <c r="L299" s="12"/>
      <c r="M299" s="3"/>
      <c r="N299" s="11"/>
      <c r="O299" s="12"/>
      <c r="P299" s="3"/>
      <c r="Q299" s="11"/>
      <c r="R299" s="12"/>
      <c r="S299" s="3"/>
      <c r="T299" s="11"/>
      <c r="U299" s="12"/>
      <c r="V299" s="3"/>
      <c r="W299" s="11"/>
      <c r="X299" s="127"/>
      <c r="Y299" s="310"/>
      <c r="Z299" s="20">
        <f t="shared" ref="Z299:Z302" si="510">Y299-AA299</f>
        <v>0</v>
      </c>
      <c r="AA299" s="190"/>
      <c r="AB299" s="25"/>
      <c r="AC299" s="11">
        <v>0</v>
      </c>
      <c r="AD299" s="12"/>
      <c r="AE299" s="446"/>
      <c r="AF299" s="446">
        <v>0</v>
      </c>
      <c r="AG299" s="446"/>
      <c r="AH299" s="3"/>
      <c r="AI299" s="11">
        <f t="shared" ref="AI299:AI302" si="511">AH299-AJ299</f>
        <v>0</v>
      </c>
      <c r="AJ299" s="12"/>
      <c r="AK299" s="3"/>
      <c r="AL299" s="11">
        <f t="shared" ref="AL299:AL302" si="512">AK299-AM299</f>
        <v>0</v>
      </c>
      <c r="AM299" s="12"/>
      <c r="AN299" s="3"/>
      <c r="AO299" s="11">
        <f t="shared" ref="AO299:AO302" si="513">AN299-AP299</f>
        <v>0</v>
      </c>
      <c r="AP299" s="12"/>
      <c r="AQ299" s="3"/>
      <c r="AR299" s="11">
        <f t="shared" ref="AR299:AR302" si="514">AQ299-AS299</f>
        <v>0</v>
      </c>
      <c r="AS299" s="12"/>
      <c r="AT299" s="454">
        <v>4080000</v>
      </c>
      <c r="AU299" s="455">
        <f t="shared" ref="AU299:AU302" si="515">AT299-AV299</f>
        <v>4080000</v>
      </c>
      <c r="AV299" s="456"/>
      <c r="AW299" s="3"/>
      <c r="AX299" s="63"/>
    </row>
    <row r="300" spans="1:50">
      <c r="A300" s="669"/>
      <c r="B300" s="600"/>
      <c r="C300" s="672"/>
      <c r="D300" s="606"/>
      <c r="E300" s="676"/>
      <c r="F300" s="303" t="s">
        <v>41</v>
      </c>
      <c r="G300" s="25"/>
      <c r="H300" s="11">
        <f t="shared" ref="H300:H302" si="516">G300-I300</f>
        <v>0</v>
      </c>
      <c r="I300" s="12"/>
      <c r="J300" s="3"/>
      <c r="K300" s="11">
        <f t="shared" ref="K300:K302" si="517">J300-L300</f>
        <v>0</v>
      </c>
      <c r="L300" s="12"/>
      <c r="M300" s="3"/>
      <c r="N300" s="11">
        <f t="shared" ref="N300:N302" si="518">M300-O300</f>
        <v>0</v>
      </c>
      <c r="O300" s="12"/>
      <c r="P300" s="3"/>
      <c r="Q300" s="11">
        <f t="shared" ref="Q300:Q302" si="519">P300-R300</f>
        <v>0</v>
      </c>
      <c r="R300" s="12"/>
      <c r="S300" s="3"/>
      <c r="T300" s="11">
        <f t="shared" ref="T300:T302" si="520">S300-U300</f>
        <v>0</v>
      </c>
      <c r="U300" s="12"/>
      <c r="V300" s="3"/>
      <c r="W300" s="11">
        <f t="shared" ref="W300:W302" si="521">V300-X300</f>
        <v>0</v>
      </c>
      <c r="X300" s="12"/>
      <c r="Y300" s="22"/>
      <c r="Z300" s="311">
        <f t="shared" si="510"/>
        <v>0</v>
      </c>
      <c r="AA300" s="312"/>
      <c r="AB300" s="25"/>
      <c r="AC300" s="11">
        <f t="shared" ref="AC300:AC302" si="522">AB300-AD300</f>
        <v>0</v>
      </c>
      <c r="AD300" s="12"/>
      <c r="AE300" s="25"/>
      <c r="AF300" s="11">
        <f t="shared" ref="AF300:AF302" si="523">AE300-AG300</f>
        <v>0</v>
      </c>
      <c r="AG300" s="12"/>
      <c r="AH300" s="3"/>
      <c r="AI300" s="11">
        <f t="shared" si="511"/>
        <v>0</v>
      </c>
      <c r="AJ300" s="12"/>
      <c r="AK300" s="3"/>
      <c r="AL300" s="11">
        <f t="shared" si="512"/>
        <v>0</v>
      </c>
      <c r="AM300" s="12"/>
      <c r="AN300" s="3"/>
      <c r="AO300" s="11">
        <f t="shared" si="513"/>
        <v>0</v>
      </c>
      <c r="AP300" s="12"/>
      <c r="AQ300" s="3"/>
      <c r="AR300" s="11">
        <f t="shared" si="514"/>
        <v>0</v>
      </c>
      <c r="AS300" s="12"/>
      <c r="AT300" s="3"/>
      <c r="AU300" s="11">
        <f t="shared" si="515"/>
        <v>0</v>
      </c>
      <c r="AV300" s="12"/>
      <c r="AW300" s="3"/>
      <c r="AX300" s="7" t="s">
        <v>42</v>
      </c>
    </row>
    <row r="301" spans="1:50">
      <c r="A301" s="669"/>
      <c r="B301" s="600"/>
      <c r="C301" s="672"/>
      <c r="D301" s="606"/>
      <c r="E301" s="676"/>
      <c r="F301" s="303" t="s">
        <v>43</v>
      </c>
      <c r="G301" s="25"/>
      <c r="H301" s="11">
        <f t="shared" si="516"/>
        <v>0</v>
      </c>
      <c r="I301" s="12"/>
      <c r="J301" s="3"/>
      <c r="K301" s="11">
        <f t="shared" si="517"/>
        <v>0</v>
      </c>
      <c r="L301" s="12"/>
      <c r="M301" s="3"/>
      <c r="N301" s="11">
        <f t="shared" si="518"/>
        <v>0</v>
      </c>
      <c r="O301" s="12"/>
      <c r="P301" s="3"/>
      <c r="Q301" s="11">
        <f t="shared" si="519"/>
        <v>0</v>
      </c>
      <c r="R301" s="12"/>
      <c r="S301" s="3"/>
      <c r="T301" s="11">
        <f t="shared" si="520"/>
        <v>0</v>
      </c>
      <c r="U301" s="12"/>
      <c r="V301" s="3"/>
      <c r="W301" s="11">
        <f t="shared" si="521"/>
        <v>0</v>
      </c>
      <c r="X301" s="12"/>
      <c r="Y301" s="3"/>
      <c r="Z301" s="11">
        <f t="shared" si="510"/>
        <v>0</v>
      </c>
      <c r="AA301" s="12"/>
      <c r="AB301" s="25"/>
      <c r="AC301" s="11">
        <f t="shared" si="522"/>
        <v>0</v>
      </c>
      <c r="AD301" s="12"/>
      <c r="AE301" s="25"/>
      <c r="AF301" s="11">
        <f t="shared" si="523"/>
        <v>0</v>
      </c>
      <c r="AG301" s="12"/>
      <c r="AH301" s="3"/>
      <c r="AI301" s="11">
        <f t="shared" si="511"/>
        <v>0</v>
      </c>
      <c r="AJ301" s="12"/>
      <c r="AK301" s="3"/>
      <c r="AL301" s="11">
        <f t="shared" si="512"/>
        <v>0</v>
      </c>
      <c r="AM301" s="12"/>
      <c r="AN301" s="3"/>
      <c r="AO301" s="11">
        <f t="shared" si="513"/>
        <v>0</v>
      </c>
      <c r="AP301" s="12"/>
      <c r="AQ301" s="3"/>
      <c r="AR301" s="11">
        <f t="shared" si="514"/>
        <v>0</v>
      </c>
      <c r="AS301" s="12"/>
      <c r="AT301" s="3"/>
      <c r="AU301" s="11">
        <f t="shared" si="515"/>
        <v>0</v>
      </c>
      <c r="AV301" s="12"/>
      <c r="AW301" s="3"/>
      <c r="AX301" s="290" t="e">
        <f>AX297/AX293</f>
        <v>#DIV/0!</v>
      </c>
    </row>
    <row r="302" spans="1:50">
      <c r="A302" s="670"/>
      <c r="B302" s="671"/>
      <c r="C302" s="673"/>
      <c r="D302" s="675"/>
      <c r="E302" s="677"/>
      <c r="F302" s="305" t="s">
        <v>44</v>
      </c>
      <c r="G302" s="292"/>
      <c r="H302" s="16">
        <f t="shared" si="516"/>
        <v>0</v>
      </c>
      <c r="I302" s="17"/>
      <c r="J302" s="8"/>
      <c r="K302" s="16">
        <f t="shared" si="517"/>
        <v>0</v>
      </c>
      <c r="L302" s="17"/>
      <c r="M302" s="8"/>
      <c r="N302" s="16">
        <f t="shared" si="518"/>
        <v>0</v>
      </c>
      <c r="O302" s="17"/>
      <c r="P302" s="8"/>
      <c r="Q302" s="16">
        <f t="shared" si="519"/>
        <v>0</v>
      </c>
      <c r="R302" s="17"/>
      <c r="S302" s="19"/>
      <c r="T302" s="20">
        <f t="shared" si="520"/>
        <v>0</v>
      </c>
      <c r="U302" s="21"/>
      <c r="V302" s="19"/>
      <c r="W302" s="20">
        <f t="shared" si="521"/>
        <v>0</v>
      </c>
      <c r="X302" s="21"/>
      <c r="Y302" s="19"/>
      <c r="Z302" s="20">
        <f t="shared" si="510"/>
        <v>0</v>
      </c>
      <c r="AA302" s="21"/>
      <c r="AB302" s="292"/>
      <c r="AC302" s="16">
        <f t="shared" si="522"/>
        <v>0</v>
      </c>
      <c r="AD302" s="17"/>
      <c r="AE302" s="292"/>
      <c r="AF302" s="16">
        <f t="shared" si="523"/>
        <v>0</v>
      </c>
      <c r="AG302" s="17"/>
      <c r="AH302" s="8"/>
      <c r="AI302" s="16">
        <f t="shared" si="511"/>
        <v>0</v>
      </c>
      <c r="AJ302" s="17"/>
      <c r="AK302" s="8"/>
      <c r="AL302" s="16">
        <f t="shared" si="512"/>
        <v>0</v>
      </c>
      <c r="AM302" s="17"/>
      <c r="AN302" s="8"/>
      <c r="AO302" s="16">
        <f t="shared" si="513"/>
        <v>0</v>
      </c>
      <c r="AP302" s="17"/>
      <c r="AQ302" s="8"/>
      <c r="AR302" s="16">
        <f t="shared" si="514"/>
        <v>0</v>
      </c>
      <c r="AS302" s="17"/>
      <c r="AT302" s="8"/>
      <c r="AU302" s="16">
        <f t="shared" si="515"/>
        <v>0</v>
      </c>
      <c r="AV302" s="17"/>
      <c r="AW302" s="8"/>
      <c r="AX302" s="65"/>
    </row>
    <row r="303" spans="1:50">
      <c r="A303" s="683" t="s">
        <v>18</v>
      </c>
      <c r="B303" s="499" t="s">
        <v>19</v>
      </c>
      <c r="C303" s="476" t="s">
        <v>20</v>
      </c>
      <c r="D303" s="499" t="s">
        <v>21</v>
      </c>
      <c r="E303" s="476" t="s">
        <v>22</v>
      </c>
      <c r="F303" s="685" t="s">
        <v>23</v>
      </c>
      <c r="G303" s="544" t="s">
        <v>24</v>
      </c>
      <c r="H303" s="502" t="s">
        <v>25</v>
      </c>
      <c r="I303" s="504" t="s">
        <v>26</v>
      </c>
      <c r="J303" s="544" t="s">
        <v>24</v>
      </c>
      <c r="K303" s="502" t="s">
        <v>25</v>
      </c>
      <c r="L303" s="504" t="s">
        <v>26</v>
      </c>
      <c r="M303" s="544" t="s">
        <v>24</v>
      </c>
      <c r="N303" s="502" t="s">
        <v>25</v>
      </c>
      <c r="O303" s="504" t="s">
        <v>26</v>
      </c>
      <c r="P303" s="544" t="s">
        <v>24</v>
      </c>
      <c r="Q303" s="502" t="s">
        <v>25</v>
      </c>
      <c r="R303" s="504" t="s">
        <v>26</v>
      </c>
      <c r="S303" s="544" t="s">
        <v>24</v>
      </c>
      <c r="T303" s="502" t="s">
        <v>25</v>
      </c>
      <c r="U303" s="504" t="s">
        <v>26</v>
      </c>
      <c r="V303" s="544" t="s">
        <v>24</v>
      </c>
      <c r="W303" s="502" t="s">
        <v>25</v>
      </c>
      <c r="X303" s="542" t="s">
        <v>26</v>
      </c>
      <c r="Y303" s="678" t="s">
        <v>24</v>
      </c>
      <c r="Z303" s="680" t="s">
        <v>25</v>
      </c>
      <c r="AA303" s="681" t="s">
        <v>26</v>
      </c>
      <c r="AB303" s="544" t="s">
        <v>24</v>
      </c>
      <c r="AC303" s="502" t="s">
        <v>25</v>
      </c>
      <c r="AD303" s="504" t="s">
        <v>26</v>
      </c>
      <c r="AE303" s="544" t="s">
        <v>24</v>
      </c>
      <c r="AF303" s="502" t="s">
        <v>25</v>
      </c>
      <c r="AG303" s="504" t="s">
        <v>26</v>
      </c>
      <c r="AH303" s="544" t="s">
        <v>24</v>
      </c>
      <c r="AI303" s="502" t="s">
        <v>25</v>
      </c>
      <c r="AJ303" s="504" t="s">
        <v>26</v>
      </c>
      <c r="AK303" s="544" t="s">
        <v>24</v>
      </c>
      <c r="AL303" s="502" t="s">
        <v>25</v>
      </c>
      <c r="AM303" s="504" t="s">
        <v>26</v>
      </c>
      <c r="AN303" s="544" t="s">
        <v>24</v>
      </c>
      <c r="AO303" s="502" t="s">
        <v>25</v>
      </c>
      <c r="AP303" s="504" t="s">
        <v>26</v>
      </c>
      <c r="AQ303" s="544" t="s">
        <v>24</v>
      </c>
      <c r="AR303" s="502" t="s">
        <v>25</v>
      </c>
      <c r="AS303" s="504" t="s">
        <v>26</v>
      </c>
      <c r="AT303" s="544" t="s">
        <v>24</v>
      </c>
      <c r="AU303" s="502" t="s">
        <v>25</v>
      </c>
      <c r="AV303" s="504" t="s">
        <v>26</v>
      </c>
      <c r="AW303" s="544" t="s">
        <v>24</v>
      </c>
      <c r="AX303" s="521" t="s">
        <v>27</v>
      </c>
    </row>
    <row r="304" spans="1:50">
      <c r="A304" s="684"/>
      <c r="B304" s="532"/>
      <c r="C304" s="502"/>
      <c r="D304" s="532"/>
      <c r="E304" s="502"/>
      <c r="F304" s="686"/>
      <c r="G304" s="544"/>
      <c r="H304" s="502"/>
      <c r="I304" s="504"/>
      <c r="J304" s="544"/>
      <c r="K304" s="502"/>
      <c r="L304" s="504"/>
      <c r="M304" s="544"/>
      <c r="N304" s="502"/>
      <c r="O304" s="504"/>
      <c r="P304" s="544"/>
      <c r="Q304" s="502"/>
      <c r="R304" s="504"/>
      <c r="S304" s="544"/>
      <c r="T304" s="502"/>
      <c r="U304" s="504"/>
      <c r="V304" s="544"/>
      <c r="W304" s="502"/>
      <c r="X304" s="542"/>
      <c r="Y304" s="679"/>
      <c r="Z304" s="502"/>
      <c r="AA304" s="682"/>
      <c r="AB304" s="544"/>
      <c r="AC304" s="502"/>
      <c r="AD304" s="504"/>
      <c r="AE304" s="544"/>
      <c r="AF304" s="502"/>
      <c r="AG304" s="504"/>
      <c r="AH304" s="544"/>
      <c r="AI304" s="502"/>
      <c r="AJ304" s="504"/>
      <c r="AK304" s="544"/>
      <c r="AL304" s="502"/>
      <c r="AM304" s="504"/>
      <c r="AN304" s="544"/>
      <c r="AO304" s="502"/>
      <c r="AP304" s="504"/>
      <c r="AQ304" s="544"/>
      <c r="AR304" s="502"/>
      <c r="AS304" s="504"/>
      <c r="AT304" s="544"/>
      <c r="AU304" s="502"/>
      <c r="AV304" s="504"/>
      <c r="AW304" s="544"/>
      <c r="AX304" s="521"/>
    </row>
    <row r="305" spans="1:50">
      <c r="A305" s="669" t="s">
        <v>102</v>
      </c>
      <c r="B305" s="600">
        <v>2541</v>
      </c>
      <c r="C305" s="672">
        <v>1801597</v>
      </c>
      <c r="D305" s="606" t="s">
        <v>103</v>
      </c>
      <c r="E305" s="676" t="s">
        <v>60</v>
      </c>
      <c r="F305" s="303" t="s">
        <v>31</v>
      </c>
      <c r="G305" s="25"/>
      <c r="H305" s="9">
        <f t="shared" ref="H305:H315" si="524">G305-I305</f>
        <v>0</v>
      </c>
      <c r="I305" s="10"/>
      <c r="J305" s="3"/>
      <c r="K305" s="9">
        <f t="shared" ref="K305:K315" si="525">J305-L305</f>
        <v>0</v>
      </c>
      <c r="L305" s="10"/>
      <c r="M305" s="3"/>
      <c r="N305" s="9">
        <f t="shared" ref="N305:N315" si="526">M305-O305</f>
        <v>0</v>
      </c>
      <c r="O305" s="10"/>
      <c r="P305" s="3"/>
      <c r="Q305" s="9">
        <f t="shared" ref="Q305:Q315" si="527">P305-R305</f>
        <v>0</v>
      </c>
      <c r="R305" s="10"/>
      <c r="S305" s="3"/>
      <c r="T305" s="9">
        <f t="shared" ref="T305:T315" si="528">S305-U305</f>
        <v>0</v>
      </c>
      <c r="U305" s="10"/>
      <c r="V305" s="3"/>
      <c r="W305" s="9">
        <f t="shared" ref="W305:W315" si="529">V305-X305</f>
        <v>0</v>
      </c>
      <c r="X305" s="126"/>
      <c r="Y305" s="189"/>
      <c r="Z305" s="9">
        <f t="shared" ref="Z305:Z315" si="530">Y305-AA305</f>
        <v>0</v>
      </c>
      <c r="AA305" s="306"/>
      <c r="AB305" s="25"/>
      <c r="AC305" s="9">
        <f t="shared" ref="AC305:AC310" si="531">AB305-AD305</f>
        <v>0</v>
      </c>
      <c r="AD305" s="10"/>
      <c r="AE305" s="25"/>
      <c r="AF305" s="9">
        <f t="shared" ref="AF305:AF310" si="532">AE305-AG305</f>
        <v>0</v>
      </c>
      <c r="AG305" s="10"/>
      <c r="AH305" s="3"/>
      <c r="AI305" s="9">
        <f t="shared" ref="AI305:AI315" si="533">AH305-AJ305</f>
        <v>0</v>
      </c>
      <c r="AJ305" s="10"/>
      <c r="AK305" s="3"/>
      <c r="AL305" s="9">
        <f t="shared" ref="AL305:AL315" si="534">AK305-AM305</f>
        <v>0</v>
      </c>
      <c r="AM305" s="10"/>
      <c r="AN305" s="3"/>
      <c r="AO305" s="9">
        <f t="shared" ref="AO305:AO315" si="535">AN305-AP305</f>
        <v>0</v>
      </c>
      <c r="AP305" s="10"/>
      <c r="AQ305" s="3"/>
      <c r="AR305" s="9">
        <f t="shared" ref="AR305:AR315" si="536">AQ305-AS305</f>
        <v>0</v>
      </c>
      <c r="AS305" s="10"/>
      <c r="AT305" s="3"/>
      <c r="AU305" s="9">
        <f t="shared" ref="AU305:AU310" si="537">AT305-AV305</f>
        <v>0</v>
      </c>
      <c r="AV305" s="10"/>
      <c r="AW305" s="3"/>
      <c r="AX305" s="4" t="s">
        <v>32</v>
      </c>
    </row>
    <row r="306" spans="1:50">
      <c r="A306" s="669"/>
      <c r="B306" s="600"/>
      <c r="C306" s="672"/>
      <c r="D306" s="606"/>
      <c r="E306" s="676"/>
      <c r="F306" s="303" t="s">
        <v>33</v>
      </c>
      <c r="G306" s="25"/>
      <c r="H306" s="11">
        <f t="shared" si="524"/>
        <v>0</v>
      </c>
      <c r="I306" s="12"/>
      <c r="J306" s="3"/>
      <c r="K306" s="11">
        <f t="shared" si="525"/>
        <v>0</v>
      </c>
      <c r="L306" s="12"/>
      <c r="M306" s="3"/>
      <c r="N306" s="11">
        <f t="shared" si="526"/>
        <v>0</v>
      </c>
      <c r="O306" s="12"/>
      <c r="P306" s="3"/>
      <c r="Q306" s="11">
        <f t="shared" si="527"/>
        <v>0</v>
      </c>
      <c r="R306" s="12"/>
      <c r="S306" s="3">
        <f>SUM(36615+53693)</f>
        <v>90308</v>
      </c>
      <c r="T306" s="11">
        <f t="shared" si="528"/>
        <v>0</v>
      </c>
      <c r="U306" s="12">
        <v>90308</v>
      </c>
      <c r="V306" s="3"/>
      <c r="W306" s="11">
        <f t="shared" si="529"/>
        <v>0</v>
      </c>
      <c r="X306" s="127"/>
      <c r="Y306" s="189"/>
      <c r="Z306" s="11">
        <f t="shared" si="530"/>
        <v>0</v>
      </c>
      <c r="AA306" s="190"/>
      <c r="AB306" s="25"/>
      <c r="AC306" s="11">
        <f t="shared" si="531"/>
        <v>0</v>
      </c>
      <c r="AD306" s="12"/>
      <c r="AE306" s="25"/>
      <c r="AF306" s="11">
        <f t="shared" si="532"/>
        <v>0</v>
      </c>
      <c r="AG306" s="12"/>
      <c r="AH306" s="3"/>
      <c r="AI306" s="11">
        <f t="shared" si="533"/>
        <v>0</v>
      </c>
      <c r="AJ306" s="12"/>
      <c r="AK306" s="3"/>
      <c r="AL306" s="11">
        <f t="shared" si="534"/>
        <v>0</v>
      </c>
      <c r="AM306" s="12"/>
      <c r="AN306" s="3"/>
      <c r="AO306" s="11">
        <f t="shared" si="535"/>
        <v>0</v>
      </c>
      <c r="AP306" s="12"/>
      <c r="AQ306" s="3"/>
      <c r="AR306" s="11">
        <f t="shared" si="536"/>
        <v>0</v>
      </c>
      <c r="AS306" s="12"/>
      <c r="AT306" s="3"/>
      <c r="AU306" s="11">
        <f t="shared" si="537"/>
        <v>0</v>
      </c>
      <c r="AV306" s="12"/>
      <c r="AW306" s="3"/>
      <c r="AX306" s="63">
        <f>SUM(G305:G315,J305:J315,M305:M315,P305:P315,S305:S315,V305:V315,Y305:Y315,AB305:AB315,AE305:AE315)</f>
        <v>2110826</v>
      </c>
    </row>
    <row r="307" spans="1:50">
      <c r="A307" s="669"/>
      <c r="B307" s="600"/>
      <c r="C307" s="672"/>
      <c r="D307" s="606"/>
      <c r="E307" s="676"/>
      <c r="F307" s="303" t="s">
        <v>34</v>
      </c>
      <c r="G307" s="25"/>
      <c r="H307" s="11">
        <f t="shared" si="524"/>
        <v>0</v>
      </c>
      <c r="I307" s="12"/>
      <c r="J307" s="3"/>
      <c r="K307" s="11">
        <f t="shared" si="525"/>
        <v>0</v>
      </c>
      <c r="L307" s="12"/>
      <c r="M307" s="3"/>
      <c r="N307" s="11">
        <f t="shared" si="526"/>
        <v>0</v>
      </c>
      <c r="O307" s="12"/>
      <c r="P307" s="3"/>
      <c r="Q307" s="11">
        <f t="shared" si="527"/>
        <v>0</v>
      </c>
      <c r="R307" s="12"/>
      <c r="S307" s="3"/>
      <c r="T307" s="11">
        <f t="shared" si="528"/>
        <v>0</v>
      </c>
      <c r="U307" s="12"/>
      <c r="V307" s="3"/>
      <c r="W307" s="11">
        <f t="shared" si="529"/>
        <v>0</v>
      </c>
      <c r="X307" s="127"/>
      <c r="Y307" s="189"/>
      <c r="Z307" s="11">
        <f t="shared" si="530"/>
        <v>0</v>
      </c>
      <c r="AA307" s="190"/>
      <c r="AB307" s="25"/>
      <c r="AC307" s="11">
        <f t="shared" si="531"/>
        <v>0</v>
      </c>
      <c r="AD307" s="12"/>
      <c r="AE307" s="25"/>
      <c r="AF307" s="11">
        <f t="shared" si="532"/>
        <v>0</v>
      </c>
      <c r="AG307" s="12"/>
      <c r="AH307" s="3"/>
      <c r="AI307" s="11">
        <f t="shared" si="533"/>
        <v>0</v>
      </c>
      <c r="AJ307" s="12"/>
      <c r="AK307" s="3"/>
      <c r="AL307" s="11">
        <f t="shared" si="534"/>
        <v>0</v>
      </c>
      <c r="AM307" s="12"/>
      <c r="AN307" s="3"/>
      <c r="AO307" s="11">
        <f t="shared" si="535"/>
        <v>0</v>
      </c>
      <c r="AP307" s="12"/>
      <c r="AQ307" s="3"/>
      <c r="AR307" s="11">
        <f t="shared" si="536"/>
        <v>0</v>
      </c>
      <c r="AS307" s="12"/>
      <c r="AT307" s="3"/>
      <c r="AU307" s="11">
        <f t="shared" si="537"/>
        <v>0</v>
      </c>
      <c r="AV307" s="12"/>
      <c r="AW307" s="3"/>
      <c r="AX307" s="7" t="s">
        <v>35</v>
      </c>
    </row>
    <row r="308" spans="1:50">
      <c r="A308" s="669"/>
      <c r="B308" s="600"/>
      <c r="C308" s="672"/>
      <c r="D308" s="606"/>
      <c r="E308" s="676"/>
      <c r="F308" s="303" t="s">
        <v>36</v>
      </c>
      <c r="G308" s="25"/>
      <c r="H308" s="11">
        <f t="shared" si="524"/>
        <v>0</v>
      </c>
      <c r="I308" s="12"/>
      <c r="J308" s="3"/>
      <c r="K308" s="11">
        <f t="shared" si="525"/>
        <v>0</v>
      </c>
      <c r="L308" s="12"/>
      <c r="M308" s="3"/>
      <c r="N308" s="11">
        <f t="shared" si="526"/>
        <v>0</v>
      </c>
      <c r="O308" s="12"/>
      <c r="P308" s="3"/>
      <c r="Q308" s="11">
        <f t="shared" si="527"/>
        <v>0</v>
      </c>
      <c r="R308" s="12"/>
      <c r="S308" s="3"/>
      <c r="T308" s="11">
        <f t="shared" si="528"/>
        <v>0</v>
      </c>
      <c r="U308" s="12"/>
      <c r="V308" s="3"/>
      <c r="W308" s="11">
        <f t="shared" si="529"/>
        <v>0</v>
      </c>
      <c r="X308" s="127"/>
      <c r="Y308" s="189"/>
      <c r="Z308" s="11">
        <f t="shared" si="530"/>
        <v>0</v>
      </c>
      <c r="AA308" s="190"/>
      <c r="AB308" s="25"/>
      <c r="AC308" s="11">
        <f t="shared" si="531"/>
        <v>0</v>
      </c>
      <c r="AD308" s="12"/>
      <c r="AE308" s="25"/>
      <c r="AF308" s="11">
        <f t="shared" si="532"/>
        <v>0</v>
      </c>
      <c r="AG308" s="12"/>
      <c r="AH308" s="3"/>
      <c r="AI308" s="11">
        <f t="shared" si="533"/>
        <v>0</v>
      </c>
      <c r="AJ308" s="12"/>
      <c r="AK308" s="3"/>
      <c r="AL308" s="11">
        <f t="shared" si="534"/>
        <v>0</v>
      </c>
      <c r="AM308" s="12"/>
      <c r="AN308" s="3"/>
      <c r="AO308" s="11">
        <f t="shared" si="535"/>
        <v>0</v>
      </c>
      <c r="AP308" s="12"/>
      <c r="AQ308" s="3"/>
      <c r="AR308" s="11">
        <f t="shared" si="536"/>
        <v>0</v>
      </c>
      <c r="AS308" s="12"/>
      <c r="AT308" s="3"/>
      <c r="AU308" s="11">
        <f t="shared" si="537"/>
        <v>0</v>
      </c>
      <c r="AV308" s="12"/>
      <c r="AW308" s="3"/>
      <c r="AX308" s="63">
        <f>SUM(H305:H315,K305:K315,N305:N315,Q305:Q315,T305:T315,W305:W315,Z305:Z315,AC305:AC315,Z305:Z315,AF305:AF315)</f>
        <v>0</v>
      </c>
    </row>
    <row r="309" spans="1:50">
      <c r="A309" s="669"/>
      <c r="B309" s="600"/>
      <c r="C309" s="672"/>
      <c r="D309" s="606"/>
      <c r="E309" s="676"/>
      <c r="F309" s="303" t="s">
        <v>37</v>
      </c>
      <c r="G309" s="25"/>
      <c r="H309" s="11">
        <f t="shared" si="524"/>
        <v>0</v>
      </c>
      <c r="I309" s="12"/>
      <c r="J309" s="3"/>
      <c r="K309" s="11">
        <f t="shared" si="525"/>
        <v>0</v>
      </c>
      <c r="L309" s="12"/>
      <c r="M309" s="3"/>
      <c r="N309" s="11">
        <f t="shared" si="526"/>
        <v>0</v>
      </c>
      <c r="O309" s="12"/>
      <c r="P309" s="3"/>
      <c r="Q309" s="11">
        <f t="shared" si="527"/>
        <v>0</v>
      </c>
      <c r="R309" s="12"/>
      <c r="S309" s="3"/>
      <c r="T309" s="11">
        <f t="shared" si="528"/>
        <v>0</v>
      </c>
      <c r="U309" s="12"/>
      <c r="V309" s="3"/>
      <c r="W309" s="11">
        <f t="shared" si="529"/>
        <v>0</v>
      </c>
      <c r="X309" s="127"/>
      <c r="Y309" s="189"/>
      <c r="Z309" s="11">
        <f t="shared" si="530"/>
        <v>0</v>
      </c>
      <c r="AA309" s="190"/>
      <c r="AB309" s="25"/>
      <c r="AC309" s="11">
        <f t="shared" si="531"/>
        <v>0</v>
      </c>
      <c r="AD309" s="12"/>
      <c r="AE309" s="25"/>
      <c r="AF309" s="11">
        <f t="shared" si="532"/>
        <v>0</v>
      </c>
      <c r="AG309" s="12"/>
      <c r="AH309" s="3"/>
      <c r="AI309" s="11">
        <f t="shared" si="533"/>
        <v>0</v>
      </c>
      <c r="AJ309" s="12"/>
      <c r="AK309" s="3"/>
      <c r="AL309" s="11">
        <f t="shared" si="534"/>
        <v>0</v>
      </c>
      <c r="AM309" s="12"/>
      <c r="AN309" s="3"/>
      <c r="AO309" s="11">
        <f t="shared" si="535"/>
        <v>0</v>
      </c>
      <c r="AP309" s="12"/>
      <c r="AQ309" s="3"/>
      <c r="AR309" s="11">
        <f t="shared" si="536"/>
        <v>0</v>
      </c>
      <c r="AS309" s="12"/>
      <c r="AT309" s="3"/>
      <c r="AU309" s="11">
        <f t="shared" si="537"/>
        <v>0</v>
      </c>
      <c r="AV309" s="12"/>
      <c r="AW309" s="3"/>
      <c r="AX309" s="7" t="s">
        <v>38</v>
      </c>
    </row>
    <row r="310" spans="1:50">
      <c r="A310" s="669"/>
      <c r="B310" s="600"/>
      <c r="C310" s="672"/>
      <c r="D310" s="606"/>
      <c r="E310" s="676"/>
      <c r="F310" s="303" t="s">
        <v>55</v>
      </c>
      <c r="G310" s="25"/>
      <c r="H310" s="11">
        <f t="shared" si="524"/>
        <v>0</v>
      </c>
      <c r="I310" s="12"/>
      <c r="J310" s="3"/>
      <c r="K310" s="11">
        <f t="shared" si="525"/>
        <v>0</v>
      </c>
      <c r="L310" s="12"/>
      <c r="M310" s="3"/>
      <c r="N310" s="11">
        <f t="shared" si="526"/>
        <v>0</v>
      </c>
      <c r="O310" s="12"/>
      <c r="P310" s="3"/>
      <c r="Q310" s="11">
        <f t="shared" si="527"/>
        <v>0</v>
      </c>
      <c r="R310" s="12"/>
      <c r="S310" s="3"/>
      <c r="T310" s="11">
        <f t="shared" si="528"/>
        <v>0</v>
      </c>
      <c r="U310" s="12"/>
      <c r="V310" s="3">
        <f>SUM(198300+154371)</f>
        <v>352671</v>
      </c>
      <c r="W310" s="11">
        <f t="shared" si="529"/>
        <v>0</v>
      </c>
      <c r="X310" s="127">
        <v>352671</v>
      </c>
      <c r="Y310" s="189"/>
      <c r="Z310" s="11">
        <f t="shared" si="530"/>
        <v>0</v>
      </c>
      <c r="AA310" s="190"/>
      <c r="AB310" s="25"/>
      <c r="AC310" s="11">
        <f t="shared" si="531"/>
        <v>0</v>
      </c>
      <c r="AD310" s="12"/>
      <c r="AE310" s="25"/>
      <c r="AF310" s="11">
        <f t="shared" si="532"/>
        <v>0</v>
      </c>
      <c r="AG310" s="12"/>
      <c r="AH310" s="3"/>
      <c r="AI310" s="11">
        <f t="shared" si="533"/>
        <v>0</v>
      </c>
      <c r="AJ310" s="12"/>
      <c r="AK310" s="3"/>
      <c r="AL310" s="11">
        <f t="shared" si="534"/>
        <v>0</v>
      </c>
      <c r="AM310" s="12"/>
      <c r="AN310" s="3"/>
      <c r="AO310" s="11">
        <f t="shared" si="535"/>
        <v>0</v>
      </c>
      <c r="AP310" s="12"/>
      <c r="AQ310" s="3"/>
      <c r="AR310" s="11">
        <f t="shared" si="536"/>
        <v>0</v>
      </c>
      <c r="AS310" s="12"/>
      <c r="AT310" s="3"/>
      <c r="AU310" s="11">
        <f t="shared" si="537"/>
        <v>0</v>
      </c>
      <c r="AV310" s="12"/>
      <c r="AW310" s="3"/>
      <c r="AX310" s="63">
        <f>SUM(I305:I315,L305:L315,O305:O315,R305:R315,U305:U315,X305:X315,AA305:AA315,AD305:AD315,AG305:AG315)</f>
        <v>2110826</v>
      </c>
    </row>
    <row r="311" spans="1:50">
      <c r="A311" s="669"/>
      <c r="B311" s="600"/>
      <c r="C311" s="672"/>
      <c r="D311" s="606"/>
      <c r="E311" s="676"/>
      <c r="F311" s="303" t="s">
        <v>39</v>
      </c>
      <c r="G311" s="25"/>
      <c r="H311" s="11"/>
      <c r="I311" s="12"/>
      <c r="J311" s="3"/>
      <c r="K311" s="11"/>
      <c r="L311" s="12"/>
      <c r="M311" s="3"/>
      <c r="N311" s="11"/>
      <c r="O311" s="12"/>
      <c r="P311" s="3"/>
      <c r="Q311" s="11"/>
      <c r="R311" s="12"/>
      <c r="S311" s="3"/>
      <c r="T311" s="11"/>
      <c r="U311" s="12"/>
      <c r="V311" s="3"/>
      <c r="W311" s="11"/>
      <c r="X311" s="127"/>
      <c r="Y311" s="309"/>
      <c r="Z311" s="20"/>
      <c r="AA311" s="190"/>
      <c r="AB311" s="25"/>
      <c r="AC311" s="11"/>
      <c r="AD311" s="12"/>
      <c r="AE311" s="25"/>
      <c r="AF311" s="11"/>
      <c r="AG311" s="12"/>
      <c r="AH311" s="3"/>
      <c r="AI311" s="11"/>
      <c r="AJ311" s="12"/>
      <c r="AK311" s="3"/>
      <c r="AL311" s="11"/>
      <c r="AM311" s="12"/>
      <c r="AN311" s="3"/>
      <c r="AO311" s="11"/>
      <c r="AP311" s="12"/>
      <c r="AQ311" s="3"/>
      <c r="AR311" s="11"/>
      <c r="AS311" s="12"/>
      <c r="AT311" s="3"/>
      <c r="AU311" s="11"/>
      <c r="AV311" s="12"/>
      <c r="AW311" s="3"/>
      <c r="AX311" s="63"/>
    </row>
    <row r="312" spans="1:50">
      <c r="A312" s="669"/>
      <c r="B312" s="600"/>
      <c r="C312" s="672"/>
      <c r="D312" s="606"/>
      <c r="E312" s="676"/>
      <c r="F312" s="303" t="s">
        <v>40</v>
      </c>
      <c r="G312" s="25"/>
      <c r="H312" s="11"/>
      <c r="I312" s="12"/>
      <c r="J312" s="3"/>
      <c r="K312" s="11"/>
      <c r="L312" s="12"/>
      <c r="M312" s="3"/>
      <c r="N312" s="11"/>
      <c r="O312" s="12"/>
      <c r="P312" s="3"/>
      <c r="Q312" s="11"/>
      <c r="R312" s="12"/>
      <c r="S312" s="3"/>
      <c r="T312" s="11"/>
      <c r="U312" s="12"/>
      <c r="V312" s="3"/>
      <c r="W312" s="11"/>
      <c r="X312" s="127"/>
      <c r="Y312" s="310">
        <f>1262685+390755</f>
        <v>1653440</v>
      </c>
      <c r="Z312" s="20">
        <f t="shared" ref="Z312" si="538">Y312-AA312</f>
        <v>0</v>
      </c>
      <c r="AA312" s="190">
        <v>1653440</v>
      </c>
      <c r="AB312" s="25"/>
      <c r="AC312" s="11">
        <v>0</v>
      </c>
      <c r="AD312" s="12"/>
      <c r="AE312" s="445">
        <v>14407</v>
      </c>
      <c r="AF312" s="445">
        <v>0</v>
      </c>
      <c r="AG312" s="445">
        <v>14407</v>
      </c>
      <c r="AH312" s="3"/>
      <c r="AI312" s="11">
        <f t="shared" si="533"/>
        <v>0</v>
      </c>
      <c r="AJ312" s="12"/>
      <c r="AK312" s="3"/>
      <c r="AL312" s="11">
        <f t="shared" si="534"/>
        <v>0</v>
      </c>
      <c r="AM312" s="12"/>
      <c r="AN312" s="3"/>
      <c r="AO312" s="11">
        <f t="shared" si="535"/>
        <v>0</v>
      </c>
      <c r="AP312" s="12"/>
      <c r="AQ312" s="3"/>
      <c r="AR312" s="11">
        <f t="shared" si="536"/>
        <v>0</v>
      </c>
      <c r="AS312" s="12"/>
      <c r="AT312" s="3"/>
      <c r="AU312" s="11">
        <f t="shared" ref="AU312:AU315" si="539">AT312-AV312</f>
        <v>0</v>
      </c>
      <c r="AV312" s="12"/>
      <c r="AW312" s="3"/>
      <c r="AX312" s="63"/>
    </row>
    <row r="313" spans="1:50">
      <c r="A313" s="669"/>
      <c r="B313" s="600"/>
      <c r="C313" s="672"/>
      <c r="D313" s="606"/>
      <c r="E313" s="676"/>
      <c r="F313" s="303" t="s">
        <v>41</v>
      </c>
      <c r="G313" s="25"/>
      <c r="H313" s="11">
        <f t="shared" si="524"/>
        <v>0</v>
      </c>
      <c r="I313" s="12"/>
      <c r="J313" s="3"/>
      <c r="K313" s="11">
        <f t="shared" si="525"/>
        <v>0</v>
      </c>
      <c r="L313" s="12"/>
      <c r="M313" s="3"/>
      <c r="N313" s="11">
        <f t="shared" si="526"/>
        <v>0</v>
      </c>
      <c r="O313" s="12"/>
      <c r="P313" s="3"/>
      <c r="Q313" s="11">
        <f t="shared" si="527"/>
        <v>0</v>
      </c>
      <c r="R313" s="12"/>
      <c r="S313" s="3"/>
      <c r="T313" s="11">
        <f t="shared" si="528"/>
        <v>0</v>
      </c>
      <c r="U313" s="12"/>
      <c r="V313" s="3"/>
      <c r="W313" s="11">
        <f t="shared" si="529"/>
        <v>0</v>
      </c>
      <c r="X313" s="12"/>
      <c r="Y313" s="22"/>
      <c r="Z313" s="311">
        <f t="shared" si="530"/>
        <v>0</v>
      </c>
      <c r="AA313" s="312"/>
      <c r="AB313" s="25"/>
      <c r="AC313" s="11">
        <f t="shared" ref="AC313:AC315" si="540">AB313-AD313</f>
        <v>0</v>
      </c>
      <c r="AD313" s="12"/>
      <c r="AE313" s="25"/>
      <c r="AF313" s="11">
        <f t="shared" ref="AF313:AF315" si="541">AE313-AG313</f>
        <v>0</v>
      </c>
      <c r="AG313" s="12"/>
      <c r="AH313" s="3"/>
      <c r="AI313" s="11">
        <f t="shared" si="533"/>
        <v>0</v>
      </c>
      <c r="AJ313" s="12"/>
      <c r="AK313" s="3"/>
      <c r="AL313" s="11">
        <f t="shared" si="534"/>
        <v>0</v>
      </c>
      <c r="AM313" s="12"/>
      <c r="AN313" s="3"/>
      <c r="AO313" s="11">
        <f t="shared" si="535"/>
        <v>0</v>
      </c>
      <c r="AP313" s="12"/>
      <c r="AQ313" s="3"/>
      <c r="AR313" s="11">
        <f t="shared" si="536"/>
        <v>0</v>
      </c>
      <c r="AS313" s="12"/>
      <c r="AT313" s="3"/>
      <c r="AU313" s="11">
        <f t="shared" si="539"/>
        <v>0</v>
      </c>
      <c r="AV313" s="12"/>
      <c r="AW313" s="3"/>
      <c r="AX313" s="7" t="s">
        <v>42</v>
      </c>
    </row>
    <row r="314" spans="1:50">
      <c r="A314" s="669"/>
      <c r="B314" s="600"/>
      <c r="C314" s="672"/>
      <c r="D314" s="606"/>
      <c r="E314" s="676"/>
      <c r="F314" s="303" t="s">
        <v>43</v>
      </c>
      <c r="G314" s="25"/>
      <c r="H314" s="11">
        <f t="shared" si="524"/>
        <v>0</v>
      </c>
      <c r="I314" s="12"/>
      <c r="J314" s="3"/>
      <c r="K314" s="11">
        <f t="shared" si="525"/>
        <v>0</v>
      </c>
      <c r="L314" s="12"/>
      <c r="M314" s="3"/>
      <c r="N314" s="11">
        <f t="shared" si="526"/>
        <v>0</v>
      </c>
      <c r="O314" s="12"/>
      <c r="P314" s="3"/>
      <c r="Q314" s="11">
        <f t="shared" si="527"/>
        <v>0</v>
      </c>
      <c r="R314" s="12"/>
      <c r="S314" s="3"/>
      <c r="T314" s="11">
        <f t="shared" si="528"/>
        <v>0</v>
      </c>
      <c r="U314" s="12"/>
      <c r="V314" s="3"/>
      <c r="W314" s="11">
        <f t="shared" si="529"/>
        <v>0</v>
      </c>
      <c r="X314" s="12"/>
      <c r="Y314" s="3"/>
      <c r="Z314" s="11">
        <f t="shared" si="530"/>
        <v>0</v>
      </c>
      <c r="AA314" s="12"/>
      <c r="AB314" s="25"/>
      <c r="AC314" s="11">
        <f t="shared" si="540"/>
        <v>0</v>
      </c>
      <c r="AD314" s="12"/>
      <c r="AE314" s="25"/>
      <c r="AF314" s="11">
        <f t="shared" si="541"/>
        <v>0</v>
      </c>
      <c r="AG314" s="12"/>
      <c r="AH314" s="3"/>
      <c r="AI314" s="11">
        <f t="shared" si="533"/>
        <v>0</v>
      </c>
      <c r="AJ314" s="12"/>
      <c r="AK314" s="3"/>
      <c r="AL314" s="11">
        <f t="shared" si="534"/>
        <v>0</v>
      </c>
      <c r="AM314" s="12"/>
      <c r="AN314" s="3"/>
      <c r="AO314" s="11">
        <f t="shared" si="535"/>
        <v>0</v>
      </c>
      <c r="AP314" s="12"/>
      <c r="AQ314" s="3"/>
      <c r="AR314" s="11">
        <f t="shared" si="536"/>
        <v>0</v>
      </c>
      <c r="AS314" s="12"/>
      <c r="AT314" s="3"/>
      <c r="AU314" s="11">
        <f t="shared" si="539"/>
        <v>0</v>
      </c>
      <c r="AV314" s="12"/>
      <c r="AW314" s="3"/>
      <c r="AX314" s="290">
        <f>AX310/AX306</f>
        <v>1</v>
      </c>
    </row>
    <row r="315" spans="1:50">
      <c r="A315" s="670"/>
      <c r="B315" s="671"/>
      <c r="C315" s="673"/>
      <c r="D315" s="675"/>
      <c r="E315" s="677"/>
      <c r="F315" s="305" t="s">
        <v>44</v>
      </c>
      <c r="G315" s="292"/>
      <c r="H315" s="16">
        <f t="shared" si="524"/>
        <v>0</v>
      </c>
      <c r="I315" s="17"/>
      <c r="J315" s="8"/>
      <c r="K315" s="16">
        <f t="shared" si="525"/>
        <v>0</v>
      </c>
      <c r="L315" s="17"/>
      <c r="M315" s="8"/>
      <c r="N315" s="16">
        <f t="shared" si="526"/>
        <v>0</v>
      </c>
      <c r="O315" s="17"/>
      <c r="P315" s="8"/>
      <c r="Q315" s="16">
        <f t="shared" si="527"/>
        <v>0</v>
      </c>
      <c r="R315" s="17"/>
      <c r="S315" s="19"/>
      <c r="T315" s="20">
        <f t="shared" si="528"/>
        <v>0</v>
      </c>
      <c r="U315" s="21"/>
      <c r="V315" s="19"/>
      <c r="W315" s="20">
        <f t="shared" si="529"/>
        <v>0</v>
      </c>
      <c r="X315" s="21"/>
      <c r="Y315" s="19"/>
      <c r="Z315" s="20">
        <f t="shared" si="530"/>
        <v>0</v>
      </c>
      <c r="AA315" s="21"/>
      <c r="AB315" s="292"/>
      <c r="AC315" s="16">
        <f t="shared" si="540"/>
        <v>0</v>
      </c>
      <c r="AD315" s="17"/>
      <c r="AE315" s="292"/>
      <c r="AF315" s="16">
        <f t="shared" si="541"/>
        <v>0</v>
      </c>
      <c r="AG315" s="17"/>
      <c r="AH315" s="8"/>
      <c r="AI315" s="16">
        <f t="shared" si="533"/>
        <v>0</v>
      </c>
      <c r="AJ315" s="17"/>
      <c r="AK315" s="8"/>
      <c r="AL315" s="16">
        <f t="shared" si="534"/>
        <v>0</v>
      </c>
      <c r="AM315" s="17"/>
      <c r="AN315" s="8"/>
      <c r="AO315" s="16">
        <f t="shared" si="535"/>
        <v>0</v>
      </c>
      <c r="AP315" s="17"/>
      <c r="AQ315" s="8"/>
      <c r="AR315" s="16">
        <f t="shared" si="536"/>
        <v>0</v>
      </c>
      <c r="AS315" s="17"/>
      <c r="AT315" s="8"/>
      <c r="AU315" s="16">
        <f t="shared" si="539"/>
        <v>0</v>
      </c>
      <c r="AV315" s="17"/>
      <c r="AW315" s="8"/>
      <c r="AX315" s="65"/>
    </row>
    <row r="316" spans="1:50">
      <c r="A316" s="683" t="s">
        <v>18</v>
      </c>
      <c r="B316" s="499" t="s">
        <v>19</v>
      </c>
      <c r="C316" s="476" t="s">
        <v>20</v>
      </c>
      <c r="D316" s="499" t="s">
        <v>21</v>
      </c>
      <c r="E316" s="476" t="s">
        <v>22</v>
      </c>
      <c r="F316" s="685" t="s">
        <v>23</v>
      </c>
      <c r="G316" s="544" t="s">
        <v>24</v>
      </c>
      <c r="H316" s="502" t="s">
        <v>25</v>
      </c>
      <c r="I316" s="504" t="s">
        <v>26</v>
      </c>
      <c r="J316" s="544" t="s">
        <v>24</v>
      </c>
      <c r="K316" s="502" t="s">
        <v>25</v>
      </c>
      <c r="L316" s="504" t="s">
        <v>26</v>
      </c>
      <c r="M316" s="544" t="s">
        <v>24</v>
      </c>
      <c r="N316" s="502" t="s">
        <v>25</v>
      </c>
      <c r="O316" s="504" t="s">
        <v>26</v>
      </c>
      <c r="P316" s="544" t="s">
        <v>24</v>
      </c>
      <c r="Q316" s="502" t="s">
        <v>25</v>
      </c>
      <c r="R316" s="504" t="s">
        <v>26</v>
      </c>
      <c r="S316" s="544" t="s">
        <v>24</v>
      </c>
      <c r="T316" s="502" t="s">
        <v>25</v>
      </c>
      <c r="U316" s="504" t="s">
        <v>26</v>
      </c>
      <c r="V316" s="544" t="s">
        <v>24</v>
      </c>
      <c r="W316" s="502" t="s">
        <v>25</v>
      </c>
      <c r="X316" s="542" t="s">
        <v>26</v>
      </c>
      <c r="Y316" s="678" t="s">
        <v>24</v>
      </c>
      <c r="Z316" s="680" t="s">
        <v>25</v>
      </c>
      <c r="AA316" s="681" t="s">
        <v>26</v>
      </c>
      <c r="AB316" s="544" t="s">
        <v>24</v>
      </c>
      <c r="AC316" s="502" t="s">
        <v>25</v>
      </c>
      <c r="AD316" s="504" t="s">
        <v>26</v>
      </c>
      <c r="AE316" s="544" t="s">
        <v>24</v>
      </c>
      <c r="AF316" s="502" t="s">
        <v>25</v>
      </c>
      <c r="AG316" s="504" t="s">
        <v>26</v>
      </c>
      <c r="AH316" s="544" t="s">
        <v>24</v>
      </c>
      <c r="AI316" s="502" t="s">
        <v>25</v>
      </c>
      <c r="AJ316" s="504" t="s">
        <v>26</v>
      </c>
      <c r="AK316" s="544" t="s">
        <v>24</v>
      </c>
      <c r="AL316" s="502" t="s">
        <v>25</v>
      </c>
      <c r="AM316" s="504" t="s">
        <v>26</v>
      </c>
      <c r="AN316" s="544" t="s">
        <v>24</v>
      </c>
      <c r="AO316" s="502" t="s">
        <v>25</v>
      </c>
      <c r="AP316" s="504" t="s">
        <v>26</v>
      </c>
      <c r="AQ316" s="544" t="s">
        <v>24</v>
      </c>
      <c r="AR316" s="502" t="s">
        <v>25</v>
      </c>
      <c r="AS316" s="504" t="s">
        <v>26</v>
      </c>
      <c r="AT316" s="544" t="s">
        <v>24</v>
      </c>
      <c r="AU316" s="502" t="s">
        <v>25</v>
      </c>
      <c r="AV316" s="504" t="s">
        <v>26</v>
      </c>
      <c r="AW316" s="544" t="s">
        <v>24</v>
      </c>
      <c r="AX316" s="521" t="s">
        <v>27</v>
      </c>
    </row>
    <row r="317" spans="1:50">
      <c r="A317" s="684"/>
      <c r="B317" s="532"/>
      <c r="C317" s="502"/>
      <c r="D317" s="532"/>
      <c r="E317" s="502"/>
      <c r="F317" s="686"/>
      <c r="G317" s="544"/>
      <c r="H317" s="502"/>
      <c r="I317" s="504"/>
      <c r="J317" s="544"/>
      <c r="K317" s="502"/>
      <c r="L317" s="504"/>
      <c r="M317" s="544"/>
      <c r="N317" s="502"/>
      <c r="O317" s="504"/>
      <c r="P317" s="544"/>
      <c r="Q317" s="502"/>
      <c r="R317" s="504"/>
      <c r="S317" s="544"/>
      <c r="T317" s="502"/>
      <c r="U317" s="504"/>
      <c r="V317" s="544"/>
      <c r="W317" s="502"/>
      <c r="X317" s="542"/>
      <c r="Y317" s="679"/>
      <c r="Z317" s="502"/>
      <c r="AA317" s="682"/>
      <c r="AB317" s="544"/>
      <c r="AC317" s="502"/>
      <c r="AD317" s="504"/>
      <c r="AE317" s="544"/>
      <c r="AF317" s="502"/>
      <c r="AG317" s="504"/>
      <c r="AH317" s="544"/>
      <c r="AI317" s="502"/>
      <c r="AJ317" s="504"/>
      <c r="AK317" s="544"/>
      <c r="AL317" s="502"/>
      <c r="AM317" s="504"/>
      <c r="AN317" s="544"/>
      <c r="AO317" s="502"/>
      <c r="AP317" s="504"/>
      <c r="AQ317" s="544"/>
      <c r="AR317" s="502"/>
      <c r="AS317" s="504"/>
      <c r="AT317" s="544"/>
      <c r="AU317" s="502"/>
      <c r="AV317" s="504"/>
      <c r="AW317" s="544"/>
      <c r="AX317" s="521"/>
    </row>
    <row r="318" spans="1:50">
      <c r="A318" s="669" t="s">
        <v>104</v>
      </c>
      <c r="B318" s="600">
        <v>3177</v>
      </c>
      <c r="C318" s="672">
        <v>2301301</v>
      </c>
      <c r="D318" s="606" t="s">
        <v>105</v>
      </c>
      <c r="E318" s="676" t="s">
        <v>47</v>
      </c>
      <c r="F318" s="303" t="s">
        <v>31</v>
      </c>
      <c r="G318" s="25"/>
      <c r="H318" s="9">
        <f t="shared" ref="H318:H323" si="542">G318-I318</f>
        <v>0</v>
      </c>
      <c r="I318" s="10"/>
      <c r="J318" s="3"/>
      <c r="K318" s="9">
        <f t="shared" ref="K318:K323" si="543">J318-L318</f>
        <v>0</v>
      </c>
      <c r="L318" s="10"/>
      <c r="M318" s="3"/>
      <c r="N318" s="9">
        <f t="shared" ref="N318:N323" si="544">M318-O318</f>
        <v>0</v>
      </c>
      <c r="O318" s="10"/>
      <c r="P318" s="3"/>
      <c r="Q318" s="9">
        <f t="shared" ref="Q318:Q323" si="545">P318-R318</f>
        <v>0</v>
      </c>
      <c r="R318" s="10"/>
      <c r="S318" s="3"/>
      <c r="T318" s="9">
        <f t="shared" ref="T318:T323" si="546">S318-U318</f>
        <v>0</v>
      </c>
      <c r="U318" s="10"/>
      <c r="V318" s="3"/>
      <c r="W318" s="9">
        <f t="shared" ref="W318:W323" si="547">V318-X318</f>
        <v>0</v>
      </c>
      <c r="X318" s="126"/>
      <c r="Y318" s="189"/>
      <c r="Z318" s="9">
        <f t="shared" ref="Z318:Z328" si="548">Y318-AA318</f>
        <v>0</v>
      </c>
      <c r="AA318" s="306"/>
      <c r="AB318" s="25"/>
      <c r="AC318" s="9">
        <f t="shared" ref="AC318:AC323" si="549">AB318-AD318</f>
        <v>0</v>
      </c>
      <c r="AD318" s="10"/>
      <c r="AE318" s="25"/>
      <c r="AF318" s="9">
        <f t="shared" ref="AF318:AF323" si="550">AE318-AG318</f>
        <v>0</v>
      </c>
      <c r="AG318" s="10"/>
      <c r="AH318" s="3"/>
      <c r="AI318" s="9">
        <f t="shared" ref="AI318:AI328" si="551">AH318-AJ318</f>
        <v>0</v>
      </c>
      <c r="AJ318" s="10"/>
      <c r="AK318" s="3"/>
      <c r="AL318" s="9">
        <f t="shared" ref="AL318:AL328" si="552">AK318-AM318</f>
        <v>0</v>
      </c>
      <c r="AM318" s="10"/>
      <c r="AN318" s="3"/>
      <c r="AO318" s="9">
        <f t="shared" ref="AO318:AO328" si="553">AN318-AP318</f>
        <v>0</v>
      </c>
      <c r="AP318" s="10"/>
      <c r="AQ318" s="3"/>
      <c r="AR318" s="9">
        <f t="shared" ref="AR318:AR328" si="554">AQ318-AS318</f>
        <v>0</v>
      </c>
      <c r="AS318" s="10"/>
      <c r="AT318" s="3"/>
      <c r="AU318" s="9">
        <f t="shared" ref="AU318:AU323" si="555">AT318-AV318</f>
        <v>0</v>
      </c>
      <c r="AV318" s="10"/>
      <c r="AW318" s="3"/>
      <c r="AX318" s="4" t="s">
        <v>32</v>
      </c>
    </row>
    <row r="319" spans="1:50">
      <c r="A319" s="669"/>
      <c r="B319" s="600"/>
      <c r="C319" s="672"/>
      <c r="D319" s="606"/>
      <c r="E319" s="676"/>
      <c r="F319" s="303" t="s">
        <v>33</v>
      </c>
      <c r="G319" s="25"/>
      <c r="H319" s="11">
        <f t="shared" si="542"/>
        <v>0</v>
      </c>
      <c r="I319" s="12"/>
      <c r="J319" s="3"/>
      <c r="K319" s="11">
        <f t="shared" si="543"/>
        <v>0</v>
      </c>
      <c r="L319" s="12"/>
      <c r="M319" s="3"/>
      <c r="N319" s="11">
        <f t="shared" si="544"/>
        <v>0</v>
      </c>
      <c r="O319" s="12"/>
      <c r="P319" s="3"/>
      <c r="Q319" s="11">
        <f t="shared" si="545"/>
        <v>0</v>
      </c>
      <c r="R319" s="12"/>
      <c r="S319" s="3"/>
      <c r="T319" s="11">
        <f t="shared" si="546"/>
        <v>0</v>
      </c>
      <c r="U319" s="12"/>
      <c r="V319" s="3"/>
      <c r="W319" s="11">
        <f t="shared" si="547"/>
        <v>0</v>
      </c>
      <c r="X319" s="127"/>
      <c r="Y319" s="189"/>
      <c r="Z319" s="11">
        <f t="shared" si="548"/>
        <v>0</v>
      </c>
      <c r="AA319" s="190"/>
      <c r="AB319" s="25"/>
      <c r="AC319" s="11">
        <f t="shared" si="549"/>
        <v>0</v>
      </c>
      <c r="AD319" s="12"/>
      <c r="AE319" s="25"/>
      <c r="AF319" s="11">
        <f t="shared" si="550"/>
        <v>0</v>
      </c>
      <c r="AG319" s="12"/>
      <c r="AH319" s="3"/>
      <c r="AI319" s="11">
        <f t="shared" si="551"/>
        <v>0</v>
      </c>
      <c r="AJ319" s="12"/>
      <c r="AK319" s="3"/>
      <c r="AL319" s="11">
        <f t="shared" si="552"/>
        <v>0</v>
      </c>
      <c r="AM319" s="12"/>
      <c r="AN319" s="3"/>
      <c r="AO319" s="11">
        <f t="shared" si="553"/>
        <v>0</v>
      </c>
      <c r="AP319" s="12"/>
      <c r="AQ319" s="3"/>
      <c r="AR319" s="11">
        <f t="shared" si="554"/>
        <v>0</v>
      </c>
      <c r="AS319" s="12"/>
      <c r="AT319" s="3"/>
      <c r="AU319" s="11">
        <f t="shared" si="555"/>
        <v>0</v>
      </c>
      <c r="AV319" s="12"/>
      <c r="AW319" s="3"/>
      <c r="AX319" s="63">
        <f>SUM(G318:G328,J318:J328,M318:M328,P318:P328,S318:S328,V318:V328,Y318:Y328,AB318:AB328,AE318:AE328)</f>
        <v>0</v>
      </c>
    </row>
    <row r="320" spans="1:50">
      <c r="A320" s="669"/>
      <c r="B320" s="600"/>
      <c r="C320" s="672"/>
      <c r="D320" s="606"/>
      <c r="E320" s="676"/>
      <c r="F320" s="303" t="s">
        <v>34</v>
      </c>
      <c r="G320" s="25"/>
      <c r="H320" s="11">
        <f t="shared" si="542"/>
        <v>0</v>
      </c>
      <c r="I320" s="12"/>
      <c r="J320" s="3"/>
      <c r="K320" s="11">
        <f t="shared" si="543"/>
        <v>0</v>
      </c>
      <c r="L320" s="12"/>
      <c r="M320" s="3"/>
      <c r="N320" s="11">
        <f t="shared" si="544"/>
        <v>0</v>
      </c>
      <c r="O320" s="12"/>
      <c r="P320" s="3"/>
      <c r="Q320" s="11">
        <f t="shared" si="545"/>
        <v>0</v>
      </c>
      <c r="R320" s="12"/>
      <c r="S320" s="3"/>
      <c r="T320" s="11">
        <f t="shared" si="546"/>
        <v>0</v>
      </c>
      <c r="U320" s="12"/>
      <c r="V320" s="3"/>
      <c r="W320" s="11">
        <f t="shared" si="547"/>
        <v>0</v>
      </c>
      <c r="X320" s="127"/>
      <c r="Y320" s="189"/>
      <c r="Z320" s="11">
        <f t="shared" si="548"/>
        <v>0</v>
      </c>
      <c r="AA320" s="190"/>
      <c r="AB320" s="25"/>
      <c r="AC320" s="11">
        <f t="shared" si="549"/>
        <v>0</v>
      </c>
      <c r="AD320" s="12"/>
      <c r="AE320" s="25"/>
      <c r="AF320" s="11">
        <f t="shared" si="550"/>
        <v>0</v>
      </c>
      <c r="AG320" s="12"/>
      <c r="AH320" s="3"/>
      <c r="AI320" s="11">
        <f t="shared" si="551"/>
        <v>0</v>
      </c>
      <c r="AJ320" s="12"/>
      <c r="AK320" s="3"/>
      <c r="AL320" s="11">
        <f t="shared" si="552"/>
        <v>0</v>
      </c>
      <c r="AM320" s="12"/>
      <c r="AN320" s="3"/>
      <c r="AO320" s="11">
        <f t="shared" si="553"/>
        <v>0</v>
      </c>
      <c r="AP320" s="12"/>
      <c r="AQ320" s="3"/>
      <c r="AR320" s="11">
        <f t="shared" si="554"/>
        <v>0</v>
      </c>
      <c r="AS320" s="12"/>
      <c r="AT320" s="3"/>
      <c r="AU320" s="11">
        <f t="shared" si="555"/>
        <v>0</v>
      </c>
      <c r="AV320" s="12"/>
      <c r="AW320" s="3"/>
      <c r="AX320" s="7" t="s">
        <v>35</v>
      </c>
    </row>
    <row r="321" spans="1:50">
      <c r="A321" s="669"/>
      <c r="B321" s="600"/>
      <c r="C321" s="672"/>
      <c r="D321" s="606"/>
      <c r="E321" s="676"/>
      <c r="F321" s="303" t="s">
        <v>36</v>
      </c>
      <c r="G321" s="25"/>
      <c r="H321" s="11">
        <f t="shared" si="542"/>
        <v>0</v>
      </c>
      <c r="I321" s="12"/>
      <c r="J321" s="3"/>
      <c r="K321" s="11">
        <f t="shared" si="543"/>
        <v>0</v>
      </c>
      <c r="L321" s="12"/>
      <c r="M321" s="3"/>
      <c r="N321" s="11">
        <f t="shared" si="544"/>
        <v>0</v>
      </c>
      <c r="O321" s="12"/>
      <c r="P321" s="3"/>
      <c r="Q321" s="11">
        <f t="shared" si="545"/>
        <v>0</v>
      </c>
      <c r="R321" s="12"/>
      <c r="S321" s="3"/>
      <c r="T321" s="11">
        <f t="shared" si="546"/>
        <v>0</v>
      </c>
      <c r="U321" s="12"/>
      <c r="V321" s="3"/>
      <c r="W321" s="11">
        <f t="shared" si="547"/>
        <v>0</v>
      </c>
      <c r="X321" s="127"/>
      <c r="Y321" s="189"/>
      <c r="Z321" s="11">
        <f t="shared" si="548"/>
        <v>0</v>
      </c>
      <c r="AA321" s="190"/>
      <c r="AB321" s="25"/>
      <c r="AC321" s="11">
        <f t="shared" si="549"/>
        <v>0</v>
      </c>
      <c r="AD321" s="12"/>
      <c r="AE321" s="25"/>
      <c r="AF321" s="11">
        <f t="shared" si="550"/>
        <v>0</v>
      </c>
      <c r="AG321" s="12"/>
      <c r="AH321" s="3"/>
      <c r="AI321" s="11">
        <f t="shared" si="551"/>
        <v>0</v>
      </c>
      <c r="AJ321" s="12"/>
      <c r="AK321" s="444"/>
      <c r="AL321" s="166">
        <f t="shared" si="552"/>
        <v>0</v>
      </c>
      <c r="AM321" s="167"/>
      <c r="AN321" s="3"/>
      <c r="AO321" s="11">
        <f t="shared" si="553"/>
        <v>0</v>
      </c>
      <c r="AP321" s="12"/>
      <c r="AQ321" s="3"/>
      <c r="AR321" s="11">
        <f t="shared" si="554"/>
        <v>0</v>
      </c>
      <c r="AS321" s="12"/>
      <c r="AT321" s="3"/>
      <c r="AU321" s="11">
        <f t="shared" si="555"/>
        <v>0</v>
      </c>
      <c r="AV321" s="12"/>
      <c r="AW321" s="3"/>
      <c r="AX321" s="63">
        <f>SUM(H318:H328,K318:K328,N318:N328,Q318:Q328,T318:T328,W318:W328,Z318:Z328,AC318:AC328,Z318:Z328,AF318:AF328)</f>
        <v>0</v>
      </c>
    </row>
    <row r="322" spans="1:50">
      <c r="A322" s="669"/>
      <c r="B322" s="600"/>
      <c r="C322" s="672"/>
      <c r="D322" s="606"/>
      <c r="E322" s="676"/>
      <c r="F322" s="303" t="s">
        <v>37</v>
      </c>
      <c r="G322" s="25"/>
      <c r="H322" s="11">
        <f t="shared" si="542"/>
        <v>0</v>
      </c>
      <c r="I322" s="12"/>
      <c r="J322" s="3"/>
      <c r="K322" s="11">
        <f t="shared" si="543"/>
        <v>0</v>
      </c>
      <c r="L322" s="12"/>
      <c r="M322" s="3"/>
      <c r="N322" s="11">
        <f t="shared" si="544"/>
        <v>0</v>
      </c>
      <c r="O322" s="12"/>
      <c r="P322" s="3"/>
      <c r="Q322" s="11">
        <f t="shared" si="545"/>
        <v>0</v>
      </c>
      <c r="R322" s="12"/>
      <c r="S322" s="3"/>
      <c r="T322" s="11">
        <f t="shared" si="546"/>
        <v>0</v>
      </c>
      <c r="U322" s="12"/>
      <c r="V322" s="3"/>
      <c r="W322" s="11">
        <f t="shared" si="547"/>
        <v>0</v>
      </c>
      <c r="X322" s="127"/>
      <c r="Y322" s="189"/>
      <c r="Z322" s="11">
        <f t="shared" si="548"/>
        <v>0</v>
      </c>
      <c r="AA322" s="190"/>
      <c r="AB322" s="25"/>
      <c r="AC322" s="11">
        <f t="shared" si="549"/>
        <v>0</v>
      </c>
      <c r="AD322" s="12"/>
      <c r="AE322" s="25"/>
      <c r="AF322" s="11">
        <f t="shared" si="550"/>
        <v>0</v>
      </c>
      <c r="AG322" s="12"/>
      <c r="AH322" s="3"/>
      <c r="AI322" s="11">
        <f t="shared" si="551"/>
        <v>0</v>
      </c>
      <c r="AJ322" s="12"/>
      <c r="AK322" s="3"/>
      <c r="AL322" s="11">
        <f t="shared" si="552"/>
        <v>0</v>
      </c>
      <c r="AM322" s="12"/>
      <c r="AN322" s="3"/>
      <c r="AO322" s="11">
        <f t="shared" si="553"/>
        <v>0</v>
      </c>
      <c r="AP322" s="12"/>
      <c r="AQ322" s="3"/>
      <c r="AR322" s="11">
        <f t="shared" si="554"/>
        <v>0</v>
      </c>
      <c r="AS322" s="12"/>
      <c r="AT322" s="3"/>
      <c r="AU322" s="11">
        <f t="shared" si="555"/>
        <v>0</v>
      </c>
      <c r="AV322" s="12"/>
      <c r="AW322" s="3"/>
      <c r="AX322" s="7" t="s">
        <v>38</v>
      </c>
    </row>
    <row r="323" spans="1:50">
      <c r="A323" s="669"/>
      <c r="B323" s="600"/>
      <c r="C323" s="672"/>
      <c r="D323" s="606"/>
      <c r="E323" s="676"/>
      <c r="F323" s="303" t="s">
        <v>55</v>
      </c>
      <c r="G323" s="25"/>
      <c r="H323" s="11">
        <f t="shared" si="542"/>
        <v>0</v>
      </c>
      <c r="I323" s="12"/>
      <c r="J323" s="3"/>
      <c r="K323" s="11">
        <f t="shared" si="543"/>
        <v>0</v>
      </c>
      <c r="L323" s="12"/>
      <c r="M323" s="3"/>
      <c r="N323" s="11">
        <f t="shared" si="544"/>
        <v>0</v>
      </c>
      <c r="O323" s="12"/>
      <c r="P323" s="3"/>
      <c r="Q323" s="11">
        <f t="shared" si="545"/>
        <v>0</v>
      </c>
      <c r="R323" s="12"/>
      <c r="S323" s="3"/>
      <c r="T323" s="11">
        <f t="shared" si="546"/>
        <v>0</v>
      </c>
      <c r="U323" s="12"/>
      <c r="V323" s="3"/>
      <c r="W323" s="11">
        <f t="shared" si="547"/>
        <v>0</v>
      </c>
      <c r="X323" s="127"/>
      <c r="Y323" s="189"/>
      <c r="Z323" s="20">
        <f t="shared" si="548"/>
        <v>0</v>
      </c>
      <c r="AA323" s="313"/>
      <c r="AB323" s="25"/>
      <c r="AC323" s="11">
        <f t="shared" si="549"/>
        <v>0</v>
      </c>
      <c r="AD323" s="12"/>
      <c r="AE323" s="25"/>
      <c r="AF323" s="11">
        <f t="shared" si="550"/>
        <v>0</v>
      </c>
      <c r="AG323" s="12"/>
      <c r="AH323" s="3"/>
      <c r="AI323" s="11">
        <f t="shared" si="551"/>
        <v>0</v>
      </c>
      <c r="AJ323" s="12"/>
      <c r="AK323" s="3"/>
      <c r="AL323" s="11">
        <f t="shared" si="552"/>
        <v>0</v>
      </c>
      <c r="AM323" s="12"/>
      <c r="AN323" s="3"/>
      <c r="AO323" s="11">
        <f t="shared" si="553"/>
        <v>0</v>
      </c>
      <c r="AP323" s="12"/>
      <c r="AQ323" s="3"/>
      <c r="AR323" s="11">
        <f t="shared" si="554"/>
        <v>0</v>
      </c>
      <c r="AS323" s="12"/>
      <c r="AT323" s="3"/>
      <c r="AU323" s="11">
        <f t="shared" si="555"/>
        <v>0</v>
      </c>
      <c r="AV323" s="12"/>
      <c r="AW323" s="3"/>
      <c r="AX323" s="63">
        <f>SUM(I318:I328,L318:L328,O318:O328,R318:R328,U318:U328,X318:X328,AA318:AA328,AD318:AD328,AG318:AG328)</f>
        <v>0</v>
      </c>
    </row>
    <row r="324" spans="1:50">
      <c r="A324" s="669"/>
      <c r="B324" s="600"/>
      <c r="C324" s="672"/>
      <c r="D324" s="606"/>
      <c r="E324" s="676"/>
      <c r="F324" s="303" t="s">
        <v>39</v>
      </c>
      <c r="G324" s="25"/>
      <c r="H324" s="11"/>
      <c r="I324" s="12"/>
      <c r="J324" s="3"/>
      <c r="K324" s="11"/>
      <c r="L324" s="12"/>
      <c r="M324" s="3"/>
      <c r="N324" s="11"/>
      <c r="O324" s="12"/>
      <c r="P324" s="3"/>
      <c r="Q324" s="11"/>
      <c r="R324" s="12"/>
      <c r="S324" s="3"/>
      <c r="T324" s="11"/>
      <c r="U324" s="12"/>
      <c r="V324" s="3"/>
      <c r="W324" s="11"/>
      <c r="X324" s="127"/>
      <c r="Y324" s="309"/>
      <c r="Z324" s="314"/>
      <c r="AA324" s="315"/>
      <c r="AB324" s="25"/>
      <c r="AC324" s="11"/>
      <c r="AD324" s="12"/>
      <c r="AE324" s="25"/>
      <c r="AF324" s="11"/>
      <c r="AG324" s="12"/>
      <c r="AH324" s="3"/>
      <c r="AI324" s="11"/>
      <c r="AJ324" s="12"/>
      <c r="AK324" s="3"/>
      <c r="AL324" s="11"/>
      <c r="AM324" s="12"/>
      <c r="AN324" s="3"/>
      <c r="AO324" s="11"/>
      <c r="AP324" s="12"/>
      <c r="AQ324" s="3"/>
      <c r="AR324" s="11"/>
      <c r="AS324" s="12"/>
      <c r="AT324" s="3"/>
      <c r="AU324" s="11"/>
      <c r="AV324" s="12"/>
      <c r="AW324" s="3"/>
      <c r="AX324" s="63"/>
    </row>
    <row r="325" spans="1:50">
      <c r="A325" s="669"/>
      <c r="B325" s="600"/>
      <c r="C325" s="672"/>
      <c r="D325" s="606"/>
      <c r="E325" s="676"/>
      <c r="F325" s="303" t="s">
        <v>40</v>
      </c>
      <c r="G325" s="25"/>
      <c r="H325" s="11"/>
      <c r="I325" s="12"/>
      <c r="J325" s="3"/>
      <c r="K325" s="11"/>
      <c r="L325" s="12"/>
      <c r="M325" s="3"/>
      <c r="N325" s="11"/>
      <c r="O325" s="12"/>
      <c r="P325" s="3"/>
      <c r="Q325" s="11"/>
      <c r="R325" s="12"/>
      <c r="S325" s="3"/>
      <c r="T325" s="11"/>
      <c r="U325" s="12"/>
      <c r="V325" s="3"/>
      <c r="W325" s="11"/>
      <c r="X325" s="127"/>
      <c r="Y325" s="316"/>
      <c r="Z325" s="317">
        <f t="shared" si="548"/>
        <v>0</v>
      </c>
      <c r="AA325" s="318"/>
      <c r="AB325" s="25"/>
      <c r="AC325" s="11">
        <v>0</v>
      </c>
      <c r="AD325" s="12"/>
      <c r="AE325" s="25"/>
      <c r="AF325" s="11">
        <v>0</v>
      </c>
      <c r="AG325" s="12"/>
      <c r="AH325" s="3"/>
      <c r="AI325" s="11">
        <f t="shared" si="551"/>
        <v>0</v>
      </c>
      <c r="AJ325" s="12"/>
      <c r="AK325" s="3"/>
      <c r="AL325" s="11">
        <f t="shared" si="552"/>
        <v>0</v>
      </c>
      <c r="AM325" s="12"/>
      <c r="AN325" s="444"/>
      <c r="AO325" s="166">
        <f t="shared" si="553"/>
        <v>0</v>
      </c>
      <c r="AP325" s="167"/>
      <c r="AQ325" s="3"/>
      <c r="AR325" s="11">
        <f t="shared" si="554"/>
        <v>0</v>
      </c>
      <c r="AS325" s="12"/>
      <c r="AT325" s="3"/>
      <c r="AU325" s="11">
        <f t="shared" ref="AU325:AU328" si="556">AT325-AV325</f>
        <v>0</v>
      </c>
      <c r="AV325" s="12"/>
      <c r="AW325" s="3"/>
      <c r="AX325" s="63"/>
    </row>
    <row r="326" spans="1:50">
      <c r="A326" s="669"/>
      <c r="B326" s="600"/>
      <c r="C326" s="672"/>
      <c r="D326" s="606"/>
      <c r="E326" s="676"/>
      <c r="F326" s="303" t="s">
        <v>41</v>
      </c>
      <c r="G326" s="25"/>
      <c r="H326" s="11">
        <f t="shared" ref="H326:H328" si="557">G326-I326</f>
        <v>0</v>
      </c>
      <c r="I326" s="12"/>
      <c r="J326" s="3"/>
      <c r="K326" s="11">
        <f t="shared" ref="K326:K328" si="558">J326-L326</f>
        <v>0</v>
      </c>
      <c r="L326" s="12"/>
      <c r="M326" s="3"/>
      <c r="N326" s="11">
        <f t="shared" ref="N326:N328" si="559">M326-O326</f>
        <v>0</v>
      </c>
      <c r="O326" s="12"/>
      <c r="P326" s="3"/>
      <c r="Q326" s="11">
        <f t="shared" ref="Q326:Q328" si="560">P326-R326</f>
        <v>0</v>
      </c>
      <c r="R326" s="12"/>
      <c r="S326" s="3"/>
      <c r="T326" s="11">
        <f t="shared" ref="T326:T328" si="561">S326-U326</f>
        <v>0</v>
      </c>
      <c r="U326" s="12"/>
      <c r="V326" s="3"/>
      <c r="W326" s="11">
        <f t="shared" ref="W326:W328" si="562">V326-X326</f>
        <v>0</v>
      </c>
      <c r="X326" s="12"/>
      <c r="Y326" s="319"/>
      <c r="Z326" s="320">
        <f t="shared" si="548"/>
        <v>0</v>
      </c>
      <c r="AA326" s="321"/>
      <c r="AB326" s="322"/>
      <c r="AC326" s="11">
        <f t="shared" ref="AC326:AC328" si="563">AB326-AD326</f>
        <v>0</v>
      </c>
      <c r="AD326" s="12"/>
      <c r="AE326" s="25"/>
      <c r="AF326" s="11">
        <f t="shared" ref="AF326:AF328" si="564">AE326-AG326</f>
        <v>0</v>
      </c>
      <c r="AG326" s="12"/>
      <c r="AH326" s="3"/>
      <c r="AI326" s="11">
        <f t="shared" si="551"/>
        <v>0</v>
      </c>
      <c r="AJ326" s="12"/>
      <c r="AK326" s="3"/>
      <c r="AL326" s="11">
        <f t="shared" si="552"/>
        <v>0</v>
      </c>
      <c r="AM326" s="12"/>
      <c r="AN326" s="3"/>
      <c r="AO326" s="11">
        <f t="shared" si="553"/>
        <v>0</v>
      </c>
      <c r="AP326" s="12"/>
      <c r="AQ326" s="3"/>
      <c r="AR326" s="11">
        <f t="shared" si="554"/>
        <v>0</v>
      </c>
      <c r="AS326" s="12"/>
      <c r="AT326" s="3"/>
      <c r="AU326" s="11">
        <f t="shared" si="556"/>
        <v>0</v>
      </c>
      <c r="AV326" s="12"/>
      <c r="AW326" s="3"/>
      <c r="AX326" s="7" t="s">
        <v>42</v>
      </c>
    </row>
    <row r="327" spans="1:50">
      <c r="A327" s="669"/>
      <c r="B327" s="600"/>
      <c r="C327" s="672"/>
      <c r="D327" s="606"/>
      <c r="E327" s="676"/>
      <c r="F327" s="303" t="s">
        <v>43</v>
      </c>
      <c r="G327" s="25"/>
      <c r="H327" s="11">
        <f t="shared" si="557"/>
        <v>0</v>
      </c>
      <c r="I327" s="12"/>
      <c r="J327" s="3"/>
      <c r="K327" s="11">
        <f t="shared" si="558"/>
        <v>0</v>
      </c>
      <c r="L327" s="12"/>
      <c r="M327" s="3"/>
      <c r="N327" s="11">
        <f t="shared" si="559"/>
        <v>0</v>
      </c>
      <c r="O327" s="12"/>
      <c r="P327" s="3"/>
      <c r="Q327" s="11">
        <f t="shared" si="560"/>
        <v>0</v>
      </c>
      <c r="R327" s="12"/>
      <c r="S327" s="3"/>
      <c r="T327" s="11">
        <f t="shared" si="561"/>
        <v>0</v>
      </c>
      <c r="U327" s="12"/>
      <c r="V327" s="3"/>
      <c r="W327" s="11">
        <f t="shared" si="562"/>
        <v>0</v>
      </c>
      <c r="X327" s="12"/>
      <c r="Y327" s="3"/>
      <c r="Z327" s="323">
        <f t="shared" si="548"/>
        <v>0</v>
      </c>
      <c r="AA327" s="312"/>
      <c r="AB327" s="25"/>
      <c r="AC327" s="11">
        <f t="shared" si="563"/>
        <v>0</v>
      </c>
      <c r="AD327" s="12"/>
      <c r="AE327" s="25"/>
      <c r="AF327" s="11">
        <f t="shared" si="564"/>
        <v>0</v>
      </c>
      <c r="AG327" s="12"/>
      <c r="AH327" s="3"/>
      <c r="AI327" s="11">
        <f t="shared" si="551"/>
        <v>0</v>
      </c>
      <c r="AJ327" s="12"/>
      <c r="AK327" s="3"/>
      <c r="AL327" s="11">
        <f t="shared" si="552"/>
        <v>0</v>
      </c>
      <c r="AM327" s="12"/>
      <c r="AN327" s="3"/>
      <c r="AO327" s="11">
        <f t="shared" si="553"/>
        <v>0</v>
      </c>
      <c r="AP327" s="12"/>
      <c r="AQ327" s="3"/>
      <c r="AR327" s="11">
        <f t="shared" si="554"/>
        <v>0</v>
      </c>
      <c r="AS327" s="12"/>
      <c r="AT327" s="3"/>
      <c r="AU327" s="11">
        <f t="shared" si="556"/>
        <v>0</v>
      </c>
      <c r="AV327" s="12"/>
      <c r="AW327" s="3"/>
      <c r="AX327" s="290" t="e">
        <f>AX323/AX319</f>
        <v>#DIV/0!</v>
      </c>
    </row>
    <row r="328" spans="1:50">
      <c r="A328" s="670"/>
      <c r="B328" s="671"/>
      <c r="C328" s="673"/>
      <c r="D328" s="675"/>
      <c r="E328" s="677"/>
      <c r="F328" s="305" t="s">
        <v>44</v>
      </c>
      <c r="G328" s="292"/>
      <c r="H328" s="16">
        <f t="shared" si="557"/>
        <v>0</v>
      </c>
      <c r="I328" s="17"/>
      <c r="J328" s="8"/>
      <c r="K328" s="16">
        <f t="shared" si="558"/>
        <v>0</v>
      </c>
      <c r="L328" s="17"/>
      <c r="M328" s="8"/>
      <c r="N328" s="16">
        <f t="shared" si="559"/>
        <v>0</v>
      </c>
      <c r="O328" s="17"/>
      <c r="P328" s="8"/>
      <c r="Q328" s="16">
        <f t="shared" si="560"/>
        <v>0</v>
      </c>
      <c r="R328" s="17"/>
      <c r="S328" s="19"/>
      <c r="T328" s="20">
        <f t="shared" si="561"/>
        <v>0</v>
      </c>
      <c r="U328" s="21"/>
      <c r="V328" s="19"/>
      <c r="W328" s="20">
        <f t="shared" si="562"/>
        <v>0</v>
      </c>
      <c r="X328" s="21"/>
      <c r="Y328" s="19"/>
      <c r="Z328" s="20">
        <f t="shared" si="548"/>
        <v>0</v>
      </c>
      <c r="AA328" s="21"/>
      <c r="AB328" s="292"/>
      <c r="AC328" s="16">
        <f t="shared" si="563"/>
        <v>0</v>
      </c>
      <c r="AD328" s="17"/>
      <c r="AE328" s="292"/>
      <c r="AF328" s="16">
        <f t="shared" si="564"/>
        <v>0</v>
      </c>
      <c r="AG328" s="17"/>
      <c r="AH328" s="8"/>
      <c r="AI328" s="16">
        <f t="shared" si="551"/>
        <v>0</v>
      </c>
      <c r="AJ328" s="17"/>
      <c r="AK328" s="8"/>
      <c r="AL328" s="16">
        <f t="shared" si="552"/>
        <v>0</v>
      </c>
      <c r="AM328" s="17"/>
      <c r="AN328" s="8"/>
      <c r="AO328" s="16">
        <f t="shared" si="553"/>
        <v>0</v>
      </c>
      <c r="AP328" s="17"/>
      <c r="AQ328" s="8"/>
      <c r="AR328" s="16">
        <f t="shared" si="554"/>
        <v>0</v>
      </c>
      <c r="AS328" s="17"/>
      <c r="AT328" s="8"/>
      <c r="AU328" s="16">
        <f t="shared" si="556"/>
        <v>0</v>
      </c>
      <c r="AV328" s="17"/>
      <c r="AW328" s="8"/>
      <c r="AX328" s="65"/>
    </row>
    <row r="329" spans="1:50">
      <c r="A329" s="683" t="s">
        <v>18</v>
      </c>
      <c r="B329" s="499" t="s">
        <v>19</v>
      </c>
      <c r="C329" s="476" t="s">
        <v>20</v>
      </c>
      <c r="D329" s="499" t="s">
        <v>21</v>
      </c>
      <c r="E329" s="476" t="s">
        <v>22</v>
      </c>
      <c r="F329" s="685" t="s">
        <v>23</v>
      </c>
      <c r="G329" s="544" t="s">
        <v>24</v>
      </c>
      <c r="H329" s="502" t="s">
        <v>25</v>
      </c>
      <c r="I329" s="504" t="s">
        <v>26</v>
      </c>
      <c r="J329" s="544" t="s">
        <v>24</v>
      </c>
      <c r="K329" s="502" t="s">
        <v>25</v>
      </c>
      <c r="L329" s="504" t="s">
        <v>26</v>
      </c>
      <c r="M329" s="544" t="s">
        <v>24</v>
      </c>
      <c r="N329" s="502" t="s">
        <v>25</v>
      </c>
      <c r="O329" s="504" t="s">
        <v>26</v>
      </c>
      <c r="P329" s="544" t="s">
        <v>24</v>
      </c>
      <c r="Q329" s="502" t="s">
        <v>25</v>
      </c>
      <c r="R329" s="504" t="s">
        <v>26</v>
      </c>
      <c r="S329" s="544" t="s">
        <v>24</v>
      </c>
      <c r="T329" s="502" t="s">
        <v>25</v>
      </c>
      <c r="U329" s="504" t="s">
        <v>26</v>
      </c>
      <c r="V329" s="544" t="s">
        <v>24</v>
      </c>
      <c r="W329" s="502" t="s">
        <v>25</v>
      </c>
      <c r="X329" s="542" t="s">
        <v>26</v>
      </c>
      <c r="Y329" s="678" t="s">
        <v>24</v>
      </c>
      <c r="Z329" s="680" t="s">
        <v>25</v>
      </c>
      <c r="AA329" s="681" t="s">
        <v>26</v>
      </c>
      <c r="AB329" s="544" t="s">
        <v>24</v>
      </c>
      <c r="AC329" s="502" t="s">
        <v>25</v>
      </c>
      <c r="AD329" s="504" t="s">
        <v>26</v>
      </c>
      <c r="AE329" s="544" t="s">
        <v>24</v>
      </c>
      <c r="AF329" s="502" t="s">
        <v>25</v>
      </c>
      <c r="AG329" s="504" t="s">
        <v>26</v>
      </c>
      <c r="AH329" s="544" t="s">
        <v>24</v>
      </c>
      <c r="AI329" s="502" t="s">
        <v>25</v>
      </c>
      <c r="AJ329" s="504" t="s">
        <v>26</v>
      </c>
      <c r="AK329" s="512" t="s">
        <v>24</v>
      </c>
      <c r="AL329" s="502" t="s">
        <v>25</v>
      </c>
      <c r="AM329" s="504" t="s">
        <v>26</v>
      </c>
      <c r="AN329" s="544" t="s">
        <v>24</v>
      </c>
      <c r="AO329" s="502" t="s">
        <v>25</v>
      </c>
      <c r="AP329" s="504" t="s">
        <v>26</v>
      </c>
      <c r="AQ329" s="544" t="s">
        <v>24</v>
      </c>
      <c r="AR329" s="502" t="s">
        <v>25</v>
      </c>
      <c r="AS329" s="504" t="s">
        <v>26</v>
      </c>
      <c r="AT329" s="544" t="s">
        <v>24</v>
      </c>
      <c r="AU329" s="502" t="s">
        <v>25</v>
      </c>
      <c r="AV329" s="504" t="s">
        <v>26</v>
      </c>
      <c r="AW329" s="544" t="s">
        <v>24</v>
      </c>
      <c r="AX329" s="521" t="s">
        <v>27</v>
      </c>
    </row>
    <row r="330" spans="1:50">
      <c r="A330" s="684"/>
      <c r="B330" s="532"/>
      <c r="C330" s="502"/>
      <c r="D330" s="532"/>
      <c r="E330" s="502"/>
      <c r="F330" s="686"/>
      <c r="G330" s="544"/>
      <c r="H330" s="502"/>
      <c r="I330" s="504"/>
      <c r="J330" s="544"/>
      <c r="K330" s="502"/>
      <c r="L330" s="504"/>
      <c r="M330" s="544"/>
      <c r="N330" s="502"/>
      <c r="O330" s="504"/>
      <c r="P330" s="544"/>
      <c r="Q330" s="502"/>
      <c r="R330" s="504"/>
      <c r="S330" s="544"/>
      <c r="T330" s="502"/>
      <c r="U330" s="504"/>
      <c r="V330" s="544"/>
      <c r="W330" s="502"/>
      <c r="X330" s="542"/>
      <c r="Y330" s="679"/>
      <c r="Z330" s="502"/>
      <c r="AA330" s="682"/>
      <c r="AB330" s="544"/>
      <c r="AC330" s="502"/>
      <c r="AD330" s="504"/>
      <c r="AE330" s="544"/>
      <c r="AF330" s="502"/>
      <c r="AG330" s="504"/>
      <c r="AH330" s="544"/>
      <c r="AI330" s="502"/>
      <c r="AJ330" s="504"/>
      <c r="AK330" s="512"/>
      <c r="AL330" s="502"/>
      <c r="AM330" s="504"/>
      <c r="AN330" s="544"/>
      <c r="AO330" s="502"/>
      <c r="AP330" s="504"/>
      <c r="AQ330" s="544"/>
      <c r="AR330" s="502"/>
      <c r="AS330" s="504"/>
      <c r="AT330" s="544"/>
      <c r="AU330" s="502"/>
      <c r="AV330" s="504"/>
      <c r="AW330" s="544"/>
      <c r="AX330" s="521"/>
    </row>
    <row r="331" spans="1:50">
      <c r="A331" s="669" t="s">
        <v>106</v>
      </c>
      <c r="B331" s="600">
        <v>3180</v>
      </c>
      <c r="C331" s="672">
        <v>2301302</v>
      </c>
      <c r="D331" s="606" t="s">
        <v>107</v>
      </c>
      <c r="E331" s="676" t="s">
        <v>47</v>
      </c>
      <c r="F331" s="303" t="s">
        <v>31</v>
      </c>
      <c r="G331" s="25"/>
      <c r="H331" s="9">
        <f t="shared" ref="H331:H336" si="565">G331-I331</f>
        <v>0</v>
      </c>
      <c r="I331" s="10"/>
      <c r="J331" s="3"/>
      <c r="K331" s="9">
        <f t="shared" ref="K331:K336" si="566">J331-L331</f>
        <v>0</v>
      </c>
      <c r="L331" s="10"/>
      <c r="M331" s="3"/>
      <c r="N331" s="9">
        <f t="shared" ref="N331:N336" si="567">M331-O331</f>
        <v>0</v>
      </c>
      <c r="O331" s="10"/>
      <c r="P331" s="3"/>
      <c r="Q331" s="9">
        <f t="shared" ref="Q331:Q336" si="568">P331-R331</f>
        <v>0</v>
      </c>
      <c r="R331" s="10"/>
      <c r="S331" s="3"/>
      <c r="T331" s="9">
        <f t="shared" ref="T331:T336" si="569">S331-U331</f>
        <v>0</v>
      </c>
      <c r="U331" s="10"/>
      <c r="V331" s="3"/>
      <c r="W331" s="9">
        <f t="shared" ref="W331:W336" si="570">V331-X331</f>
        <v>0</v>
      </c>
      <c r="X331" s="126"/>
      <c r="Y331" s="189"/>
      <c r="Z331" s="9">
        <f t="shared" ref="Z331:Z341" si="571">Y331-AA331</f>
        <v>0</v>
      </c>
      <c r="AA331" s="306"/>
      <c r="AB331" s="25"/>
      <c r="AC331" s="9">
        <f t="shared" ref="AC331:AC336" si="572">AB331-AD331</f>
        <v>0</v>
      </c>
      <c r="AD331" s="10"/>
      <c r="AE331" s="25"/>
      <c r="AF331" s="9">
        <f t="shared" ref="AF331:AF336" si="573">AE331-AG331</f>
        <v>0</v>
      </c>
      <c r="AG331" s="10"/>
      <c r="AH331" s="3"/>
      <c r="AI331" s="9">
        <f t="shared" ref="AI331:AI341" si="574">AH331-AJ331</f>
        <v>0</v>
      </c>
      <c r="AJ331" s="10"/>
      <c r="AK331" s="13"/>
      <c r="AL331" s="9">
        <f t="shared" ref="AL331:AL341" si="575">AK331-AM331</f>
        <v>0</v>
      </c>
      <c r="AM331" s="10"/>
      <c r="AN331" s="25"/>
      <c r="AO331" s="9">
        <f t="shared" ref="AO331:AO341" si="576">AN331-AP331</f>
        <v>0</v>
      </c>
      <c r="AP331" s="10"/>
      <c r="AQ331" s="3"/>
      <c r="AR331" s="9">
        <f t="shared" ref="AR331:AR341" si="577">AQ331-AS331</f>
        <v>0</v>
      </c>
      <c r="AS331" s="10"/>
      <c r="AT331" s="3"/>
      <c r="AU331" s="9">
        <f t="shared" ref="AU331:AU336" si="578">AT331-AV331</f>
        <v>0</v>
      </c>
      <c r="AV331" s="10"/>
      <c r="AW331" s="3"/>
      <c r="AX331" s="4" t="s">
        <v>32</v>
      </c>
    </row>
    <row r="332" spans="1:50" ht="15">
      <c r="A332" s="669"/>
      <c r="B332" s="600"/>
      <c r="C332" s="672"/>
      <c r="D332" s="606"/>
      <c r="E332" s="676"/>
      <c r="F332" s="303" t="s">
        <v>33</v>
      </c>
      <c r="G332" s="25"/>
      <c r="H332" s="11">
        <f t="shared" si="565"/>
        <v>0</v>
      </c>
      <c r="I332" s="12"/>
      <c r="J332" s="3"/>
      <c r="K332" s="11">
        <f t="shared" si="566"/>
        <v>0</v>
      </c>
      <c r="L332" s="12"/>
      <c r="M332" s="3"/>
      <c r="N332" s="11">
        <f t="shared" si="567"/>
        <v>0</v>
      </c>
      <c r="O332" s="12"/>
      <c r="P332" s="3"/>
      <c r="Q332" s="11">
        <f t="shared" si="568"/>
        <v>0</v>
      </c>
      <c r="R332" s="12"/>
      <c r="S332" s="3"/>
      <c r="T332" s="11">
        <f t="shared" si="569"/>
        <v>0</v>
      </c>
      <c r="U332" s="12"/>
      <c r="V332" s="3"/>
      <c r="W332" s="11">
        <f t="shared" si="570"/>
        <v>0</v>
      </c>
      <c r="X332" s="127"/>
      <c r="Y332" s="189"/>
      <c r="Z332" s="11">
        <f t="shared" si="571"/>
        <v>0</v>
      </c>
      <c r="AA332" s="190"/>
      <c r="AB332" s="447"/>
      <c r="AC332" s="447">
        <f t="shared" si="572"/>
        <v>0</v>
      </c>
      <c r="AD332" s="447"/>
      <c r="AE332" s="457">
        <v>144000</v>
      </c>
      <c r="AF332" s="457">
        <f t="shared" si="573"/>
        <v>0</v>
      </c>
      <c r="AG332" s="457">
        <v>144000</v>
      </c>
      <c r="AH332" s="3"/>
      <c r="AI332" s="11">
        <f t="shared" si="574"/>
        <v>0</v>
      </c>
      <c r="AJ332" s="12"/>
      <c r="AK332" s="177"/>
      <c r="AL332" s="166">
        <f t="shared" si="575"/>
        <v>0</v>
      </c>
      <c r="AM332" s="167"/>
      <c r="AN332" s="446"/>
      <c r="AO332" s="166">
        <f t="shared" si="576"/>
        <v>0</v>
      </c>
      <c r="AP332" s="167"/>
      <c r="AQ332" s="3"/>
      <c r="AR332" s="11">
        <f t="shared" si="577"/>
        <v>0</v>
      </c>
      <c r="AS332" s="12"/>
      <c r="AT332" s="3"/>
      <c r="AU332" s="11">
        <f t="shared" si="578"/>
        <v>0</v>
      </c>
      <c r="AV332" s="12"/>
      <c r="AW332" s="3"/>
      <c r="AX332" s="63">
        <f>SUM(G331:G341,J331:J341,M331:M341,P331:P341,S331:S341,V331:V341,Y331:Y341,AB331:AB341,AE331:AE341)</f>
        <v>144000</v>
      </c>
    </row>
    <row r="333" spans="1:50" ht="15">
      <c r="A333" s="669"/>
      <c r="B333" s="600"/>
      <c r="C333" s="672"/>
      <c r="D333" s="606"/>
      <c r="E333" s="676"/>
      <c r="F333" s="303" t="s">
        <v>34</v>
      </c>
      <c r="G333" s="25"/>
      <c r="H333" s="11">
        <f t="shared" si="565"/>
        <v>0</v>
      </c>
      <c r="I333" s="12"/>
      <c r="J333" s="3"/>
      <c r="K333" s="11">
        <f t="shared" si="566"/>
        <v>0</v>
      </c>
      <c r="L333" s="12"/>
      <c r="M333" s="3"/>
      <c r="N333" s="11">
        <f t="shared" si="567"/>
        <v>0</v>
      </c>
      <c r="O333" s="12"/>
      <c r="P333" s="3"/>
      <c r="Q333" s="11">
        <f t="shared" si="568"/>
        <v>0</v>
      </c>
      <c r="R333" s="12"/>
      <c r="S333" s="3"/>
      <c r="T333" s="11">
        <f t="shared" si="569"/>
        <v>0</v>
      </c>
      <c r="U333" s="12"/>
      <c r="V333" s="3"/>
      <c r="W333" s="11">
        <f t="shared" si="570"/>
        <v>0</v>
      </c>
      <c r="X333" s="127"/>
      <c r="Y333" s="189"/>
      <c r="Z333" s="11">
        <f t="shared" si="571"/>
        <v>0</v>
      </c>
      <c r="AA333" s="190"/>
      <c r="AB333" s="25"/>
      <c r="AC333" s="11">
        <f t="shared" si="572"/>
        <v>0</v>
      </c>
      <c r="AD333" s="12"/>
      <c r="AE333" s="25"/>
      <c r="AF333" s="11">
        <f t="shared" si="573"/>
        <v>0</v>
      </c>
      <c r="AG333" s="12"/>
      <c r="AH333" s="3"/>
      <c r="AI333" s="11">
        <f t="shared" si="574"/>
        <v>0</v>
      </c>
      <c r="AJ333" s="12"/>
      <c r="AK333" s="13"/>
      <c r="AL333" s="11">
        <f t="shared" si="575"/>
        <v>0</v>
      </c>
      <c r="AM333" s="12"/>
      <c r="AN333" s="25"/>
      <c r="AO333" s="11">
        <f t="shared" si="576"/>
        <v>0</v>
      </c>
      <c r="AP333" s="12"/>
      <c r="AQ333" s="3"/>
      <c r="AR333" s="11">
        <f t="shared" si="577"/>
        <v>0</v>
      </c>
      <c r="AS333" s="12"/>
      <c r="AT333" s="3"/>
      <c r="AU333" s="11">
        <f t="shared" si="578"/>
        <v>0</v>
      </c>
      <c r="AV333" s="12"/>
      <c r="AW333" s="3"/>
      <c r="AX333" s="7" t="s">
        <v>35</v>
      </c>
    </row>
    <row r="334" spans="1:50" ht="15">
      <c r="A334" s="669"/>
      <c r="B334" s="600"/>
      <c r="C334" s="672"/>
      <c r="D334" s="606"/>
      <c r="E334" s="676"/>
      <c r="F334" s="303" t="s">
        <v>36</v>
      </c>
      <c r="G334" s="25"/>
      <c r="H334" s="11">
        <f t="shared" si="565"/>
        <v>0</v>
      </c>
      <c r="I334" s="12"/>
      <c r="J334" s="3"/>
      <c r="K334" s="11">
        <f t="shared" si="566"/>
        <v>0</v>
      </c>
      <c r="L334" s="12"/>
      <c r="M334" s="3"/>
      <c r="N334" s="11">
        <f t="shared" si="567"/>
        <v>0</v>
      </c>
      <c r="O334" s="12"/>
      <c r="P334" s="3"/>
      <c r="Q334" s="11">
        <f t="shared" si="568"/>
        <v>0</v>
      </c>
      <c r="R334" s="12"/>
      <c r="S334" s="3"/>
      <c r="T334" s="11">
        <f t="shared" si="569"/>
        <v>0</v>
      </c>
      <c r="U334" s="12"/>
      <c r="V334" s="3"/>
      <c r="W334" s="11">
        <f t="shared" si="570"/>
        <v>0</v>
      </c>
      <c r="X334" s="127"/>
      <c r="Y334" s="189"/>
      <c r="Z334" s="11">
        <f t="shared" si="571"/>
        <v>0</v>
      </c>
      <c r="AA334" s="190"/>
      <c r="AB334" s="25"/>
      <c r="AC334" s="11">
        <f t="shared" si="572"/>
        <v>0</v>
      </c>
      <c r="AD334" s="12"/>
      <c r="AE334" s="25"/>
      <c r="AF334" s="11">
        <f t="shared" si="573"/>
        <v>0</v>
      </c>
      <c r="AG334" s="12"/>
      <c r="AH334" s="3"/>
      <c r="AI334" s="11">
        <f t="shared" si="574"/>
        <v>0</v>
      </c>
      <c r="AJ334" s="12"/>
      <c r="AK334" s="13"/>
      <c r="AL334" s="11">
        <f t="shared" si="575"/>
        <v>0</v>
      </c>
      <c r="AM334" s="12"/>
      <c r="AN334" s="25"/>
      <c r="AO334" s="11">
        <f t="shared" si="576"/>
        <v>0</v>
      </c>
      <c r="AP334" s="12"/>
      <c r="AQ334" s="444"/>
      <c r="AR334" s="11">
        <f t="shared" si="577"/>
        <v>0</v>
      </c>
      <c r="AS334" s="444"/>
      <c r="AT334" s="3"/>
      <c r="AU334" s="11">
        <f t="shared" si="578"/>
        <v>0</v>
      </c>
      <c r="AV334" s="12"/>
      <c r="AW334" s="3"/>
      <c r="AX334" s="63">
        <f>SUM(H331:H341,K331:K341,N331:N341,Q331:Q341,T331:T341,W331:W341,Z331:Z341,AC331:AC341,Z331:Z341,AF331:AF341)</f>
        <v>0</v>
      </c>
    </row>
    <row r="335" spans="1:50" ht="15">
      <c r="A335" s="669"/>
      <c r="B335" s="600"/>
      <c r="C335" s="672"/>
      <c r="D335" s="606"/>
      <c r="E335" s="676"/>
      <c r="F335" s="303" t="s">
        <v>37</v>
      </c>
      <c r="G335" s="25"/>
      <c r="H335" s="11">
        <f t="shared" si="565"/>
        <v>0</v>
      </c>
      <c r="I335" s="12"/>
      <c r="J335" s="3"/>
      <c r="K335" s="11">
        <f t="shared" si="566"/>
        <v>0</v>
      </c>
      <c r="L335" s="12"/>
      <c r="M335" s="3"/>
      <c r="N335" s="11">
        <f t="shared" si="567"/>
        <v>0</v>
      </c>
      <c r="O335" s="12"/>
      <c r="P335" s="3"/>
      <c r="Q335" s="11">
        <f t="shared" si="568"/>
        <v>0</v>
      </c>
      <c r="R335" s="12"/>
      <c r="S335" s="3"/>
      <c r="T335" s="11">
        <f t="shared" si="569"/>
        <v>0</v>
      </c>
      <c r="U335" s="12"/>
      <c r="V335" s="3"/>
      <c r="W335" s="11">
        <f t="shared" si="570"/>
        <v>0</v>
      </c>
      <c r="X335" s="127"/>
      <c r="Y335" s="189"/>
      <c r="Z335" s="11">
        <f t="shared" si="571"/>
        <v>0</v>
      </c>
      <c r="AA335" s="190"/>
      <c r="AB335" s="25"/>
      <c r="AC335" s="11">
        <f t="shared" si="572"/>
        <v>0</v>
      </c>
      <c r="AD335" s="12"/>
      <c r="AE335" s="25"/>
      <c r="AF335" s="11">
        <f t="shared" si="573"/>
        <v>0</v>
      </c>
      <c r="AG335" s="12"/>
      <c r="AH335" s="3"/>
      <c r="AI335" s="11">
        <f t="shared" si="574"/>
        <v>0</v>
      </c>
      <c r="AJ335" s="12"/>
      <c r="AK335" s="13"/>
      <c r="AL335" s="11">
        <f t="shared" si="575"/>
        <v>0</v>
      </c>
      <c r="AM335" s="21"/>
      <c r="AN335" s="25"/>
      <c r="AO335" s="11">
        <f t="shared" si="576"/>
        <v>0</v>
      </c>
      <c r="AP335" s="12"/>
      <c r="AQ335" s="3"/>
      <c r="AR335" s="11">
        <f t="shared" si="577"/>
        <v>0</v>
      </c>
      <c r="AS335" s="12"/>
      <c r="AT335" s="3"/>
      <c r="AU335" s="11">
        <f t="shared" si="578"/>
        <v>0</v>
      </c>
      <c r="AV335" s="12"/>
      <c r="AW335" s="3">
        <v>45000</v>
      </c>
      <c r="AX335" s="7" t="s">
        <v>38</v>
      </c>
    </row>
    <row r="336" spans="1:50" ht="15">
      <c r="A336" s="669"/>
      <c r="B336" s="600"/>
      <c r="C336" s="672"/>
      <c r="D336" s="606"/>
      <c r="E336" s="676"/>
      <c r="F336" s="303" t="s">
        <v>55</v>
      </c>
      <c r="G336" s="25"/>
      <c r="H336" s="11">
        <f t="shared" si="565"/>
        <v>0</v>
      </c>
      <c r="I336" s="12"/>
      <c r="J336" s="3"/>
      <c r="K336" s="11">
        <f t="shared" si="566"/>
        <v>0</v>
      </c>
      <c r="L336" s="12"/>
      <c r="M336" s="3"/>
      <c r="N336" s="11">
        <f t="shared" si="567"/>
        <v>0</v>
      </c>
      <c r="O336" s="12"/>
      <c r="P336" s="3"/>
      <c r="Q336" s="11">
        <f t="shared" si="568"/>
        <v>0</v>
      </c>
      <c r="R336" s="12"/>
      <c r="S336" s="3"/>
      <c r="T336" s="11">
        <f t="shared" si="569"/>
        <v>0</v>
      </c>
      <c r="U336" s="12"/>
      <c r="V336" s="3"/>
      <c r="W336" s="11">
        <f t="shared" si="570"/>
        <v>0</v>
      </c>
      <c r="X336" s="127"/>
      <c r="Y336" s="191"/>
      <c r="Z336" s="11">
        <f t="shared" si="571"/>
        <v>0</v>
      </c>
      <c r="AA336" s="190"/>
      <c r="AB336" s="25"/>
      <c r="AC336" s="11">
        <f t="shared" si="572"/>
        <v>0</v>
      </c>
      <c r="AD336" s="12"/>
      <c r="AE336" s="25"/>
      <c r="AF336" s="11">
        <f t="shared" si="573"/>
        <v>0</v>
      </c>
      <c r="AG336" s="12"/>
      <c r="AH336" s="3"/>
      <c r="AI336" s="11">
        <f t="shared" si="574"/>
        <v>0</v>
      </c>
      <c r="AJ336" s="12"/>
      <c r="AK336" s="13"/>
      <c r="AL336" s="324">
        <f t="shared" si="575"/>
        <v>0</v>
      </c>
      <c r="AM336" s="12"/>
      <c r="AN336" s="25"/>
      <c r="AO336" s="11">
        <f t="shared" si="576"/>
        <v>0</v>
      </c>
      <c r="AP336" s="12"/>
      <c r="AQ336" s="3"/>
      <c r="AR336" s="11">
        <f t="shared" si="577"/>
        <v>0</v>
      </c>
      <c r="AS336" s="12"/>
      <c r="AT336" s="3"/>
      <c r="AU336" s="11">
        <f t="shared" si="578"/>
        <v>0</v>
      </c>
      <c r="AV336" s="12"/>
      <c r="AW336" s="3"/>
      <c r="AX336" s="63">
        <f>SUM(I331:I341,L331:L341,O331:O341,R331:R341,U331:U341,X331:X341,AA331:AA341,AD331:AD341,AG331:AG341)</f>
        <v>144000</v>
      </c>
    </row>
    <row r="337" spans="1:50">
      <c r="A337" s="669"/>
      <c r="B337" s="600"/>
      <c r="C337" s="672"/>
      <c r="D337" s="606"/>
      <c r="E337" s="676"/>
      <c r="F337" s="303" t="s">
        <v>108</v>
      </c>
      <c r="G337" s="25"/>
      <c r="H337" s="11"/>
      <c r="I337" s="12"/>
      <c r="J337" s="3"/>
      <c r="K337" s="11"/>
      <c r="L337" s="12"/>
      <c r="M337" s="3"/>
      <c r="N337" s="11"/>
      <c r="O337" s="12"/>
      <c r="P337" s="3"/>
      <c r="Q337" s="11"/>
      <c r="R337" s="12"/>
      <c r="S337" s="3"/>
      <c r="T337" s="11"/>
      <c r="U337" s="12"/>
      <c r="V337" s="3"/>
      <c r="W337" s="11"/>
      <c r="X337" s="127"/>
      <c r="Y337" s="191"/>
      <c r="Z337" s="11"/>
      <c r="AA337" s="190"/>
      <c r="AB337" s="25"/>
      <c r="AC337" s="11"/>
      <c r="AD337" s="12"/>
      <c r="AE337" s="25"/>
      <c r="AF337" s="11"/>
      <c r="AG337" s="12"/>
      <c r="AH337" s="3"/>
      <c r="AI337" s="11"/>
      <c r="AJ337" s="12"/>
      <c r="AK337" s="13"/>
      <c r="AL337" s="324"/>
      <c r="AM337" s="312"/>
      <c r="AN337" s="25"/>
      <c r="AO337" s="11"/>
      <c r="AP337" s="12"/>
      <c r="AQ337" s="3"/>
      <c r="AR337" s="11"/>
      <c r="AS337" s="12"/>
      <c r="AT337" s="3"/>
      <c r="AU337" s="11"/>
      <c r="AV337" s="12"/>
      <c r="AW337" s="3">
        <v>140400</v>
      </c>
      <c r="AX337" s="63"/>
    </row>
    <row r="338" spans="1:50">
      <c r="A338" s="669"/>
      <c r="B338" s="600"/>
      <c r="C338" s="672"/>
      <c r="D338" s="606"/>
      <c r="E338" s="676"/>
      <c r="F338" s="303" t="s">
        <v>40</v>
      </c>
      <c r="G338" s="25"/>
      <c r="H338" s="11"/>
      <c r="I338" s="12"/>
      <c r="J338" s="3"/>
      <c r="K338" s="11"/>
      <c r="L338" s="12"/>
      <c r="M338" s="3"/>
      <c r="N338" s="11"/>
      <c r="O338" s="12"/>
      <c r="P338" s="3"/>
      <c r="Q338" s="11"/>
      <c r="R338" s="12"/>
      <c r="S338" s="3"/>
      <c r="T338" s="11"/>
      <c r="U338" s="12"/>
      <c r="V338" s="3"/>
      <c r="W338" s="11"/>
      <c r="X338" s="127"/>
      <c r="Y338" s="191"/>
      <c r="Z338" s="11">
        <f t="shared" si="571"/>
        <v>0</v>
      </c>
      <c r="AA338" s="190"/>
      <c r="AB338" s="25"/>
      <c r="AC338" s="11">
        <v>0</v>
      </c>
      <c r="AD338" s="12"/>
      <c r="AE338" s="25"/>
      <c r="AF338" s="11">
        <v>0</v>
      </c>
      <c r="AG338" s="12"/>
      <c r="AH338" s="3"/>
      <c r="AI338" s="11">
        <f t="shared" si="574"/>
        <v>0</v>
      </c>
      <c r="AJ338" s="12"/>
      <c r="AK338" s="13"/>
      <c r="AL338" s="11">
        <f t="shared" si="575"/>
        <v>0</v>
      </c>
      <c r="AM338" s="312"/>
      <c r="AN338" s="25"/>
      <c r="AO338" s="11">
        <f t="shared" si="576"/>
        <v>0</v>
      </c>
      <c r="AP338" s="12"/>
      <c r="AQ338" s="444"/>
      <c r="AR338" s="166">
        <f t="shared" si="577"/>
        <v>0</v>
      </c>
      <c r="AS338" s="167"/>
      <c r="AT338" s="444"/>
      <c r="AU338" s="166"/>
      <c r="AV338" s="167"/>
      <c r="AW338" s="3">
        <v>1072373</v>
      </c>
      <c r="AX338" s="63"/>
    </row>
    <row r="339" spans="1:50">
      <c r="A339" s="669"/>
      <c r="B339" s="600"/>
      <c r="C339" s="672"/>
      <c r="D339" s="606"/>
      <c r="E339" s="676"/>
      <c r="F339" s="303" t="s">
        <v>41</v>
      </c>
      <c r="G339" s="25"/>
      <c r="H339" s="11">
        <f t="shared" ref="H339:H341" si="579">G339-I339</f>
        <v>0</v>
      </c>
      <c r="I339" s="12"/>
      <c r="J339" s="3"/>
      <c r="K339" s="11">
        <f t="shared" ref="K339:K341" si="580">J339-L339</f>
        <v>0</v>
      </c>
      <c r="L339" s="12"/>
      <c r="M339" s="3"/>
      <c r="N339" s="11">
        <f t="shared" ref="N339:N341" si="581">M339-O339</f>
        <v>0</v>
      </c>
      <c r="O339" s="12"/>
      <c r="P339" s="3"/>
      <c r="Q339" s="11">
        <f t="shared" ref="Q339:Q341" si="582">P339-R339</f>
        <v>0</v>
      </c>
      <c r="R339" s="12"/>
      <c r="S339" s="3"/>
      <c r="T339" s="11">
        <f t="shared" ref="T339:T341" si="583">S339-U339</f>
        <v>0</v>
      </c>
      <c r="U339" s="12"/>
      <c r="V339" s="3"/>
      <c r="W339" s="11">
        <f t="shared" ref="W339:W341" si="584">V339-X339</f>
        <v>0</v>
      </c>
      <c r="X339" s="12"/>
      <c r="Y339" s="22"/>
      <c r="Z339" s="311">
        <f t="shared" si="571"/>
        <v>0</v>
      </c>
      <c r="AA339" s="312"/>
      <c r="AB339" s="25"/>
      <c r="AC339" s="11">
        <f t="shared" ref="AC339:AC341" si="585">AB339-AD339</f>
        <v>0</v>
      </c>
      <c r="AD339" s="12"/>
      <c r="AE339" s="25"/>
      <c r="AF339" s="11">
        <f t="shared" ref="AF339:AF341" si="586">AE339-AG339</f>
        <v>0</v>
      </c>
      <c r="AG339" s="12"/>
      <c r="AH339" s="3"/>
      <c r="AI339" s="11">
        <f t="shared" si="574"/>
        <v>0</v>
      </c>
      <c r="AJ339" s="12"/>
      <c r="AK339" s="13"/>
      <c r="AL339" s="11">
        <f t="shared" si="575"/>
        <v>0</v>
      </c>
      <c r="AM339" s="12"/>
      <c r="AN339" s="25"/>
      <c r="AO339" s="11">
        <f t="shared" si="576"/>
        <v>0</v>
      </c>
      <c r="AP339" s="12"/>
      <c r="AQ339" s="3"/>
      <c r="AR339" s="11">
        <f t="shared" si="577"/>
        <v>0</v>
      </c>
      <c r="AS339" s="12"/>
      <c r="AT339" s="3"/>
      <c r="AU339" s="11">
        <f t="shared" ref="AU339:AU341" si="587">AT339-AV339</f>
        <v>0</v>
      </c>
      <c r="AV339" s="12"/>
      <c r="AW339" s="3"/>
      <c r="AX339" s="7" t="s">
        <v>42</v>
      </c>
    </row>
    <row r="340" spans="1:50">
      <c r="A340" s="669"/>
      <c r="B340" s="600"/>
      <c r="C340" s="672"/>
      <c r="D340" s="606"/>
      <c r="E340" s="676"/>
      <c r="F340" s="303" t="s">
        <v>43</v>
      </c>
      <c r="G340" s="25"/>
      <c r="H340" s="11">
        <f t="shared" si="579"/>
        <v>0</v>
      </c>
      <c r="I340" s="12"/>
      <c r="J340" s="3"/>
      <c r="K340" s="11">
        <f t="shared" si="580"/>
        <v>0</v>
      </c>
      <c r="L340" s="12"/>
      <c r="M340" s="3"/>
      <c r="N340" s="11">
        <f t="shared" si="581"/>
        <v>0</v>
      </c>
      <c r="O340" s="12"/>
      <c r="P340" s="3"/>
      <c r="Q340" s="11">
        <f t="shared" si="582"/>
        <v>0</v>
      </c>
      <c r="R340" s="12"/>
      <c r="S340" s="3"/>
      <c r="T340" s="11">
        <f t="shared" si="583"/>
        <v>0</v>
      </c>
      <c r="U340" s="12"/>
      <c r="V340" s="3"/>
      <c r="W340" s="11">
        <f t="shared" si="584"/>
        <v>0</v>
      </c>
      <c r="X340" s="12"/>
      <c r="Y340" s="3"/>
      <c r="Z340" s="11">
        <f t="shared" si="571"/>
        <v>0</v>
      </c>
      <c r="AA340" s="12"/>
      <c r="AB340" s="25"/>
      <c r="AC340" s="11">
        <f t="shared" si="585"/>
        <v>0</v>
      </c>
      <c r="AD340" s="12"/>
      <c r="AE340" s="25"/>
      <c r="AF340" s="11">
        <f t="shared" si="586"/>
        <v>0</v>
      </c>
      <c r="AG340" s="12"/>
      <c r="AH340" s="3"/>
      <c r="AI340" s="11">
        <f t="shared" si="574"/>
        <v>0</v>
      </c>
      <c r="AJ340" s="12"/>
      <c r="AK340" s="13"/>
      <c r="AL340" s="11">
        <f t="shared" si="575"/>
        <v>0</v>
      </c>
      <c r="AM340" s="12"/>
      <c r="AN340" s="25"/>
      <c r="AO340" s="11">
        <f t="shared" si="576"/>
        <v>0</v>
      </c>
      <c r="AP340" s="12"/>
      <c r="AQ340" s="3"/>
      <c r="AR340" s="11">
        <f t="shared" si="577"/>
        <v>0</v>
      </c>
      <c r="AS340" s="12"/>
      <c r="AT340" s="3"/>
      <c r="AU340" s="11">
        <f t="shared" si="587"/>
        <v>0</v>
      </c>
      <c r="AV340" s="12"/>
      <c r="AW340" s="3"/>
      <c r="AX340" s="290">
        <f>AX336/AX332</f>
        <v>1</v>
      </c>
    </row>
    <row r="341" spans="1:50">
      <c r="A341" s="670"/>
      <c r="B341" s="671"/>
      <c r="C341" s="673"/>
      <c r="D341" s="675"/>
      <c r="E341" s="677"/>
      <c r="F341" s="305" t="s">
        <v>44</v>
      </c>
      <c r="G341" s="292"/>
      <c r="H341" s="16">
        <f t="shared" si="579"/>
        <v>0</v>
      </c>
      <c r="I341" s="17"/>
      <c r="J341" s="8"/>
      <c r="K341" s="16">
        <f t="shared" si="580"/>
        <v>0</v>
      </c>
      <c r="L341" s="17"/>
      <c r="M341" s="8"/>
      <c r="N341" s="16">
        <f t="shared" si="581"/>
        <v>0</v>
      </c>
      <c r="O341" s="17"/>
      <c r="P341" s="8"/>
      <c r="Q341" s="16">
        <f t="shared" si="582"/>
        <v>0</v>
      </c>
      <c r="R341" s="17"/>
      <c r="S341" s="19"/>
      <c r="T341" s="20">
        <f t="shared" si="583"/>
        <v>0</v>
      </c>
      <c r="U341" s="21"/>
      <c r="V341" s="19"/>
      <c r="W341" s="20">
        <f t="shared" si="584"/>
        <v>0</v>
      </c>
      <c r="X341" s="21"/>
      <c r="Y341" s="19"/>
      <c r="Z341" s="325">
        <f t="shared" si="571"/>
        <v>0</v>
      </c>
      <c r="AA341" s="21"/>
      <c r="AB341" s="292"/>
      <c r="AC341" s="16">
        <f t="shared" si="585"/>
        <v>0</v>
      </c>
      <c r="AD341" s="17"/>
      <c r="AE341" s="292"/>
      <c r="AF341" s="16">
        <f t="shared" si="586"/>
        <v>0</v>
      </c>
      <c r="AG341" s="17"/>
      <c r="AH341" s="8"/>
      <c r="AI341" s="16">
        <f t="shared" si="574"/>
        <v>0</v>
      </c>
      <c r="AJ341" s="17"/>
      <c r="AK341" s="15"/>
      <c r="AL341" s="16">
        <f t="shared" si="575"/>
        <v>0</v>
      </c>
      <c r="AM341" s="17"/>
      <c r="AN341" s="27"/>
      <c r="AO341" s="20">
        <f t="shared" si="576"/>
        <v>0</v>
      </c>
      <c r="AP341" s="21"/>
      <c r="AQ341" s="19"/>
      <c r="AR341" s="20">
        <f t="shared" si="577"/>
        <v>0</v>
      </c>
      <c r="AS341" s="21"/>
      <c r="AT341" s="19"/>
      <c r="AU341" s="20">
        <f t="shared" si="587"/>
        <v>0</v>
      </c>
      <c r="AV341" s="21"/>
      <c r="AW341" s="8"/>
      <c r="AX341" s="65"/>
    </row>
    <row r="342" spans="1:50" ht="15.75" customHeight="1">
      <c r="F342" s="394" t="s">
        <v>109</v>
      </c>
      <c r="G342" s="30"/>
      <c r="I342" s="31"/>
      <c r="J342" s="30"/>
      <c r="M342" s="326">
        <f t="shared" ref="M342:AV342" si="588">SUM(M7:M40)</f>
        <v>200000</v>
      </c>
      <c r="N342" s="327">
        <f t="shared" si="588"/>
        <v>0</v>
      </c>
      <c r="O342" s="328">
        <f t="shared" si="588"/>
        <v>200000</v>
      </c>
      <c r="P342" s="329">
        <f t="shared" si="588"/>
        <v>584147</v>
      </c>
      <c r="Q342" s="330">
        <f t="shared" si="588"/>
        <v>76830</v>
      </c>
      <c r="R342" s="330">
        <f t="shared" si="588"/>
        <v>507317</v>
      </c>
      <c r="S342" s="144">
        <f t="shared" si="588"/>
        <v>500000</v>
      </c>
      <c r="T342" s="144">
        <f t="shared" si="588"/>
        <v>0</v>
      </c>
      <c r="U342" s="174">
        <f t="shared" si="588"/>
        <v>500000</v>
      </c>
      <c r="V342" s="331">
        <f t="shared" si="588"/>
        <v>200000</v>
      </c>
      <c r="W342" s="332">
        <f t="shared" si="588"/>
        <v>0</v>
      </c>
      <c r="X342" s="175">
        <f t="shared" si="588"/>
        <v>200000</v>
      </c>
      <c r="Y342" s="333">
        <f t="shared" si="588"/>
        <v>350000</v>
      </c>
      <c r="Z342" s="333">
        <f t="shared" si="588"/>
        <v>52535</v>
      </c>
      <c r="AA342" s="333">
        <f t="shared" si="588"/>
        <v>297465</v>
      </c>
      <c r="AB342" s="331">
        <f t="shared" si="588"/>
        <v>200000</v>
      </c>
      <c r="AC342" s="332">
        <f t="shared" si="588"/>
        <v>7029</v>
      </c>
      <c r="AD342" s="175">
        <f t="shared" si="588"/>
        <v>192971</v>
      </c>
      <c r="AE342" s="331">
        <f t="shared" si="588"/>
        <v>464937</v>
      </c>
      <c r="AF342" s="332">
        <f t="shared" si="588"/>
        <v>0</v>
      </c>
      <c r="AG342" s="334">
        <f>SUM(AG7:AG28)</f>
        <v>200000</v>
      </c>
      <c r="AH342" s="331">
        <f t="shared" si="588"/>
        <v>393074</v>
      </c>
      <c r="AI342" s="332">
        <f t="shared" si="588"/>
        <v>50341</v>
      </c>
      <c r="AJ342" s="175">
        <f t="shared" si="588"/>
        <v>342733</v>
      </c>
      <c r="AK342" s="335">
        <f t="shared" si="588"/>
        <v>986301</v>
      </c>
      <c r="AL342" s="336">
        <f t="shared" si="588"/>
        <v>986301</v>
      </c>
      <c r="AM342" s="337">
        <f t="shared" si="588"/>
        <v>0</v>
      </c>
      <c r="AN342" s="335">
        <f t="shared" si="588"/>
        <v>700000</v>
      </c>
      <c r="AO342" s="336">
        <f t="shared" si="588"/>
        <v>700000</v>
      </c>
      <c r="AP342" s="337">
        <f t="shared" si="588"/>
        <v>0</v>
      </c>
      <c r="AQ342" s="335">
        <f t="shared" si="588"/>
        <v>700000</v>
      </c>
      <c r="AR342" s="336">
        <f t="shared" si="588"/>
        <v>700000</v>
      </c>
      <c r="AS342" s="337">
        <f t="shared" si="588"/>
        <v>0</v>
      </c>
      <c r="AT342" s="335">
        <f t="shared" si="588"/>
        <v>700000</v>
      </c>
      <c r="AU342" s="336">
        <f t="shared" si="588"/>
        <v>700000</v>
      </c>
      <c r="AV342" s="337">
        <f t="shared" si="588"/>
        <v>0</v>
      </c>
      <c r="AW342" s="338"/>
      <c r="AX342" s="338"/>
    </row>
    <row r="343" spans="1:50">
      <c r="F343" s="395" t="s">
        <v>110</v>
      </c>
      <c r="G343" s="30"/>
      <c r="I343" s="31"/>
      <c r="J343" s="30"/>
      <c r="M343" s="326"/>
      <c r="N343" s="327"/>
      <c r="O343" s="328"/>
      <c r="P343" s="329"/>
      <c r="Q343" s="330"/>
      <c r="R343" s="330"/>
      <c r="S343" s="144"/>
      <c r="T343" s="144"/>
      <c r="U343" s="174"/>
      <c r="V343" s="339"/>
      <c r="W343" s="178"/>
      <c r="X343" s="340"/>
      <c r="Y343" s="340">
        <v>0</v>
      </c>
      <c r="Z343" s="178">
        <v>0</v>
      </c>
      <c r="AA343" s="341"/>
      <c r="AB343" s="339"/>
      <c r="AC343" s="178"/>
      <c r="AD343" s="340"/>
      <c r="AE343" s="339"/>
      <c r="AF343" s="178"/>
      <c r="AG343" s="342"/>
      <c r="AH343" s="339"/>
      <c r="AI343" s="178"/>
      <c r="AJ343" s="340"/>
      <c r="AK343" s="109"/>
      <c r="AL343" s="85"/>
      <c r="AM343" s="110"/>
      <c r="AN343" s="109">
        <f>AN325</f>
        <v>0</v>
      </c>
      <c r="AO343" s="85">
        <f t="shared" ref="AO343:AP343" si="589">AO325</f>
        <v>0</v>
      </c>
      <c r="AP343" s="110">
        <f t="shared" si="589"/>
        <v>0</v>
      </c>
      <c r="AQ343" s="109">
        <f>AQ325</f>
        <v>0</v>
      </c>
      <c r="AR343" s="85"/>
      <c r="AS343" s="110"/>
      <c r="AT343" s="109">
        <f>AT299</f>
        <v>4080000</v>
      </c>
      <c r="AU343" s="109">
        <f>AU299</f>
        <v>4080000</v>
      </c>
      <c r="AV343" s="110"/>
      <c r="AW343" s="338"/>
      <c r="AX343" s="338"/>
    </row>
    <row r="344" spans="1:50" ht="15" customHeight="1">
      <c r="F344" s="396" t="s">
        <v>111</v>
      </c>
      <c r="G344" s="30"/>
      <c r="I344" s="31"/>
      <c r="J344" s="30"/>
      <c r="M344" s="343">
        <f t="shared" ref="M344:AT344" si="590">SUM(M41:M75)</f>
        <v>0</v>
      </c>
      <c r="N344" s="344">
        <f t="shared" si="590"/>
        <v>0</v>
      </c>
      <c r="O344" s="345">
        <f t="shared" si="590"/>
        <v>0</v>
      </c>
      <c r="P344" s="346">
        <f t="shared" si="590"/>
        <v>283500</v>
      </c>
      <c r="Q344" s="347">
        <f t="shared" si="590"/>
        <v>0</v>
      </c>
      <c r="R344" s="347">
        <f t="shared" si="590"/>
        <v>283500</v>
      </c>
      <c r="S344" s="144">
        <f t="shared" si="590"/>
        <v>0</v>
      </c>
      <c r="T344" s="144">
        <f t="shared" si="590"/>
        <v>0</v>
      </c>
      <c r="U344" s="174">
        <f t="shared" si="590"/>
        <v>0</v>
      </c>
      <c r="V344" s="348">
        <f t="shared" si="590"/>
        <v>71720</v>
      </c>
      <c r="W344" s="144">
        <f t="shared" si="590"/>
        <v>0</v>
      </c>
      <c r="X344" s="174">
        <f t="shared" si="590"/>
        <v>71720</v>
      </c>
      <c r="Y344" s="339">
        <f t="shared" si="590"/>
        <v>0</v>
      </c>
      <c r="Z344" s="178">
        <f t="shared" si="590"/>
        <v>0</v>
      </c>
      <c r="AA344" s="174">
        <f t="shared" si="590"/>
        <v>0</v>
      </c>
      <c r="AB344" s="348">
        <f t="shared" si="590"/>
        <v>2281764</v>
      </c>
      <c r="AC344" s="144">
        <f t="shared" si="590"/>
        <v>49685</v>
      </c>
      <c r="AD344" s="174">
        <f t="shared" si="590"/>
        <v>2232079</v>
      </c>
      <c r="AE344" s="348">
        <f t="shared" si="590"/>
        <v>0</v>
      </c>
      <c r="AF344" s="144">
        <f t="shared" si="590"/>
        <v>0</v>
      </c>
      <c r="AG344" s="349">
        <f>SUM(AG29:AG75)</f>
        <v>264937</v>
      </c>
      <c r="AH344" s="348">
        <f t="shared" si="590"/>
        <v>252000</v>
      </c>
      <c r="AI344" s="144">
        <f t="shared" si="590"/>
        <v>0</v>
      </c>
      <c r="AJ344" s="174">
        <f t="shared" si="590"/>
        <v>252000</v>
      </c>
      <c r="AK344" s="109">
        <f t="shared" si="590"/>
        <v>100800</v>
      </c>
      <c r="AL344" s="85">
        <f t="shared" si="590"/>
        <v>100800</v>
      </c>
      <c r="AM344" s="110">
        <f t="shared" si="590"/>
        <v>0</v>
      </c>
      <c r="AN344" s="109">
        <f t="shared" si="590"/>
        <v>0</v>
      </c>
      <c r="AO344" s="85">
        <f t="shared" si="590"/>
        <v>0</v>
      </c>
      <c r="AP344" s="110">
        <f t="shared" si="590"/>
        <v>0</v>
      </c>
      <c r="AQ344" s="109">
        <f t="shared" si="590"/>
        <v>2188460</v>
      </c>
      <c r="AR344" s="85">
        <f t="shared" si="590"/>
        <v>2188460</v>
      </c>
      <c r="AS344" s="110">
        <f t="shared" si="590"/>
        <v>0</v>
      </c>
      <c r="AT344" s="109">
        <f t="shared" si="590"/>
        <v>0</v>
      </c>
      <c r="AU344" s="85">
        <f t="shared" ref="AU344:AV344" si="591">SUM(AU41:AU75)</f>
        <v>0</v>
      </c>
      <c r="AV344" s="110">
        <f t="shared" si="591"/>
        <v>0</v>
      </c>
      <c r="AW344" s="350"/>
      <c r="AX344" s="350"/>
    </row>
    <row r="345" spans="1:50">
      <c r="F345" s="397" t="s">
        <v>112</v>
      </c>
      <c r="G345" s="30"/>
      <c r="I345" s="31"/>
      <c r="J345" s="30"/>
      <c r="M345" s="343"/>
      <c r="N345" s="344"/>
      <c r="O345" s="345"/>
      <c r="P345" s="346"/>
      <c r="Q345" s="347"/>
      <c r="R345" s="347"/>
      <c r="S345" s="144"/>
      <c r="T345" s="144"/>
      <c r="U345" s="174"/>
      <c r="V345" s="348"/>
      <c r="W345" s="144"/>
      <c r="X345" s="174"/>
      <c r="Y345" s="348"/>
      <c r="Z345" s="351"/>
      <c r="AA345" s="352"/>
      <c r="AB345" s="348"/>
      <c r="AC345" s="144"/>
      <c r="AD345" s="174"/>
      <c r="AE345" s="348"/>
      <c r="AF345" s="144">
        <f>SUM(AF331:AF341)</f>
        <v>0</v>
      </c>
      <c r="AG345" s="349"/>
      <c r="AH345" s="348"/>
      <c r="AI345" s="144"/>
      <c r="AJ345" s="174"/>
      <c r="AK345" s="109">
        <f>SUM(AK331:AK341)</f>
        <v>0</v>
      </c>
      <c r="AL345" s="85">
        <f t="shared" ref="AL345:AS345" si="592">SUM(AL331:AL341)</f>
        <v>0</v>
      </c>
      <c r="AM345" s="110">
        <f t="shared" si="592"/>
        <v>0</v>
      </c>
      <c r="AN345" s="109">
        <f t="shared" si="592"/>
        <v>0</v>
      </c>
      <c r="AO345" s="85">
        <f t="shared" si="592"/>
        <v>0</v>
      </c>
      <c r="AP345" s="110">
        <f t="shared" si="592"/>
        <v>0</v>
      </c>
      <c r="AQ345" s="109">
        <f t="shared" si="592"/>
        <v>0</v>
      </c>
      <c r="AR345" s="85">
        <f t="shared" si="592"/>
        <v>0</v>
      </c>
      <c r="AS345" s="110">
        <f t="shared" si="592"/>
        <v>0</v>
      </c>
      <c r="AT345" s="109">
        <f t="shared" ref="AT345:AV345" si="593">SUM(AT331:AT341)</f>
        <v>0</v>
      </c>
      <c r="AU345" s="85">
        <f t="shared" si="593"/>
        <v>0</v>
      </c>
      <c r="AV345" s="110">
        <f t="shared" si="593"/>
        <v>0</v>
      </c>
      <c r="AW345" s="350"/>
      <c r="AX345" s="350"/>
    </row>
    <row r="346" spans="1:50">
      <c r="F346" s="398" t="s">
        <v>113</v>
      </c>
      <c r="G346" s="30"/>
      <c r="I346" s="31"/>
      <c r="J346" s="30"/>
      <c r="M346" s="343">
        <f t="shared" ref="M346:U346" si="594">SUM(M76:M185)</f>
        <v>714480</v>
      </c>
      <c r="N346" s="344">
        <f t="shared" si="594"/>
        <v>0</v>
      </c>
      <c r="O346" s="345">
        <f t="shared" si="594"/>
        <v>714480</v>
      </c>
      <c r="P346" s="346">
        <f t="shared" si="594"/>
        <v>1153153</v>
      </c>
      <c r="Q346" s="347">
        <f t="shared" si="594"/>
        <v>50727</v>
      </c>
      <c r="R346" s="347">
        <f t="shared" si="594"/>
        <v>1102426</v>
      </c>
      <c r="S346" s="144">
        <f t="shared" si="594"/>
        <v>3305869</v>
      </c>
      <c r="T346" s="144">
        <f t="shared" si="594"/>
        <v>0</v>
      </c>
      <c r="U346" s="174">
        <f t="shared" si="594"/>
        <v>3305869</v>
      </c>
      <c r="V346" s="348">
        <f>SUM(V78:V289)</f>
        <v>4310978</v>
      </c>
      <c r="W346" s="144">
        <f>SUM(W78:W289)</f>
        <v>0</v>
      </c>
      <c r="X346" s="174">
        <f>SUM(X78:X289)</f>
        <v>4310978</v>
      </c>
      <c r="Y346" s="353">
        <f>SUM(Y76:Y289)</f>
        <v>4269039</v>
      </c>
      <c r="Z346" s="144">
        <f>SUM(Z76:Z289)</f>
        <v>0</v>
      </c>
      <c r="AA346" s="354">
        <f>SUM(AA76:AA289)</f>
        <v>4269039</v>
      </c>
      <c r="AB346" s="348">
        <f t="shared" ref="AB346:AT346" si="595">SUM(AB78:AB289)</f>
        <v>1327000</v>
      </c>
      <c r="AC346" s="144">
        <f t="shared" si="595"/>
        <v>0</v>
      </c>
      <c r="AD346" s="174">
        <f t="shared" si="595"/>
        <v>1327000</v>
      </c>
      <c r="AE346" s="348">
        <f t="shared" si="595"/>
        <v>796815</v>
      </c>
      <c r="AF346" s="144">
        <f t="shared" si="595"/>
        <v>500000</v>
      </c>
      <c r="AG346" s="349">
        <f>SUM(AG78:AG289)</f>
        <v>296815</v>
      </c>
      <c r="AH346" s="348">
        <f t="shared" si="595"/>
        <v>6446593</v>
      </c>
      <c r="AI346" s="144">
        <f t="shared" si="595"/>
        <v>11274</v>
      </c>
      <c r="AJ346" s="174">
        <f t="shared" si="595"/>
        <v>6435319</v>
      </c>
      <c r="AK346" s="109">
        <f t="shared" si="595"/>
        <v>4395000</v>
      </c>
      <c r="AL346" s="85">
        <f t="shared" si="595"/>
        <v>4395000</v>
      </c>
      <c r="AM346" s="110">
        <f t="shared" si="595"/>
        <v>0</v>
      </c>
      <c r="AN346" s="109">
        <f t="shared" si="595"/>
        <v>3209220</v>
      </c>
      <c r="AO346" s="85">
        <f t="shared" si="595"/>
        <v>3209220</v>
      </c>
      <c r="AP346" s="110">
        <f t="shared" si="595"/>
        <v>0</v>
      </c>
      <c r="AQ346" s="109">
        <f t="shared" si="595"/>
        <v>2255000</v>
      </c>
      <c r="AR346" s="85">
        <f t="shared" si="595"/>
        <v>2255000</v>
      </c>
      <c r="AS346" s="110">
        <f t="shared" si="595"/>
        <v>0</v>
      </c>
      <c r="AT346" s="109">
        <f>SUM(AT78:AT289)</f>
        <v>566200</v>
      </c>
      <c r="AU346" s="85">
        <f t="shared" ref="AU346:AV346" si="596">SUM(AU78:AU289)</f>
        <v>566200</v>
      </c>
      <c r="AV346" s="110">
        <f t="shared" si="596"/>
        <v>0</v>
      </c>
      <c r="AW346" s="350"/>
      <c r="AX346" s="350"/>
    </row>
    <row r="347" spans="1:50">
      <c r="F347" s="399" t="s">
        <v>114</v>
      </c>
      <c r="G347" s="30"/>
      <c r="I347" s="31"/>
      <c r="J347" s="30"/>
      <c r="M347" s="346">
        <f t="shared" ref="M347:U347" si="597">SUM(M186:M315)</f>
        <v>0</v>
      </c>
      <c r="N347" s="347">
        <f t="shared" si="597"/>
        <v>0</v>
      </c>
      <c r="O347" s="355">
        <f t="shared" si="597"/>
        <v>0</v>
      </c>
      <c r="P347" s="346">
        <f t="shared" si="597"/>
        <v>0</v>
      </c>
      <c r="Q347" s="347">
        <f t="shared" si="597"/>
        <v>0</v>
      </c>
      <c r="R347" s="347">
        <f t="shared" si="597"/>
        <v>0</v>
      </c>
      <c r="S347" s="144">
        <f t="shared" si="597"/>
        <v>451540</v>
      </c>
      <c r="T347" s="144">
        <f t="shared" si="597"/>
        <v>0</v>
      </c>
      <c r="U347" s="174">
        <f t="shared" si="597"/>
        <v>451540</v>
      </c>
      <c r="V347" s="348">
        <f t="shared" ref="V347:AJ347" si="598">SUM(V303:V315)</f>
        <v>352671</v>
      </c>
      <c r="W347" s="144">
        <f t="shared" si="598"/>
        <v>0</v>
      </c>
      <c r="X347" s="174">
        <f t="shared" si="598"/>
        <v>352671</v>
      </c>
      <c r="Y347" s="348">
        <f>688981</f>
        <v>688981</v>
      </c>
      <c r="Z347" s="178">
        <f t="shared" si="598"/>
        <v>0</v>
      </c>
      <c r="AA347" s="174">
        <f t="shared" si="598"/>
        <v>1653440</v>
      </c>
      <c r="AB347" s="348">
        <f t="shared" si="598"/>
        <v>0</v>
      </c>
      <c r="AC347" s="144">
        <f t="shared" si="598"/>
        <v>0</v>
      </c>
      <c r="AD347" s="174">
        <f t="shared" si="598"/>
        <v>0</v>
      </c>
      <c r="AE347" s="348">
        <f>SUM(AE303:AE315,AE331:AE341)</f>
        <v>158407</v>
      </c>
      <c r="AF347" s="144">
        <f t="shared" si="598"/>
        <v>0</v>
      </c>
      <c r="AG347" s="349">
        <f t="shared" si="598"/>
        <v>14407</v>
      </c>
      <c r="AH347" s="348">
        <f t="shared" si="598"/>
        <v>0</v>
      </c>
      <c r="AI347" s="144">
        <f t="shared" si="598"/>
        <v>0</v>
      </c>
      <c r="AJ347" s="174">
        <f t="shared" si="598"/>
        <v>0</v>
      </c>
      <c r="AK347" s="109">
        <f>SUM(AK292:AK328)</f>
        <v>0</v>
      </c>
      <c r="AL347" s="109">
        <f>SUM(AL292:AL328)</f>
        <v>0</v>
      </c>
      <c r="AM347" s="110">
        <f>SUM(AM303:AM328)</f>
        <v>0</v>
      </c>
      <c r="AN347" s="109">
        <f>AN295</f>
        <v>1033060</v>
      </c>
      <c r="AO347" s="109">
        <f>AO295</f>
        <v>1033060</v>
      </c>
      <c r="AP347" s="110">
        <f>SUM(AP303:AP315)</f>
        <v>0</v>
      </c>
      <c r="AQ347" s="109"/>
      <c r="AR347" s="85">
        <f t="shared" ref="AR347:AS347" si="599">AR325</f>
        <v>0</v>
      </c>
      <c r="AS347" s="110">
        <f t="shared" si="599"/>
        <v>0</v>
      </c>
      <c r="AT347" s="109">
        <f>AT298</f>
        <v>400000</v>
      </c>
      <c r="AU347" s="85">
        <f>AU298</f>
        <v>400000</v>
      </c>
      <c r="AV347" s="110">
        <f t="shared" ref="AV347" si="600">AV325</f>
        <v>0</v>
      </c>
      <c r="AW347" s="350"/>
      <c r="AX347" s="350"/>
    </row>
    <row r="348" spans="1:50">
      <c r="F348" s="400" t="s">
        <v>115</v>
      </c>
      <c r="G348" s="30"/>
      <c r="I348" s="31"/>
      <c r="J348" s="30"/>
      <c r="M348" s="346"/>
      <c r="N348" s="347"/>
      <c r="O348" s="347"/>
      <c r="P348" s="346"/>
      <c r="Q348" s="347"/>
      <c r="R348" s="347"/>
      <c r="S348" s="144">
        <v>0</v>
      </c>
      <c r="T348" s="144">
        <v>0</v>
      </c>
      <c r="U348" s="174">
        <v>0</v>
      </c>
      <c r="V348" s="348">
        <f>SUM(0)</f>
        <v>0</v>
      </c>
      <c r="W348" s="144">
        <f t="shared" ref="W348:X348" si="601">SUM(0)</f>
        <v>0</v>
      </c>
      <c r="X348" s="174">
        <f t="shared" si="601"/>
        <v>0</v>
      </c>
      <c r="Y348" s="197">
        <f>964459</f>
        <v>964459</v>
      </c>
      <c r="AA348" s="174">
        <f>SUM(AA170)</f>
        <v>0</v>
      </c>
      <c r="AB348" s="348">
        <f>SUM(AB170)</f>
        <v>0</v>
      </c>
      <c r="AC348" s="144">
        <f>SUM(AC170)</f>
        <v>0</v>
      </c>
      <c r="AD348" s="174">
        <f>SUM(AD170)</f>
        <v>0</v>
      </c>
      <c r="AE348" s="348"/>
      <c r="AF348" s="144"/>
      <c r="AG348" s="349"/>
      <c r="AH348" s="348"/>
      <c r="AI348" s="144">
        <f>SUM(AI170)</f>
        <v>0</v>
      </c>
      <c r="AJ348" s="174">
        <f>SUM(AJ170)</f>
        <v>0</v>
      </c>
      <c r="AK348" s="109"/>
      <c r="AL348" s="85"/>
      <c r="AM348" s="110"/>
      <c r="AN348" s="109"/>
      <c r="AO348" s="85"/>
      <c r="AP348" s="110"/>
      <c r="AQ348" s="109"/>
      <c r="AR348" s="85"/>
      <c r="AS348" s="110"/>
      <c r="AT348" s="109"/>
      <c r="AU348" s="85"/>
      <c r="AV348" s="110"/>
      <c r="AW348" s="350"/>
      <c r="AX348" s="350"/>
    </row>
    <row r="349" spans="1:50">
      <c r="F349" s="55" t="s">
        <v>116</v>
      </c>
      <c r="G349" s="58">
        <f>SUM(G5:G344)</f>
        <v>327000</v>
      </c>
      <c r="H349" s="56">
        <f>SUM(H5:H342)</f>
        <v>0</v>
      </c>
      <c r="I349" s="57">
        <f>SUM(I5:I342)</f>
        <v>327000</v>
      </c>
      <c r="J349" s="58">
        <f>SUM(J5:J342)</f>
        <v>4203556</v>
      </c>
      <c r="K349" s="56">
        <f>SUM(K5:K342)</f>
        <v>0</v>
      </c>
      <c r="L349" s="56">
        <f>SUM(L5:L342)</f>
        <v>4203556</v>
      </c>
      <c r="M349" s="343">
        <f t="shared" ref="M349:U349" si="602">SUM(M342:M347)</f>
        <v>914480</v>
      </c>
      <c r="N349" s="344">
        <f t="shared" si="602"/>
        <v>0</v>
      </c>
      <c r="O349" s="345">
        <f t="shared" si="602"/>
        <v>914480</v>
      </c>
      <c r="P349" s="346">
        <f t="shared" si="602"/>
        <v>2020800</v>
      </c>
      <c r="Q349" s="347">
        <f t="shared" si="602"/>
        <v>127557</v>
      </c>
      <c r="R349" s="347">
        <f t="shared" si="602"/>
        <v>1893243</v>
      </c>
      <c r="S349" s="144">
        <f t="shared" si="602"/>
        <v>4257409</v>
      </c>
      <c r="T349" s="144">
        <f t="shared" si="602"/>
        <v>0</v>
      </c>
      <c r="U349" s="174">
        <f t="shared" si="602"/>
        <v>4257409</v>
      </c>
      <c r="V349" s="348">
        <f>SUM(V342:V348)</f>
        <v>4935369</v>
      </c>
      <c r="W349" s="144">
        <f>SUM(W342:W348)</f>
        <v>0</v>
      </c>
      <c r="X349" s="174">
        <f>SUM(X342:X348)</f>
        <v>4935369</v>
      </c>
      <c r="Y349" s="348">
        <f t="shared" ref="Y349:AG349" si="603">SUM(Y342:Y348)</f>
        <v>6272479</v>
      </c>
      <c r="Z349" s="144">
        <f t="shared" si="603"/>
        <v>52535</v>
      </c>
      <c r="AA349" s="174">
        <f t="shared" si="603"/>
        <v>6219944</v>
      </c>
      <c r="AB349" s="348">
        <f>SUM(AB342:AB348)</f>
        <v>3808764</v>
      </c>
      <c r="AC349" s="144">
        <f>SUM(AC342:AC348)</f>
        <v>56714</v>
      </c>
      <c r="AD349" s="174">
        <f t="shared" si="603"/>
        <v>3752050</v>
      </c>
      <c r="AE349" s="348">
        <f t="shared" si="603"/>
        <v>1420159</v>
      </c>
      <c r="AF349" s="144">
        <f t="shared" si="603"/>
        <v>500000</v>
      </c>
      <c r="AG349" s="349">
        <f>SUM(AG342:AG348)</f>
        <v>776159</v>
      </c>
      <c r="AH349" s="348">
        <f t="shared" ref="AH349:AM349" si="604">SUM(AH342:AH348)</f>
        <v>7091667</v>
      </c>
      <c r="AI349" s="144">
        <f t="shared" si="604"/>
        <v>61615</v>
      </c>
      <c r="AJ349" s="174">
        <f t="shared" si="604"/>
        <v>7030052</v>
      </c>
      <c r="AK349" s="109">
        <f t="shared" si="604"/>
        <v>5482101</v>
      </c>
      <c r="AL349" s="85">
        <f t="shared" si="604"/>
        <v>5482101</v>
      </c>
      <c r="AM349" s="110">
        <f t="shared" si="604"/>
        <v>0</v>
      </c>
      <c r="AN349" s="109">
        <f t="shared" ref="AN349:AP349" si="605">SUM(AN342:AN348)</f>
        <v>4942280</v>
      </c>
      <c r="AO349" s="85">
        <f t="shared" si="605"/>
        <v>4942280</v>
      </c>
      <c r="AP349" s="110">
        <f t="shared" si="605"/>
        <v>0</v>
      </c>
      <c r="AQ349" s="109">
        <f t="shared" ref="AQ349:AS349" si="606">SUM(AQ342:AQ348)</f>
        <v>5143460</v>
      </c>
      <c r="AR349" s="85">
        <f t="shared" si="606"/>
        <v>5143460</v>
      </c>
      <c r="AS349" s="110">
        <f t="shared" si="606"/>
        <v>0</v>
      </c>
      <c r="AT349" s="109">
        <f t="shared" ref="AT349:AV349" si="607">SUM(AT342:AT348)</f>
        <v>5746200</v>
      </c>
      <c r="AU349" s="85">
        <f t="shared" si="607"/>
        <v>5746200</v>
      </c>
      <c r="AV349" s="110">
        <f t="shared" si="607"/>
        <v>0</v>
      </c>
      <c r="AW349" s="356">
        <f>SUM(AW5:AW173)</f>
        <v>3245889</v>
      </c>
      <c r="AX349" s="357"/>
    </row>
    <row r="350" spans="1:50">
      <c r="G350" s="59"/>
      <c r="H350" s="358">
        <f>H349/G349</f>
        <v>0</v>
      </c>
      <c r="I350" s="359">
        <f>I349/G349</f>
        <v>1</v>
      </c>
      <c r="J350" s="59"/>
      <c r="K350" s="358">
        <f>K349/J349</f>
        <v>0</v>
      </c>
      <c r="L350" s="358">
        <f>L349/J349</f>
        <v>1</v>
      </c>
      <c r="M350" s="360"/>
      <c r="N350" s="361">
        <f>N349/M349</f>
        <v>0</v>
      </c>
      <c r="O350" s="362">
        <f>O349/M349</f>
        <v>1</v>
      </c>
      <c r="P350" s="360"/>
      <c r="Q350" s="361">
        <f>Q349/P349</f>
        <v>6.3122030878859856E-2</v>
      </c>
      <c r="R350" s="363">
        <f>R349/P349</f>
        <v>0.93687796912114019</v>
      </c>
      <c r="S350" s="145"/>
      <c r="T350" s="364">
        <f>T349/S349</f>
        <v>0</v>
      </c>
      <c r="U350" s="365">
        <f>U349/S349</f>
        <v>1</v>
      </c>
      <c r="V350" s="366"/>
      <c r="W350" s="364">
        <f>W349/V349</f>
        <v>0</v>
      </c>
      <c r="X350" s="365">
        <f>X349/V349</f>
        <v>1</v>
      </c>
      <c r="Y350" s="366"/>
      <c r="Z350" s="364">
        <f>Z349/Y349</f>
        <v>8.3754764264655172E-3</v>
      </c>
      <c r="AA350" s="365">
        <f>AA349/Y349</f>
        <v>0.99162452357353448</v>
      </c>
      <c r="AB350" s="366"/>
      <c r="AC350" s="364">
        <f>AC349/AB349</f>
        <v>1.4890394889260663E-2</v>
      </c>
      <c r="AD350" s="365">
        <f>AD349/AB349</f>
        <v>0.98510960511073931</v>
      </c>
      <c r="AE350" s="366"/>
      <c r="AF350" s="364">
        <f>AF349/AE349</f>
        <v>0.35207325376947229</v>
      </c>
      <c r="AG350" s="367">
        <f>AG349/AE349</f>
        <v>0.54652964914491964</v>
      </c>
      <c r="AH350" s="366"/>
      <c r="AI350" s="364">
        <f>AI349/AH349</f>
        <v>8.6883662191132218E-3</v>
      </c>
      <c r="AJ350" s="365">
        <f>AJ349/AH349</f>
        <v>0.99131163378088683</v>
      </c>
      <c r="AK350" s="111"/>
      <c r="AL350" s="368">
        <f>AL349/AK349</f>
        <v>1</v>
      </c>
      <c r="AM350" s="369">
        <f>AM349/AK349</f>
        <v>0</v>
      </c>
      <c r="AN350" s="111"/>
      <c r="AO350" s="368">
        <f>AO349/AN349</f>
        <v>1</v>
      </c>
      <c r="AP350" s="369">
        <f>AP349/AN349</f>
        <v>0</v>
      </c>
      <c r="AQ350" s="111"/>
      <c r="AR350" s="368">
        <f>AR349/AQ349</f>
        <v>1</v>
      </c>
      <c r="AS350" s="369">
        <f>AS349/AQ349</f>
        <v>0</v>
      </c>
      <c r="AT350" s="111"/>
      <c r="AU350" s="368">
        <f>AU349/AT349</f>
        <v>1</v>
      </c>
      <c r="AV350" s="369">
        <f>AV349/AT349</f>
        <v>0</v>
      </c>
      <c r="AW350" s="350"/>
      <c r="AX350" s="350"/>
    </row>
    <row r="351" spans="1:50">
      <c r="G351" s="30"/>
      <c r="I351" s="31"/>
      <c r="J351" s="30"/>
      <c r="M351" s="370"/>
      <c r="N351" s="371"/>
      <c r="O351" s="60"/>
      <c r="P351" s="370"/>
      <c r="Q351" s="371"/>
      <c r="R351" s="60"/>
      <c r="S351" s="372"/>
      <c r="T351" s="373"/>
      <c r="U351" s="374"/>
      <c r="V351" s="375"/>
      <c r="W351" s="376"/>
      <c r="X351" s="377"/>
      <c r="Y351" s="375"/>
      <c r="Z351" s="376"/>
      <c r="AA351" s="377"/>
      <c r="AB351" s="375"/>
      <c r="AC351" s="376"/>
      <c r="AD351" s="377"/>
      <c r="AE351" s="375"/>
      <c r="AF351" s="376"/>
      <c r="AG351" s="378"/>
      <c r="AH351" s="375"/>
      <c r="AI351" s="376"/>
      <c r="AJ351" s="377"/>
      <c r="AK351" s="121"/>
      <c r="AL351" s="122"/>
      <c r="AM351" s="379"/>
      <c r="AN351" s="121"/>
      <c r="AO351" s="122"/>
      <c r="AP351" s="379"/>
      <c r="AQ351" s="121"/>
      <c r="AR351" s="122"/>
      <c r="AS351" s="379"/>
      <c r="AT351" s="121"/>
      <c r="AU351" s="122"/>
      <c r="AV351" s="379"/>
      <c r="AW351" s="380"/>
      <c r="AX351" s="380"/>
    </row>
    <row r="352" spans="1:50">
      <c r="D352" s="733" t="s">
        <v>117</v>
      </c>
      <c r="E352" s="733"/>
      <c r="F352" s="733"/>
      <c r="G352" s="706" t="s">
        <v>118</v>
      </c>
      <c r="H352" s="706"/>
      <c r="I352" s="706"/>
      <c r="J352" s="706" t="s">
        <v>118</v>
      </c>
      <c r="K352" s="706"/>
      <c r="L352" s="706"/>
      <c r="M352" s="707" t="s">
        <v>119</v>
      </c>
      <c r="N352" s="707"/>
      <c r="O352" s="707"/>
      <c r="P352" s="708" t="s">
        <v>117</v>
      </c>
      <c r="Q352" s="708"/>
      <c r="R352" s="708"/>
      <c r="S352" s="708" t="s">
        <v>117</v>
      </c>
      <c r="T352" s="708"/>
      <c r="U352" s="708"/>
      <c r="V352" s="704" t="s">
        <v>117</v>
      </c>
      <c r="W352" s="704"/>
      <c r="X352" s="704"/>
      <c r="Y352" s="704" t="s">
        <v>117</v>
      </c>
      <c r="Z352" s="704"/>
      <c r="AA352" s="704"/>
      <c r="AB352" s="704" t="s">
        <v>117</v>
      </c>
      <c r="AC352" s="704"/>
      <c r="AD352" s="704"/>
      <c r="AE352" s="704" t="s">
        <v>117</v>
      </c>
      <c r="AF352" s="704"/>
      <c r="AG352" s="704"/>
      <c r="AH352" s="704" t="s">
        <v>117</v>
      </c>
      <c r="AI352" s="704"/>
      <c r="AJ352" s="704"/>
      <c r="AK352" s="704" t="s">
        <v>117</v>
      </c>
      <c r="AL352" s="704"/>
      <c r="AM352" s="704"/>
      <c r="AN352" s="704" t="s">
        <v>117</v>
      </c>
      <c r="AO352" s="704"/>
      <c r="AP352" s="704"/>
      <c r="AQ352" s="704" t="s">
        <v>117</v>
      </c>
      <c r="AR352" s="704"/>
      <c r="AS352" s="704"/>
      <c r="AT352" s="704" t="s">
        <v>117</v>
      </c>
      <c r="AU352" s="704"/>
      <c r="AV352" s="704"/>
      <c r="AW352" s="709" t="s">
        <v>120</v>
      </c>
      <c r="AX352" s="710"/>
    </row>
    <row r="353" spans="2:50">
      <c r="B353" s="381"/>
      <c r="C353" s="381"/>
      <c r="D353" s="738" t="s">
        <v>121</v>
      </c>
      <c r="E353" s="738"/>
      <c r="F353" s="738"/>
      <c r="I353" s="382">
        <f>SUM(F353+490926)</f>
        <v>490926</v>
      </c>
      <c r="J353" s="30"/>
      <c r="L353" s="383">
        <f>SUM(2417386-37680-89526-60474)</f>
        <v>2229706</v>
      </c>
      <c r="M353" s="360"/>
      <c r="N353" s="384"/>
      <c r="O353" s="385">
        <v>1075937</v>
      </c>
      <c r="P353" s="360"/>
      <c r="Q353" s="384"/>
      <c r="R353" s="385">
        <v>1091828</v>
      </c>
      <c r="S353" s="360"/>
      <c r="T353" s="384"/>
      <c r="U353" s="385">
        <v>1087358</v>
      </c>
      <c r="V353" s="360"/>
      <c r="W353" s="384"/>
      <c r="X353" s="385">
        <v>1329812</v>
      </c>
      <c r="Y353" s="360"/>
      <c r="Z353" s="384"/>
      <c r="AA353" s="385">
        <v>421141</v>
      </c>
      <c r="AB353" s="360"/>
      <c r="AC353" s="384"/>
      <c r="AD353" s="385">
        <v>690952</v>
      </c>
      <c r="AE353" s="360"/>
      <c r="AF353" s="384"/>
      <c r="AG353" s="386">
        <f>684115+36602-901.62</f>
        <v>719815.38</v>
      </c>
      <c r="AH353" s="360"/>
      <c r="AI353" s="384"/>
      <c r="AJ353" s="386">
        <f>673645-234045</f>
        <v>439600</v>
      </c>
      <c r="AK353" s="360"/>
      <c r="AL353" s="384"/>
      <c r="AM353" s="386">
        <v>1045290</v>
      </c>
      <c r="AN353" s="360"/>
      <c r="AO353" s="384"/>
      <c r="AP353" s="386">
        <v>1045290</v>
      </c>
      <c r="AQ353" s="360"/>
      <c r="AR353" s="384"/>
      <c r="AS353" s="386">
        <v>1045290</v>
      </c>
      <c r="AT353" s="360"/>
      <c r="AU353" s="384"/>
      <c r="AV353" s="386">
        <v>1045290</v>
      </c>
      <c r="AW353" s="440">
        <f>AS353</f>
        <v>1045290</v>
      </c>
      <c r="AX353" s="441" t="s">
        <v>122</v>
      </c>
    </row>
    <row r="354" spans="2:50">
      <c r="B354" s="381"/>
      <c r="C354" s="381"/>
      <c r="D354" s="732" t="s">
        <v>123</v>
      </c>
      <c r="E354" s="732"/>
      <c r="F354" s="732"/>
      <c r="I354" s="382">
        <f>SUM(F354+490926)</f>
        <v>490926</v>
      </c>
      <c r="J354" s="30"/>
      <c r="L354" s="383">
        <f>SUM(2417386-37680-89526-60474)</f>
        <v>2229706</v>
      </c>
      <c r="M354" s="360"/>
      <c r="N354" s="384"/>
      <c r="O354" s="385">
        <v>1075937</v>
      </c>
      <c r="P354" s="360"/>
      <c r="Q354" s="384"/>
      <c r="R354" s="385"/>
      <c r="S354" s="360"/>
      <c r="T354" s="384"/>
      <c r="U354" s="385"/>
      <c r="V354" s="360"/>
      <c r="W354" s="384"/>
      <c r="X354" s="385"/>
      <c r="Y354" s="360"/>
      <c r="Z354" s="384"/>
      <c r="AA354" s="385">
        <v>841664</v>
      </c>
      <c r="AB354" s="360"/>
      <c r="AC354" s="384"/>
      <c r="AD354" s="385">
        <v>433499</v>
      </c>
      <c r="AE354" s="360"/>
      <c r="AF354" s="384"/>
      <c r="AG354" s="386">
        <f>421024+27876-901.62</f>
        <v>447998.38</v>
      </c>
      <c r="AH354" s="360"/>
      <c r="AI354" s="384"/>
      <c r="AJ354" s="386">
        <f>428864-24117</f>
        <v>404747</v>
      </c>
      <c r="AK354" s="360"/>
      <c r="AL354" s="384"/>
      <c r="AM354" s="386">
        <v>405239</v>
      </c>
      <c r="AN354" s="360"/>
      <c r="AO354" s="384"/>
      <c r="AP354" s="386">
        <v>405239</v>
      </c>
      <c r="AQ354" s="360"/>
      <c r="AR354" s="384"/>
      <c r="AS354" s="386">
        <v>405239</v>
      </c>
      <c r="AT354" s="360"/>
      <c r="AU354" s="384"/>
      <c r="AV354" s="386">
        <v>405239</v>
      </c>
      <c r="AW354" s="425">
        <f>AS354</f>
        <v>405239</v>
      </c>
      <c r="AX354" s="430" t="s">
        <v>122</v>
      </c>
    </row>
    <row r="355" spans="2:50">
      <c r="B355" s="381"/>
      <c r="C355" s="381"/>
      <c r="D355" s="739" t="s">
        <v>124</v>
      </c>
      <c r="E355" s="739"/>
      <c r="F355" s="739"/>
      <c r="I355" s="382">
        <f>SUM(F355+490926)</f>
        <v>490926</v>
      </c>
      <c r="J355" s="30"/>
      <c r="L355" s="383">
        <f>SUM(2417386-37680-89526-60474)</f>
        <v>2229706</v>
      </c>
      <c r="M355" s="360"/>
      <c r="N355" s="384"/>
      <c r="O355" s="385">
        <v>689979</v>
      </c>
      <c r="P355" s="360"/>
      <c r="Q355" s="384"/>
      <c r="R355" s="385">
        <v>700399</v>
      </c>
      <c r="S355" s="360"/>
      <c r="T355" s="384"/>
      <c r="U355" s="385">
        <v>679689</v>
      </c>
      <c r="V355" s="360"/>
      <c r="W355" s="384"/>
      <c r="X355" s="385">
        <v>838526</v>
      </c>
      <c r="Y355" s="360"/>
      <c r="Z355" s="384"/>
      <c r="AA355" s="385">
        <v>425829</v>
      </c>
      <c r="AB355" s="360"/>
      <c r="AC355" s="384"/>
      <c r="AD355" s="385">
        <v>427308</v>
      </c>
      <c r="AE355" s="360"/>
      <c r="AF355" s="384"/>
      <c r="AG355" s="386">
        <f>408754+5040-901.62</f>
        <v>412892.38</v>
      </c>
      <c r="AH355" s="360"/>
      <c r="AI355" s="384"/>
      <c r="AJ355" s="386">
        <f>438847-8523</f>
        <v>430324</v>
      </c>
      <c r="AK355" s="360"/>
      <c r="AL355" s="384"/>
      <c r="AM355" s="386">
        <v>410673</v>
      </c>
      <c r="AN355" s="360"/>
      <c r="AO355" s="384"/>
      <c r="AP355" s="386">
        <v>410673</v>
      </c>
      <c r="AQ355" s="360"/>
      <c r="AR355" s="384"/>
      <c r="AS355" s="386">
        <v>410673</v>
      </c>
      <c r="AT355" s="360"/>
      <c r="AU355" s="384"/>
      <c r="AV355" s="386">
        <v>410673</v>
      </c>
      <c r="AW355" s="425">
        <f>AS355</f>
        <v>410673</v>
      </c>
      <c r="AX355" s="430" t="s">
        <v>125</v>
      </c>
    </row>
    <row r="356" spans="2:50">
      <c r="B356" s="381"/>
      <c r="C356" s="381"/>
      <c r="D356" s="740" t="s">
        <v>126</v>
      </c>
      <c r="E356" s="740"/>
      <c r="F356" s="740"/>
      <c r="I356" s="382"/>
      <c r="J356" s="30"/>
      <c r="L356" s="383"/>
      <c r="M356" s="360"/>
      <c r="N356" s="384"/>
      <c r="O356" s="385"/>
      <c r="P356" s="360"/>
      <c r="Q356" s="384"/>
      <c r="R356" s="385"/>
      <c r="S356" s="360"/>
      <c r="T356" s="384"/>
      <c r="U356" s="385"/>
      <c r="V356" s="360"/>
      <c r="W356" s="384"/>
      <c r="X356" s="385"/>
      <c r="Y356" s="360"/>
      <c r="Z356" s="384"/>
      <c r="AA356" s="385">
        <v>157057</v>
      </c>
      <c r="AB356" s="360"/>
      <c r="AC356" s="384"/>
      <c r="AD356" s="385">
        <v>160198</v>
      </c>
      <c r="AE356" s="360"/>
      <c r="AF356" s="384"/>
      <c r="AG356" s="386">
        <f>155746+8117-901.62</f>
        <v>162961.38</v>
      </c>
      <c r="AH356" s="360"/>
      <c r="AI356" s="384"/>
      <c r="AJ356" s="386">
        <f>158646-97827</f>
        <v>60819</v>
      </c>
      <c r="AK356" s="360"/>
      <c r="AL356" s="384"/>
      <c r="AM356" s="386">
        <v>59134</v>
      </c>
      <c r="AN356" s="360"/>
      <c r="AO356" s="384"/>
      <c r="AP356" s="386">
        <v>59134</v>
      </c>
      <c r="AQ356" s="360"/>
      <c r="AR356" s="384"/>
      <c r="AS356" s="386">
        <v>59134</v>
      </c>
      <c r="AT356" s="360"/>
      <c r="AU356" s="384"/>
      <c r="AV356" s="386">
        <v>59134</v>
      </c>
      <c r="AW356" s="425">
        <f>AS356</f>
        <v>59134</v>
      </c>
      <c r="AX356" s="430" t="s">
        <v>127</v>
      </c>
    </row>
    <row r="357" spans="2:50">
      <c r="B357" s="381"/>
      <c r="C357" s="381"/>
      <c r="D357" s="735" t="s">
        <v>128</v>
      </c>
      <c r="E357" s="735"/>
      <c r="F357" s="735"/>
      <c r="I357" s="382">
        <f>SUM(F357+490926)</f>
        <v>490926</v>
      </c>
      <c r="J357" s="30"/>
      <c r="L357" s="383">
        <f>SUM(2417386-37680-89526-60474)</f>
        <v>2229706</v>
      </c>
      <c r="M357" s="360"/>
      <c r="N357" s="384"/>
      <c r="O357" s="385">
        <v>2623918</v>
      </c>
      <c r="P357" s="360"/>
      <c r="Q357" s="384"/>
      <c r="R357" s="385">
        <v>2729203</v>
      </c>
      <c r="S357" s="360"/>
      <c r="T357" s="384"/>
      <c r="U357" s="385">
        <v>2694466</v>
      </c>
      <c r="V357" s="360"/>
      <c r="W357" s="384"/>
      <c r="X357" s="385">
        <v>3262252</v>
      </c>
      <c r="Y357" s="360"/>
      <c r="Z357" s="384"/>
      <c r="AA357" s="385">
        <f>SUM(3498325+876427+134029)</f>
        <v>4508781</v>
      </c>
      <c r="AB357" s="360"/>
      <c r="AC357" s="384"/>
      <c r="AD357" s="385">
        <v>3568291</v>
      </c>
      <c r="AE357" s="360"/>
      <c r="AF357" s="384"/>
      <c r="AG357" s="386">
        <f>3465611+229463-901.62</f>
        <v>3694172.38</v>
      </c>
      <c r="AH357" s="360"/>
      <c r="AI357" s="384"/>
      <c r="AJ357" s="386">
        <f>3530146-198519+404526</f>
        <v>3736153</v>
      </c>
      <c r="AK357" s="360"/>
      <c r="AL357" s="384"/>
      <c r="AM357" s="386">
        <v>3348140</v>
      </c>
      <c r="AN357" s="360"/>
      <c r="AO357" s="384"/>
      <c r="AP357" s="386">
        <v>3348140</v>
      </c>
      <c r="AQ357" s="360"/>
      <c r="AR357" s="384"/>
      <c r="AS357" s="386">
        <v>3348140</v>
      </c>
      <c r="AT357" s="360"/>
      <c r="AU357" s="384"/>
      <c r="AV357" s="386">
        <v>3348140</v>
      </c>
      <c r="AW357" s="425">
        <f>AS357</f>
        <v>3348140</v>
      </c>
      <c r="AX357" s="430" t="s">
        <v>129</v>
      </c>
    </row>
    <row r="358" spans="2:50">
      <c r="B358" s="381"/>
      <c r="C358" s="381"/>
      <c r="D358" s="736" t="s">
        <v>130</v>
      </c>
      <c r="E358" s="736"/>
      <c r="F358" s="736"/>
      <c r="I358" s="382">
        <f>SUM(F358+490926)</f>
        <v>490926</v>
      </c>
      <c r="J358" s="30"/>
      <c r="L358" s="383">
        <f>SUM(2417386-37680-89526-60474)</f>
        <v>2229706</v>
      </c>
      <c r="M358" s="360"/>
      <c r="N358" s="384"/>
      <c r="O358" s="385">
        <v>234147</v>
      </c>
      <c r="P358" s="360"/>
      <c r="Q358" s="384"/>
      <c r="R358" s="385">
        <v>233452</v>
      </c>
      <c r="S358" s="360"/>
      <c r="T358" s="384"/>
      <c r="U358" s="385">
        <v>234664</v>
      </c>
      <c r="V358" s="360"/>
      <c r="W358" s="384"/>
      <c r="X358" s="385">
        <v>319525</v>
      </c>
      <c r="Y358" s="360"/>
      <c r="Z358" s="384"/>
      <c r="AA358" s="385">
        <v>487093</v>
      </c>
      <c r="AB358" s="360"/>
      <c r="AC358" s="384"/>
      <c r="AD358" s="385">
        <v>496835</v>
      </c>
      <c r="AE358" s="360"/>
      <c r="AF358" s="384"/>
      <c r="AG358" s="386">
        <f>31950+482539-901.62</f>
        <v>513587.38</v>
      </c>
      <c r="AH358" s="360"/>
      <c r="AI358" s="384"/>
      <c r="AJ358" s="386">
        <f>491524-27641+55769</f>
        <v>519652</v>
      </c>
      <c r="AK358" s="360"/>
      <c r="AL358" s="384"/>
      <c r="AM358" s="386">
        <v>466165</v>
      </c>
      <c r="AN358" s="360"/>
      <c r="AO358" s="384"/>
      <c r="AP358" s="386">
        <v>466165</v>
      </c>
      <c r="AQ358" s="360"/>
      <c r="AR358" s="384"/>
      <c r="AS358" s="386">
        <v>466165</v>
      </c>
      <c r="AT358" s="360"/>
      <c r="AU358" s="384"/>
      <c r="AV358" s="386">
        <v>466165</v>
      </c>
      <c r="AW358" s="434">
        <f>AS358</f>
        <v>466165</v>
      </c>
      <c r="AX358" s="431" t="s">
        <v>131</v>
      </c>
    </row>
    <row r="359" spans="2:50" ht="15">
      <c r="D359" s="715" t="s">
        <v>132</v>
      </c>
      <c r="E359" s="715"/>
      <c r="F359" s="715"/>
      <c r="I359" s="382"/>
      <c r="J359" s="30"/>
      <c r="L359" s="383"/>
      <c r="M359" s="360"/>
      <c r="N359" s="384"/>
      <c r="O359" s="385"/>
      <c r="P359" s="360"/>
      <c r="Q359" s="384"/>
      <c r="R359" s="385"/>
      <c r="S359" s="360"/>
      <c r="T359" s="384"/>
      <c r="U359" s="385"/>
      <c r="V359" s="360"/>
      <c r="W359" s="384"/>
      <c r="X359" s="385">
        <f>SUM(V348)</f>
        <v>0</v>
      </c>
      <c r="Y359" s="360"/>
      <c r="Z359" s="384"/>
      <c r="AA359" s="56">
        <v>1262685</v>
      </c>
      <c r="AB359" s="360"/>
      <c r="AC359" s="384"/>
      <c r="AD359" s="385">
        <f>SUM(AB348)</f>
        <v>0</v>
      </c>
      <c r="AE359" s="360"/>
      <c r="AF359" s="384"/>
      <c r="AG359" s="386">
        <v>-310685</v>
      </c>
      <c r="AH359" s="360"/>
      <c r="AI359" s="384"/>
      <c r="AJ359" s="386">
        <f>500000+840223</f>
        <v>1340223</v>
      </c>
      <c r="AK359" s="360"/>
      <c r="AL359" s="384"/>
      <c r="AM359" s="386">
        <f>150000-500000</f>
        <v>-350000</v>
      </c>
      <c r="AN359" s="360"/>
      <c r="AO359" s="384"/>
      <c r="AP359" s="386">
        <f>-840223</f>
        <v>-840223</v>
      </c>
      <c r="AQ359" s="360"/>
      <c r="AR359" s="384"/>
      <c r="AS359" s="386">
        <v>160685</v>
      </c>
      <c r="AT359" s="360"/>
      <c r="AU359" s="384"/>
      <c r="AV359" s="386">
        <v>0</v>
      </c>
      <c r="AW359" s="435">
        <v>0</v>
      </c>
      <c r="AX359" s="432"/>
    </row>
    <row r="360" spans="2:50">
      <c r="D360" s="737" t="s">
        <v>133</v>
      </c>
      <c r="E360" s="737"/>
      <c r="F360" s="737"/>
      <c r="I360" s="382"/>
      <c r="J360" s="30"/>
      <c r="L360" s="383"/>
      <c r="M360" s="360"/>
      <c r="N360" s="384"/>
      <c r="O360" s="385"/>
      <c r="P360" s="360"/>
      <c r="Q360" s="384"/>
      <c r="R360" s="385"/>
      <c r="S360" s="360"/>
      <c r="T360" s="384"/>
      <c r="U360" s="385"/>
      <c r="V360" s="360"/>
      <c r="W360" s="384"/>
      <c r="X360" s="385"/>
      <c r="Y360" s="360"/>
      <c r="Z360" s="384"/>
      <c r="AA360" s="56"/>
      <c r="AB360" s="360"/>
      <c r="AC360" s="384"/>
      <c r="AD360" s="385">
        <v>169884</v>
      </c>
      <c r="AE360" s="360"/>
      <c r="AF360" s="384"/>
      <c r="AG360" s="386">
        <f>165221+8671-901.62</f>
        <v>172990.38</v>
      </c>
      <c r="AH360" s="360"/>
      <c r="AI360" s="384"/>
      <c r="AJ360" s="386">
        <f>168298-69764</f>
        <v>98534</v>
      </c>
      <c r="AK360" s="360"/>
      <c r="AL360" s="384"/>
      <c r="AM360" s="386">
        <v>97460</v>
      </c>
      <c r="AN360" s="360"/>
      <c r="AO360" s="384"/>
      <c r="AP360" s="386">
        <v>97460</v>
      </c>
      <c r="AQ360" s="360"/>
      <c r="AR360" s="384"/>
      <c r="AS360" s="386">
        <v>97460</v>
      </c>
      <c r="AT360" s="360"/>
      <c r="AU360" s="384"/>
      <c r="AV360" s="386">
        <v>97460</v>
      </c>
      <c r="AW360" s="436">
        <f>AS360</f>
        <v>97460</v>
      </c>
      <c r="AX360" s="433"/>
    </row>
    <row r="361" spans="2:50">
      <c r="D361" s="737" t="s">
        <v>134</v>
      </c>
      <c r="E361" s="737"/>
      <c r="F361" s="737"/>
      <c r="G361" s="387"/>
      <c r="H361" s="387"/>
      <c r="I361" s="388">
        <f>SUM(I353:I358)</f>
        <v>2454630</v>
      </c>
      <c r="J361" s="59"/>
      <c r="K361" s="387"/>
      <c r="L361" s="389">
        <f>SUM(L353:L358)</f>
        <v>11148530</v>
      </c>
      <c r="M361" s="360"/>
      <c r="N361" s="384"/>
      <c r="O361" s="385">
        <f>SUM(O353:O358)</f>
        <v>5699918</v>
      </c>
      <c r="P361" s="360"/>
      <c r="Q361" s="384"/>
      <c r="R361" s="385">
        <f>SUM(R353:R358)</f>
        <v>4754882</v>
      </c>
      <c r="S361" s="360"/>
      <c r="T361" s="384"/>
      <c r="U361" s="385">
        <f>SUM(U353:U358)</f>
        <v>4696177</v>
      </c>
      <c r="V361" s="360"/>
      <c r="W361" s="384"/>
      <c r="X361" s="385">
        <f>SUM(X353:X359)</f>
        <v>5750115</v>
      </c>
      <c r="Y361" s="360"/>
      <c r="Z361" s="384"/>
      <c r="AA361" s="385">
        <f>SUM(AA353:AA359)</f>
        <v>8104250</v>
      </c>
      <c r="AB361" s="360"/>
      <c r="AC361" s="384"/>
      <c r="AD361" s="385">
        <f>SUM(AD353:AD360)</f>
        <v>5946967</v>
      </c>
      <c r="AE361" s="360"/>
      <c r="AF361" s="384"/>
      <c r="AG361" s="385">
        <f>SUM(AG353:AG360)</f>
        <v>5813732.6600000001</v>
      </c>
      <c r="AH361" s="360"/>
      <c r="AI361" s="384"/>
      <c r="AJ361" s="385">
        <f>SUM(AJ353:AJ360)</f>
        <v>7030052</v>
      </c>
      <c r="AK361" s="360"/>
      <c r="AL361" s="384"/>
      <c r="AM361" s="385">
        <f>SUM(AM353:AM360)</f>
        <v>5482101</v>
      </c>
      <c r="AN361" s="360"/>
      <c r="AO361" s="384"/>
      <c r="AP361" s="385">
        <f>SUM(AP353:AP360)</f>
        <v>4991878</v>
      </c>
      <c r="AQ361" s="360"/>
      <c r="AR361" s="384"/>
      <c r="AS361" s="425">
        <f>SUM(AS353:AS360)</f>
        <v>5992786</v>
      </c>
      <c r="AT361" s="360"/>
      <c r="AU361" s="384"/>
      <c r="AV361" s="425">
        <f>SUM(AV353:AV360)</f>
        <v>5832101</v>
      </c>
      <c r="AW361" s="435">
        <f>SUM(AW353:AW360)</f>
        <v>5832101</v>
      </c>
      <c r="AX361" s="432" t="s">
        <v>135</v>
      </c>
    </row>
    <row r="362" spans="2:50">
      <c r="D362" s="711" t="s">
        <v>136</v>
      </c>
      <c r="E362" s="711"/>
      <c r="F362" s="711"/>
      <c r="G362" s="712" t="s">
        <v>136</v>
      </c>
      <c r="H362" s="712"/>
      <c r="I362" s="712"/>
      <c r="J362" s="712" t="s">
        <v>136</v>
      </c>
      <c r="K362" s="712"/>
      <c r="L362" s="712"/>
      <c r="M362" s="713" t="s">
        <v>136</v>
      </c>
      <c r="N362" s="713"/>
      <c r="O362" s="713"/>
      <c r="P362" s="713" t="s">
        <v>136</v>
      </c>
      <c r="Q362" s="713"/>
      <c r="R362" s="713"/>
      <c r="S362" s="713" t="s">
        <v>136</v>
      </c>
      <c r="T362" s="713"/>
      <c r="U362" s="713"/>
      <c r="V362" s="713" t="s">
        <v>136</v>
      </c>
      <c r="W362" s="713"/>
      <c r="X362" s="713"/>
      <c r="Y362" s="713" t="s">
        <v>136</v>
      </c>
      <c r="Z362" s="713"/>
      <c r="AA362" s="713"/>
      <c r="AB362" s="713" t="s">
        <v>136</v>
      </c>
      <c r="AC362" s="713"/>
      <c r="AD362" s="713"/>
      <c r="AE362" s="713" t="s">
        <v>136</v>
      </c>
      <c r="AF362" s="713"/>
      <c r="AG362" s="713"/>
      <c r="AH362" s="713" t="s">
        <v>136</v>
      </c>
      <c r="AI362" s="713"/>
      <c r="AJ362" s="713"/>
      <c r="AK362" s="713" t="s">
        <v>136</v>
      </c>
      <c r="AL362" s="713"/>
      <c r="AM362" s="713"/>
      <c r="AN362" s="713" t="s">
        <v>136</v>
      </c>
      <c r="AO362" s="713"/>
      <c r="AP362" s="713"/>
      <c r="AQ362" s="713" t="s">
        <v>136</v>
      </c>
      <c r="AR362" s="713"/>
      <c r="AS362" s="713"/>
      <c r="AT362" s="713" t="s">
        <v>136</v>
      </c>
      <c r="AU362" s="713"/>
      <c r="AV362" s="713"/>
      <c r="AW362" s="714" t="s">
        <v>137</v>
      </c>
      <c r="AX362" s="714"/>
    </row>
    <row r="363" spans="2:50">
      <c r="D363" s="635" t="s">
        <v>138</v>
      </c>
      <c r="E363" s="635"/>
      <c r="F363" s="635"/>
      <c r="G363" s="30"/>
      <c r="I363" s="390">
        <f>I361</f>
        <v>2454630</v>
      </c>
      <c r="J363" s="30"/>
      <c r="L363" s="390">
        <f>L361</f>
        <v>11148530</v>
      </c>
      <c r="M363" s="360"/>
      <c r="N363" s="384"/>
      <c r="O363" s="390">
        <f>O361</f>
        <v>5699918</v>
      </c>
      <c r="P363" s="360"/>
      <c r="Q363" s="384"/>
      <c r="R363" s="390">
        <f>R361</f>
        <v>4754882</v>
      </c>
      <c r="S363" s="360"/>
      <c r="T363" s="384"/>
      <c r="U363" s="390">
        <f>U361</f>
        <v>4696177</v>
      </c>
      <c r="V363" s="360"/>
      <c r="W363" s="384"/>
      <c r="X363" s="390">
        <f>X361</f>
        <v>5750115</v>
      </c>
      <c r="Y363" s="360"/>
      <c r="Z363" s="384"/>
      <c r="AA363" s="390">
        <f>AA361</f>
        <v>8104250</v>
      </c>
      <c r="AB363" s="360"/>
      <c r="AC363" s="384"/>
      <c r="AD363" s="390">
        <f>AD361</f>
        <v>5946967</v>
      </c>
      <c r="AE363" s="360"/>
      <c r="AF363" s="384"/>
      <c r="AG363" s="390">
        <f>AG361</f>
        <v>5813732.6600000001</v>
      </c>
      <c r="AH363" s="360"/>
      <c r="AI363" s="384"/>
      <c r="AJ363" s="390">
        <f>AJ361</f>
        <v>7030052</v>
      </c>
      <c r="AK363" s="360"/>
      <c r="AL363" s="384"/>
      <c r="AM363" s="390">
        <f>AM361</f>
        <v>5482101</v>
      </c>
      <c r="AN363" s="360"/>
      <c r="AO363" s="384"/>
      <c r="AP363" s="390">
        <f>AP361</f>
        <v>4991878</v>
      </c>
      <c r="AQ363" s="360"/>
      <c r="AR363" s="384"/>
      <c r="AS363" s="390">
        <f>AS361</f>
        <v>5992786</v>
      </c>
      <c r="AT363" s="360"/>
      <c r="AU363" s="384"/>
      <c r="AV363" s="390">
        <f>AV361</f>
        <v>5832101</v>
      </c>
      <c r="AW363" s="437">
        <f>AW361</f>
        <v>5832101</v>
      </c>
      <c r="AX363" s="427" t="s">
        <v>139</v>
      </c>
    </row>
    <row r="364" spans="2:50">
      <c r="D364" s="637" t="s">
        <v>140</v>
      </c>
      <c r="E364" s="637"/>
      <c r="F364" s="637"/>
      <c r="G364" s="30"/>
      <c r="I364" s="386">
        <f>SUM(H349)*-1</f>
        <v>0</v>
      </c>
      <c r="J364" s="30"/>
      <c r="L364" s="386">
        <f>SUM(K349)*-1</f>
        <v>0</v>
      </c>
      <c r="M364" s="360"/>
      <c r="N364" s="384"/>
      <c r="O364" s="386">
        <f>SUM(N349)*-1</f>
        <v>0</v>
      </c>
      <c r="P364" s="360"/>
      <c r="Q364" s="384"/>
      <c r="R364" s="386">
        <f>SUM(Q349)*-1</f>
        <v>-127557</v>
      </c>
      <c r="S364" s="360"/>
      <c r="T364" s="384"/>
      <c r="U364" s="386">
        <f>SUM(T349)*-1</f>
        <v>0</v>
      </c>
      <c r="V364" s="360"/>
      <c r="W364" s="384"/>
      <c r="X364" s="386">
        <f>SUM(W349)*-1</f>
        <v>0</v>
      </c>
      <c r="Y364" s="360"/>
      <c r="Z364" s="384"/>
      <c r="AA364" s="386">
        <f>SUM(Z349)*-1</f>
        <v>-52535</v>
      </c>
      <c r="AB364" s="360"/>
      <c r="AC364" s="384"/>
      <c r="AD364" s="386">
        <f>SUM(AC349)*-1</f>
        <v>-56714</v>
      </c>
      <c r="AE364" s="360"/>
      <c r="AF364" s="384"/>
      <c r="AG364" s="386">
        <f>SUM(AF349)*-1</f>
        <v>-500000</v>
      </c>
      <c r="AH364" s="360"/>
      <c r="AI364" s="384"/>
      <c r="AJ364" s="386">
        <f>SUM(AI349)*-1</f>
        <v>-61615</v>
      </c>
      <c r="AK364" s="360"/>
      <c r="AL364" s="384"/>
      <c r="AM364" s="386">
        <f>SUM(AL349)*-1</f>
        <v>-5482101</v>
      </c>
      <c r="AN364" s="360"/>
      <c r="AO364" s="384"/>
      <c r="AP364" s="386">
        <f>SUM(AO349)*-1</f>
        <v>-4942280</v>
      </c>
      <c r="AQ364" s="360"/>
      <c r="AR364" s="384"/>
      <c r="AS364" s="386">
        <f>SUM(AR349)*-1</f>
        <v>-5143460</v>
      </c>
      <c r="AT364" s="360"/>
      <c r="AU364" s="384"/>
      <c r="AV364" s="386">
        <f>SUM(AU349)*-1</f>
        <v>-5746200</v>
      </c>
      <c r="AW364" s="428">
        <f>AW349*-1</f>
        <v>-3245889</v>
      </c>
      <c r="AX364" s="426" t="s">
        <v>141</v>
      </c>
    </row>
    <row r="365" spans="2:50">
      <c r="D365" s="631" t="s">
        <v>142</v>
      </c>
      <c r="E365" s="631"/>
      <c r="F365" s="631"/>
      <c r="G365" s="61"/>
      <c r="H365" s="62"/>
      <c r="I365" s="385">
        <f>I349*-1</f>
        <v>-327000</v>
      </c>
      <c r="J365" s="61"/>
      <c r="K365" s="62"/>
      <c r="L365" s="385">
        <f>L349*-1</f>
        <v>-4203556</v>
      </c>
      <c r="M365" s="360"/>
      <c r="N365" s="384"/>
      <c r="O365" s="385">
        <f>O349*-1</f>
        <v>-914480</v>
      </c>
      <c r="P365" s="360"/>
      <c r="Q365" s="384"/>
      <c r="R365" s="385">
        <f>R349*-1</f>
        <v>-1893243</v>
      </c>
      <c r="S365" s="360"/>
      <c r="T365" s="384"/>
      <c r="U365" s="385">
        <f>U349*-1</f>
        <v>-4257409</v>
      </c>
      <c r="V365" s="360"/>
      <c r="W365" s="384"/>
      <c r="X365" s="385">
        <f>X349*-1</f>
        <v>-4935369</v>
      </c>
      <c r="Y365" s="360"/>
      <c r="Z365" s="384"/>
      <c r="AA365" s="385">
        <f>AA349*-1</f>
        <v>-6219944</v>
      </c>
      <c r="AB365" s="360"/>
      <c r="AC365" s="384"/>
      <c r="AD365" s="385">
        <f>AD349*-1</f>
        <v>-3752050</v>
      </c>
      <c r="AE365" s="360"/>
      <c r="AF365" s="384"/>
      <c r="AG365" s="385">
        <f>AG349*-1</f>
        <v>-776159</v>
      </c>
      <c r="AH365" s="360"/>
      <c r="AI365" s="384"/>
      <c r="AJ365" s="385">
        <f>AJ349*-1</f>
        <v>-7030052</v>
      </c>
      <c r="AK365" s="360"/>
      <c r="AL365" s="384"/>
      <c r="AM365" s="385">
        <f>AM349*-1</f>
        <v>0</v>
      </c>
      <c r="AN365" s="360"/>
      <c r="AO365" s="384"/>
      <c r="AP365" s="385">
        <f>AP349*-1</f>
        <v>0</v>
      </c>
      <c r="AQ365" s="360"/>
      <c r="AR365" s="384"/>
      <c r="AS365" s="385">
        <f>AS349*-1</f>
        <v>0</v>
      </c>
      <c r="AT365" s="360"/>
      <c r="AU365" s="384"/>
      <c r="AV365" s="385">
        <f>AV349*-1</f>
        <v>0</v>
      </c>
      <c r="AW365" s="429"/>
      <c r="AX365" s="427"/>
    </row>
    <row r="366" spans="2:50">
      <c r="D366" s="734" t="s">
        <v>143</v>
      </c>
      <c r="E366" s="734"/>
      <c r="F366" s="734"/>
      <c r="G366" s="419"/>
      <c r="H366" s="420"/>
      <c r="I366" s="421">
        <f>SUM(I363:I365)</f>
        <v>2127630</v>
      </c>
      <c r="J366" s="419"/>
      <c r="K366" s="420"/>
      <c r="L366" s="421">
        <f>SUM(L363:L365)</f>
        <v>6944974</v>
      </c>
      <c r="M366" s="422"/>
      <c r="N366" s="423"/>
      <c r="O366" s="421">
        <f>SUM(O363:O365)</f>
        <v>4785438</v>
      </c>
      <c r="P366" s="422"/>
      <c r="Q366" s="423"/>
      <c r="R366" s="421">
        <f>SUM(R363:R365)</f>
        <v>2734082</v>
      </c>
      <c r="S366" s="422"/>
      <c r="T366" s="423"/>
      <c r="U366" s="421">
        <f>SUM(U363:U365)</f>
        <v>438768</v>
      </c>
      <c r="V366" s="422"/>
      <c r="W366" s="423"/>
      <c r="X366" s="421">
        <f>SUM(X363:X365)</f>
        <v>814746</v>
      </c>
      <c r="Y366" s="422"/>
      <c r="Z366" s="423"/>
      <c r="AA366" s="424">
        <f>SUM(AA363:AA365)</f>
        <v>1831771</v>
      </c>
      <c r="AB366" s="422"/>
      <c r="AC366" s="423"/>
      <c r="AD366" s="421">
        <f>SUM(AD363:AD365)</f>
        <v>2138203</v>
      </c>
      <c r="AE366" s="422"/>
      <c r="AF366" s="423"/>
      <c r="AG366" s="421">
        <f>SUM(AG363:AG365)</f>
        <v>4537573.66</v>
      </c>
      <c r="AH366" s="422"/>
      <c r="AI366" s="423"/>
      <c r="AJ366" s="421">
        <f>SUM(AJ363:AJ365)</f>
        <v>-61615</v>
      </c>
      <c r="AK366" s="422"/>
      <c r="AL366" s="423"/>
      <c r="AM366" s="421">
        <f>SUM(AM363:AM365)</f>
        <v>0</v>
      </c>
      <c r="AN366" s="422"/>
      <c r="AO366" s="423"/>
      <c r="AP366" s="421">
        <f>SUM(AP363:AP365)</f>
        <v>49598</v>
      </c>
      <c r="AQ366" s="422"/>
      <c r="AR366" s="423"/>
      <c r="AS366" s="421">
        <f>SUM(AS363:AS365)</f>
        <v>849326</v>
      </c>
      <c r="AT366" s="422"/>
      <c r="AU366" s="423"/>
      <c r="AV366" s="421">
        <f>SUM(AV363:AV365)</f>
        <v>85901</v>
      </c>
      <c r="AW366" s="438">
        <f>SUM(AW363:AW364)</f>
        <v>2586212</v>
      </c>
      <c r="AX366" s="439" t="s">
        <v>144</v>
      </c>
    </row>
    <row r="367" spans="2:50">
      <c r="AI367" s="197"/>
      <c r="AJ367" t="s">
        <v>145</v>
      </c>
    </row>
    <row r="368" spans="2:50">
      <c r="Z368" s="35"/>
      <c r="AA368" s="35"/>
      <c r="AB368" s="171"/>
      <c r="AC368" s="171"/>
      <c r="AD368" s="35"/>
      <c r="AE368" s="171"/>
      <c r="AG368" s="35"/>
      <c r="AH368" s="35"/>
      <c r="AI368" s="35"/>
      <c r="AJ368" s="35"/>
      <c r="AK368" s="171"/>
      <c r="AM368" s="35"/>
      <c r="AN368" s="171"/>
      <c r="AP368" s="35"/>
      <c r="AQ368" s="171"/>
      <c r="AS368" s="35"/>
      <c r="AT368" s="171"/>
      <c r="AV368" s="35"/>
      <c r="AW368" s="35"/>
    </row>
    <row r="369" spans="3:61" ht="45.75">
      <c r="G369" s="1" t="s">
        <v>146</v>
      </c>
      <c r="H369" s="1" t="s">
        <v>147</v>
      </c>
      <c r="I369" s="1"/>
      <c r="J369" s="1" t="s">
        <v>146</v>
      </c>
      <c r="K369" s="1" t="s">
        <v>147</v>
      </c>
      <c r="L369" s="1"/>
      <c r="M369" s="1" t="s">
        <v>146</v>
      </c>
      <c r="N369" s="1" t="s">
        <v>147</v>
      </c>
      <c r="O369" s="1"/>
      <c r="P369" s="1" t="s">
        <v>146</v>
      </c>
      <c r="Q369" s="1" t="s">
        <v>147</v>
      </c>
      <c r="R369" s="1"/>
      <c r="S369" s="1" t="s">
        <v>146</v>
      </c>
      <c r="T369" s="1" t="s">
        <v>147</v>
      </c>
      <c r="U369" s="1"/>
      <c r="V369" s="1" t="s">
        <v>146</v>
      </c>
      <c r="W369" s="1" t="s">
        <v>147</v>
      </c>
      <c r="X369" s="1"/>
      <c r="Y369" s="1" t="s">
        <v>146</v>
      </c>
      <c r="Z369" s="1" t="s">
        <v>147</v>
      </c>
      <c r="AA369" s="1"/>
      <c r="AB369" s="1" t="s">
        <v>146</v>
      </c>
      <c r="AC369" s="1" t="s">
        <v>147</v>
      </c>
      <c r="AD369" s="1"/>
      <c r="AE369" s="1" t="s">
        <v>146</v>
      </c>
      <c r="AF369" s="1" t="s">
        <v>148</v>
      </c>
      <c r="AG369" s="1"/>
      <c r="AH369" s="1" t="s">
        <v>146</v>
      </c>
      <c r="AI369" s="1" t="s">
        <v>149</v>
      </c>
      <c r="AJ369" s="1"/>
      <c r="AK369" s="1" t="s">
        <v>146</v>
      </c>
      <c r="AL369" s="1" t="s">
        <v>149</v>
      </c>
      <c r="AM369" s="1"/>
      <c r="AN369" s="1" t="s">
        <v>146</v>
      </c>
      <c r="AO369" s="1" t="s">
        <v>149</v>
      </c>
      <c r="AP369" s="1"/>
      <c r="AQ369" s="1" t="s">
        <v>146</v>
      </c>
      <c r="AR369" s="1" t="s">
        <v>149</v>
      </c>
      <c r="AS369" s="1"/>
      <c r="AT369" s="1" t="s">
        <v>146</v>
      </c>
      <c r="AU369" s="1" t="s">
        <v>149</v>
      </c>
      <c r="AV369" s="1"/>
      <c r="AW369" s="35"/>
      <c r="AX369" s="228" t="s">
        <v>150</v>
      </c>
      <c r="AY369" s="145">
        <v>127479</v>
      </c>
      <c r="BB369" s="277" t="s">
        <v>146</v>
      </c>
      <c r="BC369" s="228" t="s">
        <v>151</v>
      </c>
    </row>
    <row r="370" spans="3:61" ht="30.75">
      <c r="G370" s="1" t="s">
        <v>152</v>
      </c>
      <c r="H370" s="197">
        <v>0</v>
      </c>
      <c r="J370" s="1" t="s">
        <v>152</v>
      </c>
      <c r="K370" s="197">
        <v>0</v>
      </c>
      <c r="M370" s="1" t="s">
        <v>152</v>
      </c>
      <c r="N370" s="197">
        <v>413880</v>
      </c>
      <c r="P370" s="1" t="s">
        <v>152</v>
      </c>
      <c r="Q370" s="197">
        <v>0</v>
      </c>
      <c r="S370" s="1" t="s">
        <v>152</v>
      </c>
      <c r="T370" s="197">
        <v>3246863</v>
      </c>
      <c r="V370" s="1" t="s">
        <v>152</v>
      </c>
      <c r="W370" s="197">
        <v>459671</v>
      </c>
      <c r="Y370" s="1" t="s">
        <v>152</v>
      </c>
      <c r="Z370" s="197">
        <v>3895949</v>
      </c>
      <c r="AB370" s="1" t="s">
        <v>152</v>
      </c>
      <c r="AC370" s="197">
        <v>0</v>
      </c>
      <c r="AE370" s="1" t="s">
        <v>152</v>
      </c>
      <c r="AF370" s="197">
        <v>623000</v>
      </c>
      <c r="AH370" s="1" t="s">
        <v>152</v>
      </c>
      <c r="AI370" s="197">
        <v>0</v>
      </c>
      <c r="AK370" s="1" t="s">
        <v>152</v>
      </c>
      <c r="AL370" s="197">
        <v>4236000</v>
      </c>
      <c r="AN370" s="1" t="s">
        <v>152</v>
      </c>
      <c r="AO370" s="197">
        <v>0</v>
      </c>
      <c r="AQ370" s="1" t="s">
        <v>152</v>
      </c>
      <c r="AR370" s="197">
        <v>0</v>
      </c>
      <c r="AT370" s="1" t="s">
        <v>152</v>
      </c>
      <c r="AU370" s="197">
        <v>0</v>
      </c>
      <c r="AW370" s="35"/>
      <c r="AX370" s="228" t="s">
        <v>153</v>
      </c>
      <c r="AY370" s="145">
        <v>81931</v>
      </c>
      <c r="BB370" s="277" t="s">
        <v>152</v>
      </c>
      <c r="BC370" s="145">
        <v>22041</v>
      </c>
    </row>
    <row r="371" spans="3:61" ht="28.9">
      <c r="C371" s="35"/>
      <c r="D371" s="35"/>
      <c r="G371" s="1" t="s">
        <v>57</v>
      </c>
      <c r="H371" s="197">
        <v>0</v>
      </c>
      <c r="J371" s="1" t="s">
        <v>57</v>
      </c>
      <c r="K371" s="197">
        <v>3876556</v>
      </c>
      <c r="M371" s="1" t="s">
        <v>57</v>
      </c>
      <c r="N371" s="197">
        <v>173600</v>
      </c>
      <c r="P371" s="1" t="s">
        <v>57</v>
      </c>
      <c r="Q371" s="197">
        <v>621733</v>
      </c>
      <c r="S371" s="1" t="s">
        <v>57</v>
      </c>
      <c r="T371" s="197">
        <v>112622</v>
      </c>
      <c r="V371" s="1" t="s">
        <v>57</v>
      </c>
      <c r="W371" s="197">
        <v>3956981</v>
      </c>
      <c r="Y371" s="1" t="s">
        <v>57</v>
      </c>
      <c r="Z371" s="197">
        <v>1324784</v>
      </c>
      <c r="AB371" s="1" t="s">
        <v>57</v>
      </c>
      <c r="AC371" s="197">
        <v>640000</v>
      </c>
      <c r="AE371" s="1" t="s">
        <v>57</v>
      </c>
      <c r="AF371" s="197">
        <v>4281109</v>
      </c>
      <c r="AH371" s="1" t="s">
        <v>57</v>
      </c>
      <c r="AI371" s="197">
        <v>252000</v>
      </c>
      <c r="AK371" s="1" t="s">
        <v>57</v>
      </c>
      <c r="AL371" s="197">
        <v>802940</v>
      </c>
      <c r="AN371" s="1" t="s">
        <v>57</v>
      </c>
      <c r="AO371" s="197">
        <v>1033060</v>
      </c>
      <c r="AQ371" s="1" t="s">
        <v>57</v>
      </c>
      <c r="AR371" s="197">
        <v>1932000</v>
      </c>
      <c r="AT371" s="1" t="s">
        <v>57</v>
      </c>
      <c r="AU371" s="197">
        <v>4919200</v>
      </c>
      <c r="AW371" s="35"/>
      <c r="AX371" s="228" t="s">
        <v>154</v>
      </c>
      <c r="AY371" s="145">
        <f>3173+3687+2702+3486+1449</f>
        <v>14497</v>
      </c>
      <c r="BB371" s="248" t="s">
        <v>57</v>
      </c>
      <c r="BC371" s="265">
        <v>37652</v>
      </c>
    </row>
    <row r="372" spans="3:61">
      <c r="C372" s="35"/>
      <c r="D372" s="35"/>
      <c r="G372" s="1" t="s">
        <v>47</v>
      </c>
      <c r="H372" s="197">
        <v>0</v>
      </c>
      <c r="J372" s="1" t="s">
        <v>47</v>
      </c>
      <c r="K372" s="197">
        <v>0</v>
      </c>
      <c r="M372" s="1" t="s">
        <v>47</v>
      </c>
      <c r="N372" s="197">
        <v>0</v>
      </c>
      <c r="P372" s="1" t="s">
        <v>47</v>
      </c>
      <c r="Q372" s="197">
        <v>283500</v>
      </c>
      <c r="S372" s="1" t="s">
        <v>47</v>
      </c>
      <c r="T372" s="197">
        <v>0</v>
      </c>
      <c r="V372" s="1" t="s">
        <v>47</v>
      </c>
      <c r="W372" s="197">
        <v>71720</v>
      </c>
      <c r="Y372" s="1" t="s">
        <v>47</v>
      </c>
      <c r="Z372" s="197">
        <v>0</v>
      </c>
      <c r="AB372" s="1" t="s">
        <v>47</v>
      </c>
      <c r="AC372" s="197">
        <v>2281764</v>
      </c>
      <c r="AE372" s="1" t="s">
        <v>47</v>
      </c>
      <c r="AF372" s="197">
        <v>0</v>
      </c>
      <c r="AH372" s="1" t="s">
        <v>47</v>
      </c>
      <c r="AI372" s="197">
        <v>0</v>
      </c>
      <c r="AK372" s="1" t="s">
        <v>47</v>
      </c>
      <c r="AL372" s="197">
        <v>0</v>
      </c>
      <c r="AN372" s="1" t="s">
        <v>47</v>
      </c>
      <c r="AO372" s="197">
        <v>500000</v>
      </c>
      <c r="AQ372" s="1" t="s">
        <v>47</v>
      </c>
      <c r="AR372" s="197">
        <v>1020661</v>
      </c>
      <c r="AT372" s="1" t="s">
        <v>47</v>
      </c>
      <c r="AU372" s="197">
        <v>500000</v>
      </c>
      <c r="AW372" s="35"/>
      <c r="AX372" s="145" t="s">
        <v>155</v>
      </c>
      <c r="AY372" s="145">
        <f>SUM(AY369:AY370)</f>
        <v>209410</v>
      </c>
      <c r="BB372" s="145" t="s">
        <v>47</v>
      </c>
      <c r="BC372" s="145">
        <v>127479</v>
      </c>
    </row>
    <row r="373" spans="3:61">
      <c r="G373" s="1" t="s">
        <v>156</v>
      </c>
      <c r="H373" s="197">
        <v>0</v>
      </c>
      <c r="J373" s="1" t="s">
        <v>156</v>
      </c>
      <c r="K373" s="197">
        <v>0</v>
      </c>
      <c r="M373" s="1" t="s">
        <v>156</v>
      </c>
      <c r="N373" s="197">
        <v>0</v>
      </c>
      <c r="P373" s="1" t="s">
        <v>156</v>
      </c>
      <c r="Q373" s="197">
        <v>788567</v>
      </c>
      <c r="S373" s="1" t="s">
        <v>156</v>
      </c>
      <c r="T373" s="197">
        <v>390308</v>
      </c>
      <c r="V373" s="1" t="s">
        <v>156</v>
      </c>
      <c r="W373" s="197">
        <v>0</v>
      </c>
      <c r="Y373" s="1" t="s">
        <v>156</v>
      </c>
      <c r="Z373" s="197">
        <v>400000</v>
      </c>
      <c r="AB373" s="1" t="s">
        <v>156</v>
      </c>
      <c r="AC373" s="197">
        <v>2295942</v>
      </c>
      <c r="AE373" s="1" t="s">
        <v>156</v>
      </c>
      <c r="AF373" s="197">
        <v>0</v>
      </c>
      <c r="AH373" s="1" t="s">
        <v>156</v>
      </c>
      <c r="AI373" s="197">
        <v>4575243</v>
      </c>
      <c r="AK373" s="1" t="s">
        <v>156</v>
      </c>
      <c r="AL373" s="197">
        <v>32000</v>
      </c>
      <c r="AN373" s="1" t="s">
        <v>156</v>
      </c>
      <c r="AO373" s="197">
        <v>3082220</v>
      </c>
      <c r="AQ373" s="1" t="s">
        <v>156</v>
      </c>
      <c r="AR373" s="197">
        <v>2384460</v>
      </c>
      <c r="AT373" s="1" t="s">
        <v>156</v>
      </c>
      <c r="AU373" s="197">
        <v>0</v>
      </c>
      <c r="AW373" s="35"/>
      <c r="BB373" s="145" t="s">
        <v>156</v>
      </c>
      <c r="BC373" s="145">
        <v>81931</v>
      </c>
    </row>
    <row r="374" spans="3:61">
      <c r="G374" s="1" t="s">
        <v>157</v>
      </c>
      <c r="H374" s="197"/>
      <c r="J374" s="1" t="s">
        <v>157</v>
      </c>
      <c r="K374" s="197"/>
      <c r="M374" s="1" t="s">
        <v>157</v>
      </c>
      <c r="N374" s="197"/>
      <c r="P374" s="1" t="s">
        <v>157</v>
      </c>
      <c r="Q374" s="197"/>
      <c r="S374" s="1" t="s">
        <v>157</v>
      </c>
      <c r="T374" s="197"/>
      <c r="V374" s="1" t="s">
        <v>157</v>
      </c>
      <c r="W374" s="197"/>
      <c r="Y374" s="1" t="s">
        <v>157</v>
      </c>
      <c r="Z374" s="197"/>
      <c r="AB374" s="1" t="s">
        <v>157</v>
      </c>
      <c r="AC374" s="197"/>
      <c r="AE374" s="1" t="s">
        <v>157</v>
      </c>
      <c r="AF374" s="197"/>
      <c r="AH374" s="1" t="s">
        <v>157</v>
      </c>
      <c r="AI374" s="197"/>
      <c r="AK374" s="1" t="s">
        <v>157</v>
      </c>
      <c r="AL374" s="197"/>
      <c r="AN374" s="1" t="s">
        <v>157</v>
      </c>
      <c r="AO374" s="197"/>
      <c r="AQ374" s="1" t="s">
        <v>157</v>
      </c>
      <c r="AR374" s="197"/>
      <c r="AT374" s="1" t="s">
        <v>157</v>
      </c>
      <c r="AU374" s="197"/>
      <c r="BB374" s="239" t="s">
        <v>157</v>
      </c>
      <c r="BC374" s="271">
        <v>52912</v>
      </c>
    </row>
    <row r="375" spans="3:61">
      <c r="G375" s="1" t="s">
        <v>88</v>
      </c>
      <c r="H375" s="197">
        <v>0</v>
      </c>
      <c r="J375" s="1" t="s">
        <v>88</v>
      </c>
      <c r="K375" s="197">
        <v>0</v>
      </c>
      <c r="M375" s="1" t="s">
        <v>88</v>
      </c>
      <c r="N375" s="197">
        <v>0</v>
      </c>
      <c r="P375" s="1" t="s">
        <v>88</v>
      </c>
      <c r="Q375" s="197">
        <v>0</v>
      </c>
      <c r="S375" s="1" t="s">
        <v>88</v>
      </c>
      <c r="T375" s="197">
        <v>180616</v>
      </c>
      <c r="V375" s="1" t="s">
        <v>88</v>
      </c>
      <c r="W375" s="197">
        <v>119997</v>
      </c>
      <c r="Y375" s="1" t="s">
        <v>88</v>
      </c>
      <c r="Z375" s="197">
        <v>324746</v>
      </c>
      <c r="AB375" s="1" t="s">
        <v>88</v>
      </c>
      <c r="AC375" s="197">
        <v>0</v>
      </c>
      <c r="AE375" s="1" t="s">
        <v>88</v>
      </c>
      <c r="AF375" s="197">
        <v>0</v>
      </c>
      <c r="AH375" s="1" t="s">
        <v>88</v>
      </c>
      <c r="AI375" s="197">
        <v>0</v>
      </c>
      <c r="AK375" s="1" t="s">
        <v>88</v>
      </c>
      <c r="AL375" s="197">
        <v>0</v>
      </c>
      <c r="AN375" s="1" t="s">
        <v>88</v>
      </c>
      <c r="AO375" s="197">
        <v>0</v>
      </c>
      <c r="AQ375" s="1" t="s">
        <v>88</v>
      </c>
      <c r="AR375" s="197">
        <v>0</v>
      </c>
      <c r="AT375" s="1" t="s">
        <v>88</v>
      </c>
      <c r="AU375" s="197">
        <v>0</v>
      </c>
    </row>
    <row r="376" spans="3:61">
      <c r="G376" s="1" t="s">
        <v>80</v>
      </c>
      <c r="H376" s="197">
        <v>127000</v>
      </c>
      <c r="J376" s="1" t="s">
        <v>80</v>
      </c>
      <c r="K376" s="197">
        <v>127000</v>
      </c>
      <c r="M376" s="1" t="s">
        <v>80</v>
      </c>
      <c r="N376" s="197">
        <v>127000</v>
      </c>
      <c r="P376" s="1" t="s">
        <v>80</v>
      </c>
      <c r="Q376" s="197">
        <v>127000</v>
      </c>
      <c r="S376" s="1" t="s">
        <v>80</v>
      </c>
      <c r="T376" s="197">
        <v>127000</v>
      </c>
      <c r="V376" s="1" t="s">
        <v>80</v>
      </c>
      <c r="W376" s="197">
        <v>127000</v>
      </c>
      <c r="Y376" s="1" t="s">
        <v>80</v>
      </c>
      <c r="Z376" s="197">
        <v>127000</v>
      </c>
      <c r="AB376" s="1" t="s">
        <v>80</v>
      </c>
      <c r="AC376" s="197">
        <v>127000</v>
      </c>
      <c r="AE376" s="1" t="s">
        <v>80</v>
      </c>
      <c r="AF376" s="197">
        <v>127000</v>
      </c>
      <c r="AH376" s="1" t="s">
        <v>80</v>
      </c>
      <c r="AI376" s="197">
        <v>127000</v>
      </c>
      <c r="AK376" s="1" t="s">
        <v>80</v>
      </c>
      <c r="AL376" s="197">
        <v>127000</v>
      </c>
      <c r="AN376" s="1" t="s">
        <v>80</v>
      </c>
      <c r="AO376" s="197">
        <v>127000</v>
      </c>
      <c r="AQ376" s="1" t="s">
        <v>80</v>
      </c>
      <c r="AR376" s="197">
        <v>127000</v>
      </c>
      <c r="AT376" s="1" t="s">
        <v>80</v>
      </c>
      <c r="AU376" s="197">
        <v>127000</v>
      </c>
    </row>
    <row r="377" spans="3:61">
      <c r="G377" s="1" t="s">
        <v>30</v>
      </c>
      <c r="H377" s="197">
        <v>200000</v>
      </c>
      <c r="J377" s="1" t="s">
        <v>30</v>
      </c>
      <c r="K377" s="197">
        <v>200000</v>
      </c>
      <c r="M377" s="1" t="s">
        <v>30</v>
      </c>
      <c r="N377" s="197">
        <v>200000</v>
      </c>
      <c r="P377" s="1" t="s">
        <v>30</v>
      </c>
      <c r="Q377" s="197">
        <v>200000</v>
      </c>
      <c r="S377" s="1" t="s">
        <v>30</v>
      </c>
      <c r="T377" s="197">
        <v>200000</v>
      </c>
      <c r="V377" s="1" t="s">
        <v>30</v>
      </c>
      <c r="W377" s="197">
        <v>200000</v>
      </c>
      <c r="Y377" s="1" t="s">
        <v>30</v>
      </c>
      <c r="Z377" s="197">
        <v>200000</v>
      </c>
      <c r="AB377" s="1" t="s">
        <v>30</v>
      </c>
      <c r="AC377" s="197">
        <v>200000</v>
      </c>
      <c r="AE377" s="1" t="s">
        <v>30</v>
      </c>
      <c r="AF377" s="197">
        <v>200000</v>
      </c>
      <c r="AH377" s="1" t="s">
        <v>30</v>
      </c>
      <c r="AI377" s="197">
        <v>200000</v>
      </c>
      <c r="AK377" s="1" t="s">
        <v>30</v>
      </c>
      <c r="AL377" s="197">
        <v>200000</v>
      </c>
      <c r="AN377" s="1" t="s">
        <v>30</v>
      </c>
      <c r="AO377" s="197">
        <v>200000</v>
      </c>
      <c r="AQ377" s="1" t="s">
        <v>30</v>
      </c>
      <c r="AR377" s="197">
        <v>200000</v>
      </c>
      <c r="AT377" s="1" t="s">
        <v>30</v>
      </c>
      <c r="AU377" s="197">
        <v>200000</v>
      </c>
    </row>
    <row r="378" spans="3:61">
      <c r="G378" s="1"/>
      <c r="H378" s="197"/>
      <c r="J378" s="1"/>
      <c r="K378" s="197"/>
      <c r="M378" s="1"/>
      <c r="N378" s="197"/>
      <c r="P378" s="1"/>
      <c r="Q378" s="197"/>
      <c r="S378" s="1"/>
      <c r="T378" s="197"/>
      <c r="V378" s="1"/>
      <c r="W378" s="197"/>
      <c r="Y378" s="1"/>
      <c r="Z378" s="197"/>
      <c r="AB378" s="1"/>
      <c r="AC378" s="197"/>
      <c r="AE378" s="1"/>
      <c r="AF378" s="197"/>
      <c r="AH378" s="1"/>
      <c r="AI378" s="197"/>
      <c r="AK378" s="1"/>
      <c r="AL378" s="197"/>
      <c r="AN378" s="1"/>
      <c r="AO378" s="197"/>
      <c r="AQ378" s="1"/>
      <c r="AR378" s="197"/>
      <c r="AT378" s="1"/>
      <c r="AU378" s="197"/>
    </row>
    <row r="380" spans="3:61" ht="45.75">
      <c r="G380" s="226" t="s">
        <v>146</v>
      </c>
      <c r="H380" s="226" t="s">
        <v>140</v>
      </c>
      <c r="I380" s="227" t="s">
        <v>142</v>
      </c>
      <c r="J380" s="226" t="s">
        <v>146</v>
      </c>
      <c r="K380" s="226" t="s">
        <v>140</v>
      </c>
      <c r="L380" s="227" t="s">
        <v>142</v>
      </c>
      <c r="M380" s="226" t="s">
        <v>146</v>
      </c>
      <c r="N380" s="226" t="s">
        <v>140</v>
      </c>
      <c r="O380" s="227" t="s">
        <v>142</v>
      </c>
      <c r="P380" s="226" t="s">
        <v>146</v>
      </c>
      <c r="Q380" s="226" t="s">
        <v>140</v>
      </c>
      <c r="R380" s="227" t="s">
        <v>142</v>
      </c>
      <c r="S380" s="226" t="s">
        <v>146</v>
      </c>
      <c r="T380" s="226" t="s">
        <v>140</v>
      </c>
      <c r="U380" s="227" t="s">
        <v>142</v>
      </c>
      <c r="V380" s="226" t="s">
        <v>146</v>
      </c>
      <c r="W380" s="226" t="s">
        <v>140</v>
      </c>
      <c r="X380" s="227" t="s">
        <v>142</v>
      </c>
      <c r="Y380" s="226" t="s">
        <v>146</v>
      </c>
      <c r="Z380" s="226" t="s">
        <v>140</v>
      </c>
      <c r="AA380" s="227" t="s">
        <v>142</v>
      </c>
      <c r="AB380" s="226" t="s">
        <v>146</v>
      </c>
      <c r="AC380" s="226" t="s">
        <v>140</v>
      </c>
      <c r="AD380" s="227" t="s">
        <v>142</v>
      </c>
      <c r="AE380" s="226" t="s">
        <v>146</v>
      </c>
      <c r="AF380" s="226" t="s">
        <v>158</v>
      </c>
      <c r="AG380" s="227" t="s">
        <v>159</v>
      </c>
      <c r="AH380" s="226" t="s">
        <v>146</v>
      </c>
      <c r="AI380" s="226" t="s">
        <v>158</v>
      </c>
      <c r="AJ380" s="227" t="s">
        <v>159</v>
      </c>
      <c r="AK380" s="226" t="s">
        <v>146</v>
      </c>
      <c r="AL380" s="226" t="s">
        <v>158</v>
      </c>
      <c r="AM380" s="227" t="s">
        <v>159</v>
      </c>
      <c r="AN380" s="226" t="s">
        <v>146</v>
      </c>
      <c r="AO380" s="226" t="s">
        <v>158</v>
      </c>
      <c r="AP380" s="227" t="s">
        <v>159</v>
      </c>
      <c r="AQ380" s="226" t="s">
        <v>146</v>
      </c>
      <c r="AR380" s="226" t="s">
        <v>158</v>
      </c>
      <c r="AS380" s="227" t="s">
        <v>159</v>
      </c>
      <c r="AT380" s="226" t="s">
        <v>146</v>
      </c>
      <c r="AU380" s="226" t="s">
        <v>158</v>
      </c>
      <c r="AV380" s="227" t="s">
        <v>159</v>
      </c>
      <c r="AX380" s="145" t="s">
        <v>146</v>
      </c>
      <c r="AY380" s="228" t="s">
        <v>160</v>
      </c>
      <c r="AZ380" s="228" t="s">
        <v>161</v>
      </c>
      <c r="BB380" s="145" t="s">
        <v>146</v>
      </c>
      <c r="BC380" s="228" t="s">
        <v>162</v>
      </c>
      <c r="BD380" s="228" t="s">
        <v>163</v>
      </c>
      <c r="BE380" s="275" t="s">
        <v>164</v>
      </c>
      <c r="BG380" s="145" t="s">
        <v>165</v>
      </c>
      <c r="BH380" s="228" t="s">
        <v>162</v>
      </c>
      <c r="BI380" s="275" t="s">
        <v>163</v>
      </c>
    </row>
    <row r="381" spans="3:61" ht="15">
      <c r="G381" s="228" t="s">
        <v>152</v>
      </c>
      <c r="H381" s="144">
        <f>SUM(G78:G87,G127:G136,G139:G148,G163:G173,G305:G315)</f>
        <v>0</v>
      </c>
      <c r="I381" s="144">
        <f>SUM(I78:I87,I127:I136,I139:I148,I163:I173,I305:I315)</f>
        <v>0</v>
      </c>
      <c r="J381" s="228" t="s">
        <v>152</v>
      </c>
      <c r="K381" s="144">
        <f>SUM(J78:J87,J127:J136,J139:J148,J163:J173,J305:J315)</f>
        <v>0</v>
      </c>
      <c r="L381" s="144">
        <f>SUM(L78:L87,L127:L136,L139:L148,L163:L173,L305:L315)</f>
        <v>0</v>
      </c>
      <c r="M381" s="228" t="s">
        <v>152</v>
      </c>
      <c r="N381" s="144">
        <f>SUM(M78:M87,M127:M136,M139:M148,M163:M173,M305:M315)</f>
        <v>413880</v>
      </c>
      <c r="O381" s="144">
        <f>SUM(O78:O87,O127:O136,O139:O148,O163:O173,O305:O315)</f>
        <v>413880</v>
      </c>
      <c r="P381" s="228" t="s">
        <v>152</v>
      </c>
      <c r="Q381" s="144">
        <f>SUM(P78:P87,P127:P136,P139:P148,P163:P173,P305:P315)</f>
        <v>0</v>
      </c>
      <c r="R381" s="144">
        <f>SUM(R78:R87,R127:R136,R139:R148,R163:R173,R305:R315)</f>
        <v>0</v>
      </c>
      <c r="S381" s="228" t="s">
        <v>152</v>
      </c>
      <c r="T381" s="144">
        <f>SUM(S78:S87,S127:S136,S139:S148,S163:S173,S305:S315)</f>
        <v>3246863</v>
      </c>
      <c r="U381" s="144">
        <f>SUM(U78:U87,U127:U136,U139:U148,U163:U173,U305:U315)</f>
        <v>3246863</v>
      </c>
      <c r="V381" s="228" t="s">
        <v>152</v>
      </c>
      <c r="W381" s="144">
        <f>SUM(V78:V87,V127:V136,V139:V148,V163:V173,V305:V315)</f>
        <v>459671</v>
      </c>
      <c r="X381" s="144">
        <f>SUM(X78:X87,X127:X136,X139:X148,X163:X173,X305:X315)</f>
        <v>459671</v>
      </c>
      <c r="Y381" s="228" t="s">
        <v>152</v>
      </c>
      <c r="Z381" s="144">
        <f>SUM(Y78:Y87,Y127:Y136,Y139:Y148,Y163:Y173,Y305:Y315)</f>
        <v>3895949</v>
      </c>
      <c r="AA381" s="144">
        <f>SUM(AA78:AA87,AA127:AA136,AA139:AA148,AA163:AA173,AA305:AA315)</f>
        <v>3895949</v>
      </c>
      <c r="AB381" s="228" t="s">
        <v>152</v>
      </c>
      <c r="AC381" s="144">
        <f>SUM(AB78:AB87,AB127:AB136,AB139:AB148,AB163:AB173,AB305:AB315)</f>
        <v>0</v>
      </c>
      <c r="AD381" s="144">
        <f>SUM(AD78:AD87,AD127:AD136,AD139:AD148,AD163:AD173,AD305:AD315)</f>
        <v>0</v>
      </c>
      <c r="AE381" s="228" t="s">
        <v>152</v>
      </c>
      <c r="AF381" s="144">
        <f>SUM(AE78:AE87,AE127:AE136,AE139:AE148,AE163:AE173,AE305:AE315)</f>
        <v>584222</v>
      </c>
      <c r="AG381" s="233">
        <f>SUM(AG78:AG87,AG127:AG136,AG139:AG148,AG163:AG173,AG305:AG315)</f>
        <v>84222</v>
      </c>
      <c r="AH381" s="228" t="s">
        <v>152</v>
      </c>
      <c r="AI381" s="144">
        <f>SUM(AH78:AH87,AH127:AH136,AH139:AH148,AH163:AH173,AH305:AH315)</f>
        <v>0</v>
      </c>
      <c r="AJ381" s="232">
        <f>SUM(AJ78:AJ87,AJ127:AJ136,AJ139:AJ148,AJ163:AJ173,AJ305:AJ315)</f>
        <v>0</v>
      </c>
      <c r="AK381" s="228" t="s">
        <v>152</v>
      </c>
      <c r="AL381" s="144">
        <f>SUM(AK78:AK87,AK127:AK136,AK139:AK148,AK163:AK173,AK305:AK315)</f>
        <v>4236000</v>
      </c>
      <c r="AM381" s="232">
        <f>SUM(AM78:AM87,AM127:AM136,AM139:AM148,AM163:AM173,AM305:AM315)</f>
        <v>0</v>
      </c>
      <c r="AN381" s="228" t="s">
        <v>152</v>
      </c>
      <c r="AO381" s="144">
        <f>SUM(AN78:AN87,AN127:AN136,AN139:AN148,AN163:AN173,AN305:AN315)</f>
        <v>0</v>
      </c>
      <c r="AP381" s="232">
        <f>SUM(AP78:AP87,AP127:AP136,AP139:AP148,AP163:AP173,AP305:AP315)</f>
        <v>0</v>
      </c>
      <c r="AQ381" s="228" t="s">
        <v>152</v>
      </c>
      <c r="AR381" s="144">
        <f>SUM(AQ78:AQ87,AQ127:AQ136,AQ139:AQ148,AQ163:AQ173,AQ305:AQ315)</f>
        <v>0</v>
      </c>
      <c r="AS381" s="232">
        <f>SUM(AS78:AS87,AS127:AS136,AS139:AS148,AS163:AS173,AS305:AS315)</f>
        <v>0</v>
      </c>
      <c r="AT381" s="228" t="s">
        <v>152</v>
      </c>
      <c r="AU381" s="144">
        <f>SUM(AT78:AT87,AT127:AT136,AT139:AT148,AT163:AT173,AT305:AT315)</f>
        <v>0</v>
      </c>
      <c r="AV381" s="232">
        <f>SUM(AV78:AV87,AV127:AV136,AV139:AV148,AV163:AV173,AV305:AV315)</f>
        <v>0</v>
      </c>
      <c r="AX381" s="145" t="s">
        <v>152</v>
      </c>
      <c r="AY381" s="144">
        <f>SUM(H381,K381,N381,Q381,T381,W381,Z381,AC381,AF381,AI381,AL381,AO381,AR381,AU381)</f>
        <v>12836585</v>
      </c>
      <c r="AZ381" s="231">
        <f>AY381/$AY$389</f>
        <v>0.22693221428581026</v>
      </c>
      <c r="BB381" s="145" t="s">
        <v>152</v>
      </c>
      <c r="BC381" s="144">
        <f>SUM(T381,W381,Z381,AC381,AF381,AI381,AL381,AO381,AR381,AU381)</f>
        <v>12422705</v>
      </c>
      <c r="BD381" s="272">
        <f>BC381/$BC$389</f>
        <v>0.2530088256005798</v>
      </c>
      <c r="BE381" s="144">
        <f>BC381/BC370</f>
        <v>563.61803003493492</v>
      </c>
      <c r="BG381" s="145" t="s">
        <v>166</v>
      </c>
      <c r="BH381" s="174">
        <f>BC381+BC383+BC385</f>
        <v>17399564</v>
      </c>
      <c r="BI381" s="261">
        <f>BH381/BH386</f>
        <v>0.35437074724080836</v>
      </c>
    </row>
    <row r="382" spans="3:61">
      <c r="G382" s="228" t="s">
        <v>57</v>
      </c>
      <c r="H382" s="144">
        <f>SUM(G67:G75,G102:G112,G115:G124,G151:G160,G201:G211)</f>
        <v>0</v>
      </c>
      <c r="I382" s="144">
        <f>SUM(I67:I75,I102:I112,I115:I124,I151:I160,I201:I211)</f>
        <v>0</v>
      </c>
      <c r="J382" s="228" t="s">
        <v>57</v>
      </c>
      <c r="K382" s="144">
        <f>SUM(J67:J75,J102:J112,J115:J124,J151:J160,J201:J211)</f>
        <v>3876556</v>
      </c>
      <c r="L382" s="144">
        <f>SUM(L67:L75,L102:L112,L115:L124,L151:L160,L201:L211)</f>
        <v>3876556</v>
      </c>
      <c r="M382" s="228" t="s">
        <v>57</v>
      </c>
      <c r="N382" s="144">
        <f>SUM(M67:M75,M102:M112,M115:M124,M151:M160,M201:M211)</f>
        <v>173600</v>
      </c>
      <c r="O382" s="144">
        <f>SUM(O67:O75,O102:O112,O115:O124,O151:O160,O201:O211)</f>
        <v>173600</v>
      </c>
      <c r="P382" s="228" t="s">
        <v>57</v>
      </c>
      <c r="Q382" s="144">
        <f>SUM(P67:P75,P102:P112,P115:P124,P151:P160,P201:P211)</f>
        <v>621733</v>
      </c>
      <c r="R382" s="144">
        <f>SUM(R67:R75,R102:R112,R115:R124,R151:R160,R201:R211)</f>
        <v>571006</v>
      </c>
      <c r="S382" s="228" t="s">
        <v>57</v>
      </c>
      <c r="T382" s="144">
        <f>SUM(S67:S75,S102:S112,S115:S124,S151:S160,S201:S211)</f>
        <v>112622</v>
      </c>
      <c r="U382" s="144">
        <f>SUM(U67:U75,U102:U112,U115:U124,U151:U160,U201:U211)</f>
        <v>112622</v>
      </c>
      <c r="V382" s="228" t="s">
        <v>57</v>
      </c>
      <c r="W382" s="144">
        <f>SUM(V67:V75,V102:V112,V115:V124,V151:V160,V201:V211)</f>
        <v>3956981</v>
      </c>
      <c r="X382" s="144">
        <f>SUM(X67:X75,X102:X112,X115:X124,X151:X160,X201:X211)</f>
        <v>3956981</v>
      </c>
      <c r="Y382" s="228" t="s">
        <v>57</v>
      </c>
      <c r="Z382" s="144">
        <f>SUM(Y67:Y75,Y102:Y112,Y115:Y124,Y151:Y160,Y201:Y211)</f>
        <v>1324784</v>
      </c>
      <c r="AA382" s="144">
        <f>SUM(AA67:AA75,AA102:AA112,AA115:AA124,AA151:AA160,AA201:AA211)</f>
        <v>1324784</v>
      </c>
      <c r="AB382" s="228" t="s">
        <v>57</v>
      </c>
      <c r="AC382" s="144">
        <f>SUM(AB67:AB75,AB102:AB112,AB115:AB124,AB151:AB160,AB201:AB211)</f>
        <v>0</v>
      </c>
      <c r="AD382" s="144">
        <f>SUM(AD67:AD75,AD102:AD112,AD115:AD124,AD151:AD160,AD201:AD211)</f>
        <v>0</v>
      </c>
      <c r="AE382" s="228" t="s">
        <v>57</v>
      </c>
      <c r="AF382" s="144">
        <f>SUM(AE67:AE75,AE102:AE112,AE115:AE124,AE151:AE160,AE201:AE211)</f>
        <v>0</v>
      </c>
      <c r="AG382" s="233">
        <f>SUM(AG67:AG75,AG102:AG112,AG115:AG124,AG151:AG160,AG201:AG211)</f>
        <v>0</v>
      </c>
      <c r="AH382" s="228" t="s">
        <v>57</v>
      </c>
      <c r="AI382" s="144">
        <f>SUM(AH67:AH75,AH102:AH112,AH115:AH124,AH151:AH160,AH201:AH211,AH292:AH302)</f>
        <v>252000</v>
      </c>
      <c r="AJ382" s="232">
        <f>SUM(AJ67:AJ75,AJ102:AJ112,AJ115:AJ124,AJ151:AJ160,AJ201:AJ211,AJ292:AJ302)</f>
        <v>252000</v>
      </c>
      <c r="AK382" s="228" t="s">
        <v>57</v>
      </c>
      <c r="AL382" s="144">
        <f>SUM(AK67:AK75,AK102:AK112,AK115:AK124,AK151:AK160,AK201:AK211,AK292:AK302)</f>
        <v>0</v>
      </c>
      <c r="AM382" s="232">
        <f>SUM(AM67:AM75,AM102:AM112,AM115:AM124,AM151:AM160,AM201:AM211,AM292:AM302)</f>
        <v>0</v>
      </c>
      <c r="AN382" s="228" t="s">
        <v>57</v>
      </c>
      <c r="AO382" s="144">
        <f>SUM(AN67:AN75,AN102:AN112,AN115:AN124,AN151:AN160,AN201:AN211,AN292:AN302)</f>
        <v>1033060</v>
      </c>
      <c r="AP382" s="232">
        <f>SUM(AP67:AP75,AP102:AP112,AP115:AP124,AP151:AP160,AP201:AP211,AP292:AP302)</f>
        <v>0</v>
      </c>
      <c r="AQ382" s="228" t="s">
        <v>57</v>
      </c>
      <c r="AR382" s="144">
        <f>SUM(AQ67:AQ75,AQ102:AQ112,AQ115:AQ124,AQ151:AQ160,AQ201:AQ211,AQ292:AQ302)</f>
        <v>1932000</v>
      </c>
      <c r="AS382" s="232">
        <f>SUM(AS67:AS75,AS102:AS112,AS115:AS124,AS151:AS160,AS201:AS211,AS292:AS302)</f>
        <v>0</v>
      </c>
      <c r="AT382" s="228" t="s">
        <v>57</v>
      </c>
      <c r="AU382" s="144">
        <f>SUM(AT67:AT75,AT102:AT112,AT115:AT124,AT151:AT160,AT201:AT211,AT292:AT302)</f>
        <v>4919200</v>
      </c>
      <c r="AV382" s="232">
        <f>SUM(AV67:AV75,AV102:AV112,AV115:AV124,AV151:AV160,AV201:AV211,AV292:AV302)</f>
        <v>0</v>
      </c>
      <c r="AX382" s="145" t="s">
        <v>57</v>
      </c>
      <c r="AY382" s="144">
        <f t="shared" ref="AY382:AY388" si="608">SUM(H382,K382,N382,Q382,T382,W382,Z382,AC382,AF382,AI382,AL382,AO382,AR382,AU382)</f>
        <v>18202536</v>
      </c>
      <c r="AZ382" s="231">
        <f>AY382/$AY$389</f>
        <v>0.32179444923218875</v>
      </c>
      <c r="BB382" s="145" t="s">
        <v>57</v>
      </c>
      <c r="BC382" s="144">
        <f t="shared" ref="BC382:BC388" si="609">SUM(T382,W382,Z382,AC382,AF382,AI382,AL382,AO382,AR382,AU382)</f>
        <v>13530647</v>
      </c>
      <c r="BD382" s="272">
        <f t="shared" ref="BD382:BD388" si="610">BC382/$BC$389</f>
        <v>0.27557388725611759</v>
      </c>
      <c r="BE382" s="144">
        <f>BC382/BC371</f>
        <v>359.36064485286306</v>
      </c>
      <c r="BG382" s="265" t="s">
        <v>167</v>
      </c>
      <c r="BH382" s="253">
        <f>BC382+BC384</f>
        <v>27704965</v>
      </c>
      <c r="BI382" s="261">
        <f>BH382/BH386</f>
        <v>0.56425719341763059</v>
      </c>
    </row>
    <row r="383" spans="3:61">
      <c r="G383" s="228" t="s">
        <v>47</v>
      </c>
      <c r="H383" s="144">
        <f>SUM(G43:G51,G318:G328,G331:G341)</f>
        <v>0</v>
      </c>
      <c r="I383" s="144">
        <f>SUM(I43:I51,I318:I328,I331:I341)</f>
        <v>0</v>
      </c>
      <c r="J383" s="228" t="s">
        <v>47</v>
      </c>
      <c r="K383" s="144">
        <f>SUM(J43:J51,J318:J328,J331:J341)</f>
        <v>0</v>
      </c>
      <c r="L383" s="144">
        <f>SUM(L43:L51,L318:L328,L331:L341)</f>
        <v>0</v>
      </c>
      <c r="M383" s="228" t="s">
        <v>47</v>
      </c>
      <c r="N383" s="144">
        <f>SUM(M43:M51,M318:M328,M331:M341)</f>
        <v>0</v>
      </c>
      <c r="O383" s="144">
        <f>SUM(O43:O51,O318:O328,O331:O341)</f>
        <v>0</v>
      </c>
      <c r="P383" s="228" t="s">
        <v>47</v>
      </c>
      <c r="Q383" s="144">
        <f>SUM(P43:P51,P318:P328,P331:P341)</f>
        <v>283500</v>
      </c>
      <c r="R383" s="144">
        <f>SUM(R43:R51,R318:R328,R331:R341)</f>
        <v>283500</v>
      </c>
      <c r="S383" s="228" t="s">
        <v>47</v>
      </c>
      <c r="T383" s="144">
        <f>SUM(S43:S51,S318:S328,S331:S341)</f>
        <v>0</v>
      </c>
      <c r="U383" s="144">
        <f>SUM(U43:U51,U318:U328,U331:U341)</f>
        <v>0</v>
      </c>
      <c r="V383" s="228" t="s">
        <v>47</v>
      </c>
      <c r="W383" s="144">
        <f>SUM(V43:V51,V318:V328,V331:V341)</f>
        <v>71720</v>
      </c>
      <c r="X383" s="144">
        <f>SUM(X43:X51,X318:X328,X331:X341)</f>
        <v>71720</v>
      </c>
      <c r="Y383" s="228" t="s">
        <v>47</v>
      </c>
      <c r="Z383" s="144">
        <f>SUM(Y43:Y51,Y318:Y328,Y331:Y341)</f>
        <v>0</v>
      </c>
      <c r="AA383" s="144">
        <f>SUM(AA43:AA51,AA318:AA328,AA331:AA341)</f>
        <v>0</v>
      </c>
      <c r="AB383" s="228" t="s">
        <v>47</v>
      </c>
      <c r="AC383" s="144">
        <f>SUM(AB43:AB51,AB318:AB328,AB331:AB341)</f>
        <v>2281764</v>
      </c>
      <c r="AD383" s="144">
        <f>SUM(AD43:AD51,AD318:AD328,AD331:AD341)</f>
        <v>2232079</v>
      </c>
      <c r="AE383" s="228" t="s">
        <v>47</v>
      </c>
      <c r="AF383" s="144">
        <f>SUM(AE43:AE51,AE318:AE328,AE331:AE341)</f>
        <v>144000</v>
      </c>
      <c r="AG383" s="233">
        <f>SUM(AG43:AG51,AG318:AG328,AG331:AG341)</f>
        <v>144000</v>
      </c>
      <c r="AH383" s="228" t="s">
        <v>47</v>
      </c>
      <c r="AI383" s="144">
        <f>SUM(AH43:AH51,AH318:AH328,AH331:AH341,AH266:AH276,AH19:AH28)</f>
        <v>193074</v>
      </c>
      <c r="AJ383" s="232">
        <f>SUM(AJ43:AJ51,AJ318:AJ328,AJ331:AJ341,AJ266:AJ276,AJ19:AJ28)</f>
        <v>142733</v>
      </c>
      <c r="AK383" s="228" t="s">
        <v>47</v>
      </c>
      <c r="AL383" s="144">
        <f>SUM(AK43:AK51,AK318:AK328,AK331:AK341,AK266:AK276,AK19:AK28)</f>
        <v>786301</v>
      </c>
      <c r="AM383" s="232">
        <f>SUM(AM43:AM51,AM318:AM328,AM331:AM341,AM266:AM276,AM19:AM28)</f>
        <v>0</v>
      </c>
      <c r="AN383" s="228" t="s">
        <v>47</v>
      </c>
      <c r="AO383" s="144">
        <f>SUM(AN43:AN51,AN318:AN328,AN331:AN341,AN266:AN276,AN19:AN28)</f>
        <v>500000</v>
      </c>
      <c r="AP383" s="232">
        <f>SUM(AP43:AP51,AP318:AP328,AP331:AP341,AP266:AP276,AP19:AP28)</f>
        <v>0</v>
      </c>
      <c r="AQ383" s="228" t="s">
        <v>47</v>
      </c>
      <c r="AR383" s="144">
        <f>SUM(AQ43:AQ51,AQ318:AQ328,AQ331:AQ341,AQ266:AQ276,AQ19:AQ28)</f>
        <v>500000</v>
      </c>
      <c r="AS383" s="232">
        <f>SUM(AS43:AS51,AS318:AS328,AS331:AS341,AS266:AS276,AS19:AS28)</f>
        <v>0</v>
      </c>
      <c r="AT383" s="228" t="s">
        <v>47</v>
      </c>
      <c r="AU383" s="144">
        <f>SUM(AT43:AT51,AT318:AT328,AT331:AT341,AT266:AT276,AT19:AT28)</f>
        <v>500000</v>
      </c>
      <c r="AV383" s="232">
        <f>SUM(AV43:AV51,AV318:AV328,AV331:AV341,AV266:AV276,AV19:AV28)</f>
        <v>0</v>
      </c>
      <c r="AX383" s="145" t="s">
        <v>47</v>
      </c>
      <c r="AY383" s="144">
        <f t="shared" si="608"/>
        <v>5260359</v>
      </c>
      <c r="AZ383" s="231">
        <f>AY383/$AY$389</f>
        <v>9.2995521457481925E-2</v>
      </c>
      <c r="BB383" s="145" t="s">
        <v>47</v>
      </c>
      <c r="BC383" s="144">
        <f t="shared" si="609"/>
        <v>4976859</v>
      </c>
      <c r="BD383" s="272">
        <f t="shared" si="610"/>
        <v>0.10136192164022859</v>
      </c>
      <c r="BE383" s="144">
        <f>BC383/(BC372-BC374-BC370)</f>
        <v>94.750390282907517</v>
      </c>
      <c r="BG383" s="145" t="s">
        <v>88</v>
      </c>
      <c r="BH383" s="174">
        <f>BC386</f>
        <v>725359</v>
      </c>
      <c r="BI383" s="261">
        <f>BH383/BH386</f>
        <v>1.4773129421395014E-2</v>
      </c>
    </row>
    <row r="384" spans="3:61">
      <c r="G384" s="228" t="s">
        <v>156</v>
      </c>
      <c r="H384" s="144">
        <f>SUM(G31:G40,G90:G99,G188:G198)</f>
        <v>0</v>
      </c>
      <c r="I384" s="144">
        <f>SUM(I31:I40,I90:I99,I188:I198)</f>
        <v>0</v>
      </c>
      <c r="J384" s="228" t="s">
        <v>156</v>
      </c>
      <c r="K384" s="144">
        <f>SUM(J31:J40,J90:J99,J188:J198)</f>
        <v>0</v>
      </c>
      <c r="L384" s="144">
        <f>SUM(L31:L40,L90:L99,L188:L198)</f>
        <v>0</v>
      </c>
      <c r="M384" s="228" t="s">
        <v>156</v>
      </c>
      <c r="N384" s="144">
        <f>SUM(M31:M40,M90:M99,M188:M198)</f>
        <v>0</v>
      </c>
      <c r="O384" s="144">
        <f>SUM(O31:O40,O90:O99,O188:O198)</f>
        <v>0</v>
      </c>
      <c r="P384" s="228" t="s">
        <v>156</v>
      </c>
      <c r="Q384" s="144">
        <f>SUM(P31:P40,P90:P99,P188:P198)</f>
        <v>788567</v>
      </c>
      <c r="R384" s="144">
        <f>SUM(R31:R40,R90:R99,R188:R198)</f>
        <v>711737</v>
      </c>
      <c r="S384" s="228" t="s">
        <v>156</v>
      </c>
      <c r="T384" s="144">
        <f>SUM(S31:S40,S90:S99,S188:S198)</f>
        <v>390308</v>
      </c>
      <c r="U384" s="144">
        <f>SUM(U31:U40,U90:U99,U188:U198)</f>
        <v>390308</v>
      </c>
      <c r="V384" s="228" t="s">
        <v>156</v>
      </c>
      <c r="W384" s="144">
        <f>SUM(V31:V40,V90:V99,V188:V198)</f>
        <v>0</v>
      </c>
      <c r="X384" s="144">
        <f>SUM(X31:X40,X90:X99,X188:X198)</f>
        <v>0</v>
      </c>
      <c r="Y384" s="228" t="s">
        <v>156</v>
      </c>
      <c r="Z384" s="144">
        <f>SUM(Y31:Y40,Y90:Y99,Y188:Y198)</f>
        <v>400000</v>
      </c>
      <c r="AA384" s="144">
        <f>SUM(AA31:AA40,AA90:AA99,AA188:AA198)</f>
        <v>347465</v>
      </c>
      <c r="AB384" s="228" t="s">
        <v>156</v>
      </c>
      <c r="AC384" s="144">
        <f>SUM(AB31:AB40,AB90:AB99,AB188:AB198)</f>
        <v>1200000</v>
      </c>
      <c r="AD384" s="144">
        <f>SUM(AD31:AD40,AD90:AD99,AD188:AD198)</f>
        <v>1200000</v>
      </c>
      <c r="AE384" s="228" t="s">
        <v>156</v>
      </c>
      <c r="AF384" s="144">
        <f>SUM(AE31:AE40,AE90:AE99,AE188:AE198)</f>
        <v>264937</v>
      </c>
      <c r="AG384" s="233">
        <f>SUM(AG31:AG40,AG90:AG99,AG188:AG198)</f>
        <v>264937</v>
      </c>
      <c r="AH384" s="228" t="s">
        <v>156</v>
      </c>
      <c r="AI384" s="144">
        <f>SUM(AH31:AH40,AH90:AH99,AH188:AH198,AH54:AH64,AH227:AH237,AH253:AH263)</f>
        <v>6319593</v>
      </c>
      <c r="AJ384" s="232">
        <f>SUM(AJ31:AJ40,AJ90:AJ99,AJ188:AJ198,AJ54:AJ64,AJ227:AJ237,AJ253:AJ263)</f>
        <v>6308319</v>
      </c>
      <c r="AK384" s="228" t="s">
        <v>156</v>
      </c>
      <c r="AL384" s="144">
        <f>SUM(AK31:AK40,AK90:AK99,AK188:AK198,AK54:AK64,AK227:AK237,AK253:AK263)</f>
        <v>132800</v>
      </c>
      <c r="AM384" s="232">
        <f>SUM(AM31:AM40,AM90:AM99,AM188:AM198,AM54:AM64,AM227:AM237,AM253:AM263)</f>
        <v>0</v>
      </c>
      <c r="AN384" s="228" t="s">
        <v>156</v>
      </c>
      <c r="AO384" s="144">
        <f>SUM(AN31:AN40,AN90:AN99,AN188:AN198,AN54:AN64,AN227:AN237,AN253:AN263)</f>
        <v>3082220</v>
      </c>
      <c r="AP384" s="232">
        <f>SUM(AP31:AP40,AP90:AP99,AP188:AP198,AP54:AP64,AP227:AP237,AP253:AP263)</f>
        <v>0</v>
      </c>
      <c r="AQ384" s="228" t="s">
        <v>156</v>
      </c>
      <c r="AR384" s="144">
        <f>SUM(AQ31:AQ40,AQ90:AQ99,AQ188:AQ198,AQ54:AQ64,AQ227:AQ237,AQ253:AQ263)</f>
        <v>2384460</v>
      </c>
      <c r="AS384" s="232">
        <f>SUM(AS31:AS40,AS90:AS99,AS188:AS198,AS54:AS64,AS227:AS237,AS253:AS263)</f>
        <v>0</v>
      </c>
      <c r="AT384" s="228" t="s">
        <v>156</v>
      </c>
      <c r="AU384" s="144">
        <f>SUM(AT31:AT40,AT90:AT99,AT188:AT198,AT54:AT64,AT227:AT237,AT253:AT263)</f>
        <v>0</v>
      </c>
      <c r="AV384" s="232">
        <f>SUM(AV31:AV40,AV90:AV99,AV188:AV198,AV54:AV64,AV227:AV237,AV253:AV263)</f>
        <v>0</v>
      </c>
      <c r="AX384" s="145" t="s">
        <v>156</v>
      </c>
      <c r="AY384" s="144">
        <f t="shared" si="608"/>
        <v>14962885</v>
      </c>
      <c r="AZ384" s="231">
        <f>AY384/$AY$389</f>
        <v>0.26452211590184899</v>
      </c>
      <c r="BB384" s="145" t="s">
        <v>156</v>
      </c>
      <c r="BC384" s="144">
        <f t="shared" si="609"/>
        <v>14174318</v>
      </c>
      <c r="BD384" s="272">
        <f t="shared" si="610"/>
        <v>0.28868330616151305</v>
      </c>
      <c r="BE384" s="144">
        <f>BC384/(BC373-BC371)</f>
        <v>320.11377854061743</v>
      </c>
      <c r="BG384" s="145" t="s">
        <v>80</v>
      </c>
      <c r="BH384" s="174">
        <f>BC387</f>
        <v>1270000</v>
      </c>
      <c r="BI384" s="261">
        <f>BH384/BH386</f>
        <v>2.5865639449116462E-2</v>
      </c>
    </row>
    <row r="385" spans="7:61">
      <c r="G385" s="228" t="s">
        <v>157</v>
      </c>
      <c r="H385" s="144"/>
      <c r="I385" s="144"/>
      <c r="J385" s="228" t="s">
        <v>157</v>
      </c>
      <c r="K385" s="144"/>
      <c r="L385" s="144"/>
      <c r="M385" s="228" t="s">
        <v>157</v>
      </c>
      <c r="N385" s="144"/>
      <c r="O385" s="144"/>
      <c r="P385" s="228" t="s">
        <v>157</v>
      </c>
      <c r="Q385" s="144"/>
      <c r="R385" s="144"/>
      <c r="S385" s="228" t="s">
        <v>157</v>
      </c>
      <c r="T385" s="144"/>
      <c r="U385" s="144"/>
      <c r="V385" s="228" t="s">
        <v>157</v>
      </c>
      <c r="W385" s="144"/>
      <c r="X385" s="144"/>
      <c r="Y385" s="228" t="s">
        <v>157</v>
      </c>
      <c r="Z385" s="144"/>
      <c r="AA385" s="144"/>
      <c r="AB385" s="228" t="s">
        <v>157</v>
      </c>
      <c r="AC385" s="144"/>
      <c r="AD385" s="144"/>
      <c r="AE385" s="228" t="s">
        <v>157</v>
      </c>
      <c r="AF385" s="144"/>
      <c r="AG385" s="233"/>
      <c r="AH385" s="228" t="s">
        <v>157</v>
      </c>
      <c r="AI385" s="144"/>
      <c r="AJ385" s="232"/>
      <c r="AK385" s="228" t="s">
        <v>157</v>
      </c>
      <c r="AL385" s="144"/>
      <c r="AM385" s="232"/>
      <c r="AN385" s="228" t="s">
        <v>157</v>
      </c>
      <c r="AO385" s="144"/>
      <c r="AP385" s="232"/>
      <c r="AQ385" s="228" t="s">
        <v>157</v>
      </c>
      <c r="AR385" s="144"/>
      <c r="AS385" s="232"/>
      <c r="AT385" s="228" t="s">
        <v>157</v>
      </c>
      <c r="AU385" s="144"/>
      <c r="AV385" s="232"/>
      <c r="AX385" s="145" t="s">
        <v>157</v>
      </c>
      <c r="AY385" s="144">
        <f t="shared" si="608"/>
        <v>0</v>
      </c>
      <c r="AZ385" s="231">
        <f t="shared" ref="AZ385" si="611">AY385/$AY$389</f>
        <v>0</v>
      </c>
      <c r="BB385" s="145" t="s">
        <v>157</v>
      </c>
      <c r="BC385" s="144">
        <f t="shared" si="609"/>
        <v>0</v>
      </c>
      <c r="BD385" s="272">
        <f t="shared" si="610"/>
        <v>0</v>
      </c>
      <c r="BE385" s="233">
        <v>0</v>
      </c>
      <c r="BG385" s="265" t="s">
        <v>30</v>
      </c>
      <c r="BH385" s="253">
        <f>BC388</f>
        <v>2000000</v>
      </c>
      <c r="BI385" s="261">
        <f>BH385/BH386</f>
        <v>4.0733290471049545E-2</v>
      </c>
    </row>
    <row r="386" spans="7:61">
      <c r="G386" s="228" t="s">
        <v>88</v>
      </c>
      <c r="H386" s="144">
        <f>SUM(G279:G289,G214:G224)</f>
        <v>0</v>
      </c>
      <c r="I386" s="144">
        <f>SUM(I279:I289,I214:I224)</f>
        <v>0</v>
      </c>
      <c r="J386" s="228" t="s">
        <v>88</v>
      </c>
      <c r="K386" s="144">
        <f>SUM(J279:J289,J214:J224)</f>
        <v>0</v>
      </c>
      <c r="L386" s="144">
        <f>SUM(L279:L289,L214:L224)</f>
        <v>0</v>
      </c>
      <c r="M386" s="228" t="s">
        <v>88</v>
      </c>
      <c r="N386" s="144">
        <f>SUM(M279:M289,M214:M224)</f>
        <v>0</v>
      </c>
      <c r="O386" s="144">
        <f>SUM(O279:O289,O214:O224)</f>
        <v>0</v>
      </c>
      <c r="P386" s="228" t="s">
        <v>88</v>
      </c>
      <c r="Q386" s="144">
        <f>SUM(P279:P289,P214:P224)</f>
        <v>0</v>
      </c>
      <c r="R386" s="144">
        <f>SUM(R279:R289,R214:R224)</f>
        <v>0</v>
      </c>
      <c r="S386" s="228" t="s">
        <v>88</v>
      </c>
      <c r="T386" s="144">
        <f>SUM(S279:S289,S214:S224)</f>
        <v>180616</v>
      </c>
      <c r="U386" s="144">
        <f>SUM(U279:U289,U214:U224)</f>
        <v>180616</v>
      </c>
      <c r="V386" s="228" t="s">
        <v>88</v>
      </c>
      <c r="W386" s="144">
        <f>SUM(V279:V289,V214:V224)</f>
        <v>119997</v>
      </c>
      <c r="X386" s="144">
        <f>SUM(X279:X289,X214:X224)</f>
        <v>119997</v>
      </c>
      <c r="Y386" s="228" t="s">
        <v>88</v>
      </c>
      <c r="Z386" s="144">
        <f>SUM(Y279:Y289,Y214:Y224)</f>
        <v>324746</v>
      </c>
      <c r="AA386" s="144">
        <f>SUM(AA279:AA289,AA214:AA224)</f>
        <v>324746</v>
      </c>
      <c r="AB386" s="228" t="s">
        <v>88</v>
      </c>
      <c r="AC386" s="144">
        <f>SUM(AB279:AB289,AB214:AB224)</f>
        <v>0</v>
      </c>
      <c r="AD386" s="144">
        <f>SUM(AD279:AD289,AD214:AD224)</f>
        <v>0</v>
      </c>
      <c r="AE386" s="228" t="s">
        <v>88</v>
      </c>
      <c r="AF386" s="144">
        <f>SUM(AE279:AE289,AE214:AE224,AE240:AE250)</f>
        <v>100000</v>
      </c>
      <c r="AG386" s="233">
        <f>SUM(AG279:AG289,AG214:AG224,AG240:AG250)</f>
        <v>100000</v>
      </c>
      <c r="AH386" s="228" t="s">
        <v>88</v>
      </c>
      <c r="AI386" s="144">
        <f>SUM(AH279:AH289,AH214:AH224)</f>
        <v>0</v>
      </c>
      <c r="AJ386" s="232">
        <f>SUM(AJ279:AJ289,AJ214:AJ224)</f>
        <v>0</v>
      </c>
      <c r="AK386" s="228" t="s">
        <v>88</v>
      </c>
      <c r="AL386" s="144">
        <f>SUM(AK279:AK289,AK214:AK224)</f>
        <v>0</v>
      </c>
      <c r="AM386" s="232">
        <f>SUM(AM279:AM289,AM214:AM224)</f>
        <v>0</v>
      </c>
      <c r="AN386" s="228" t="s">
        <v>88</v>
      </c>
      <c r="AO386" s="144">
        <f>SUM(AN279:AN289,AN214:AN224)</f>
        <v>0</v>
      </c>
      <c r="AP386" s="232">
        <f>SUM(AP279:AP289,AP214:AP224)</f>
        <v>0</v>
      </c>
      <c r="AQ386" s="228" t="s">
        <v>88</v>
      </c>
      <c r="AR386" s="144">
        <f>SUM(AQ279:AQ289,AQ214:AQ224)</f>
        <v>0</v>
      </c>
      <c r="AS386" s="232">
        <f>SUM(AS279:AS289,AS214:AS224)</f>
        <v>0</v>
      </c>
      <c r="AT386" s="228" t="s">
        <v>88</v>
      </c>
      <c r="AU386" s="144">
        <f>SUM(AT279:AT289,AT214:AT224)</f>
        <v>0</v>
      </c>
      <c r="AV386" s="232">
        <f>SUM(AV279:AV289,AV214:AV224)</f>
        <v>0</v>
      </c>
      <c r="AX386" s="145" t="s">
        <v>88</v>
      </c>
      <c r="AY386" s="144">
        <f t="shared" si="608"/>
        <v>725359</v>
      </c>
      <c r="AZ386" s="231">
        <f>AY386/$AY$389</f>
        <v>1.2823295605656881E-2</v>
      </c>
      <c r="BB386" s="145" t="s">
        <v>88</v>
      </c>
      <c r="BC386" s="144">
        <f t="shared" si="609"/>
        <v>725359</v>
      </c>
      <c r="BD386" s="272">
        <f t="shared" si="610"/>
        <v>1.4773129421395014E-2</v>
      </c>
      <c r="BE386" s="145"/>
      <c r="BG386" s="145" t="s">
        <v>168</v>
      </c>
      <c r="BH386" s="144">
        <f>SUM(BH381:BH385)</f>
        <v>49099888</v>
      </c>
      <c r="BI386" s="231">
        <f>SUM(BI381:BI385)</f>
        <v>1</v>
      </c>
    </row>
    <row r="387" spans="7:61">
      <c r="G387" s="228" t="s">
        <v>80</v>
      </c>
      <c r="H387" s="144">
        <f>SUM(G176:G185)</f>
        <v>127000</v>
      </c>
      <c r="I387" s="144">
        <f>SUM(I176:I185)</f>
        <v>127000</v>
      </c>
      <c r="J387" s="228" t="s">
        <v>80</v>
      </c>
      <c r="K387" s="144">
        <f>SUM(J176:J185)</f>
        <v>127000</v>
      </c>
      <c r="L387" s="144">
        <f>SUM(L176:L185)</f>
        <v>127000</v>
      </c>
      <c r="M387" s="228" t="s">
        <v>80</v>
      </c>
      <c r="N387" s="144">
        <f>SUM(M176:M185)</f>
        <v>127000</v>
      </c>
      <c r="O387" s="144">
        <f>SUM(O176:O185)</f>
        <v>127000</v>
      </c>
      <c r="P387" s="228" t="s">
        <v>80</v>
      </c>
      <c r="Q387" s="144">
        <f>SUM(P176:P185)</f>
        <v>127000</v>
      </c>
      <c r="R387" s="144">
        <f>SUM(R176:R185)</f>
        <v>127000</v>
      </c>
      <c r="S387" s="228" t="s">
        <v>80</v>
      </c>
      <c r="T387" s="144">
        <f>SUM(S176:S185)</f>
        <v>127000</v>
      </c>
      <c r="U387" s="144">
        <f>SUM(U176:U185)</f>
        <v>127000</v>
      </c>
      <c r="V387" s="228" t="s">
        <v>80</v>
      </c>
      <c r="W387" s="144">
        <f>SUM(V176:V185)</f>
        <v>127000</v>
      </c>
      <c r="X387" s="144">
        <f>SUM(X176:X185)</f>
        <v>127000</v>
      </c>
      <c r="Y387" s="228" t="s">
        <v>80</v>
      </c>
      <c r="Z387" s="144">
        <f>SUM(Y176:Y185)</f>
        <v>127000</v>
      </c>
      <c r="AA387" s="144">
        <f>SUM(AA176:AA185)</f>
        <v>127000</v>
      </c>
      <c r="AB387" s="228" t="s">
        <v>80</v>
      </c>
      <c r="AC387" s="144">
        <f>SUM(AB176:AB185)</f>
        <v>127000</v>
      </c>
      <c r="AD387" s="144">
        <f>SUM(AD176:AD185)</f>
        <v>127000</v>
      </c>
      <c r="AE387" s="228" t="s">
        <v>80</v>
      </c>
      <c r="AF387" s="144">
        <f>SUM(AE176:AE185)</f>
        <v>127000</v>
      </c>
      <c r="AG387" s="233">
        <f>SUM(AG176:AG185)</f>
        <v>127000</v>
      </c>
      <c r="AH387" s="228" t="s">
        <v>80</v>
      </c>
      <c r="AI387" s="144">
        <f>SUM(AH176:AH185)</f>
        <v>127000</v>
      </c>
      <c r="AJ387" s="232">
        <f>SUM(AJ176:AJ185)</f>
        <v>127000</v>
      </c>
      <c r="AK387" s="228" t="s">
        <v>80</v>
      </c>
      <c r="AL387" s="144">
        <f>SUM(AK176:AK185)</f>
        <v>127000</v>
      </c>
      <c r="AM387" s="232">
        <f>SUM(AM176:AM185)</f>
        <v>0</v>
      </c>
      <c r="AN387" s="228" t="s">
        <v>80</v>
      </c>
      <c r="AO387" s="144">
        <f>SUM(AN176:AN185)</f>
        <v>127000</v>
      </c>
      <c r="AP387" s="232">
        <f>SUM(AP176:AP185)</f>
        <v>0</v>
      </c>
      <c r="AQ387" s="228" t="s">
        <v>80</v>
      </c>
      <c r="AR387" s="144">
        <f>SUM(AQ176:AQ185)</f>
        <v>127000</v>
      </c>
      <c r="AS387" s="232">
        <f>SUM(AS176:AS185)</f>
        <v>0</v>
      </c>
      <c r="AT387" s="228" t="s">
        <v>80</v>
      </c>
      <c r="AU387" s="144">
        <f>SUM(AT176:AT185)</f>
        <v>127000</v>
      </c>
      <c r="AV387" s="232">
        <f>SUM(AV176:AV185)</f>
        <v>0</v>
      </c>
      <c r="AX387" s="145" t="s">
        <v>80</v>
      </c>
      <c r="AY387" s="144">
        <f t="shared" si="608"/>
        <v>1778000</v>
      </c>
      <c r="AZ387" s="231">
        <f>AY387/$AY$389</f>
        <v>3.1432462528014314E-2</v>
      </c>
      <c r="BB387" s="145" t="s">
        <v>80</v>
      </c>
      <c r="BC387" s="144">
        <f t="shared" si="609"/>
        <v>1270000</v>
      </c>
      <c r="BD387" s="272">
        <f t="shared" si="610"/>
        <v>2.5865639449116462E-2</v>
      </c>
      <c r="BE387" s="145"/>
      <c r="BG387" s="145" t="s">
        <v>169</v>
      </c>
      <c r="BH387" s="144">
        <f>BH386-BH384</f>
        <v>47829888</v>
      </c>
      <c r="BI387" s="231"/>
    </row>
    <row r="388" spans="7:61">
      <c r="G388" s="228" t="s">
        <v>30</v>
      </c>
      <c r="H388" s="144">
        <f>SUM(G7:G16)</f>
        <v>200000</v>
      </c>
      <c r="I388" s="144">
        <f>SUM(I7:I16)</f>
        <v>200000</v>
      </c>
      <c r="J388" s="228" t="s">
        <v>30</v>
      </c>
      <c r="K388" s="144">
        <f>SUM(J7:J16)</f>
        <v>200000</v>
      </c>
      <c r="L388" s="144">
        <f>SUM(L7:L16)</f>
        <v>200000</v>
      </c>
      <c r="M388" s="228" t="s">
        <v>30</v>
      </c>
      <c r="N388" s="144">
        <f>SUM(M7:M16)</f>
        <v>200000</v>
      </c>
      <c r="O388" s="144">
        <f>SUM(O7:O16)</f>
        <v>200000</v>
      </c>
      <c r="P388" s="228" t="s">
        <v>30</v>
      </c>
      <c r="Q388" s="144">
        <f>SUM(P7:P16)</f>
        <v>200000</v>
      </c>
      <c r="R388" s="144">
        <f>SUM(R7:R16)</f>
        <v>200000</v>
      </c>
      <c r="S388" s="228" t="s">
        <v>30</v>
      </c>
      <c r="T388" s="144">
        <f>SUM(S7:S16)</f>
        <v>200000</v>
      </c>
      <c r="U388" s="144">
        <f>SUM(U7:U16)</f>
        <v>200000</v>
      </c>
      <c r="V388" s="228" t="s">
        <v>30</v>
      </c>
      <c r="W388" s="144">
        <f>SUM(V7:V16)</f>
        <v>200000</v>
      </c>
      <c r="X388" s="144">
        <f>SUM(X7:X16)</f>
        <v>200000</v>
      </c>
      <c r="Y388" s="228" t="s">
        <v>30</v>
      </c>
      <c r="Z388" s="144">
        <f>SUM(Y7:Y16)</f>
        <v>200000</v>
      </c>
      <c r="AA388" s="144">
        <f>SUM(AA7:AA16)</f>
        <v>200000</v>
      </c>
      <c r="AB388" s="228" t="s">
        <v>30</v>
      </c>
      <c r="AC388" s="144">
        <f>SUM(AB7:AB16)</f>
        <v>200000</v>
      </c>
      <c r="AD388" s="144">
        <f>SUM(AD7:AD16)</f>
        <v>192971</v>
      </c>
      <c r="AE388" s="228" t="s">
        <v>30</v>
      </c>
      <c r="AF388" s="144">
        <f>SUM(AE7:AE16)</f>
        <v>200000</v>
      </c>
      <c r="AG388" s="233">
        <f>SUM(AG7:AG16)</f>
        <v>200000</v>
      </c>
      <c r="AH388" s="228" t="s">
        <v>30</v>
      </c>
      <c r="AI388" s="144">
        <f>SUM(AH7:AH16)</f>
        <v>200000</v>
      </c>
      <c r="AJ388" s="232">
        <f>SUM(AJ7:AJ16)</f>
        <v>200000</v>
      </c>
      <c r="AK388" s="228" t="s">
        <v>30</v>
      </c>
      <c r="AL388" s="144">
        <f>SUM(AK7:AK16)</f>
        <v>200000</v>
      </c>
      <c r="AM388" s="232">
        <f>SUM(AM7:AM16)</f>
        <v>0</v>
      </c>
      <c r="AN388" s="228" t="s">
        <v>30</v>
      </c>
      <c r="AO388" s="144">
        <f>SUM(AN7:AN16)</f>
        <v>200000</v>
      </c>
      <c r="AP388" s="232">
        <f>SUM(AP7:AP16)</f>
        <v>0</v>
      </c>
      <c r="AQ388" s="228" t="s">
        <v>30</v>
      </c>
      <c r="AR388" s="144">
        <f>SUM(AQ7:AQ16)</f>
        <v>200000</v>
      </c>
      <c r="AS388" s="232">
        <f>SUM(AS7:AS16)</f>
        <v>0</v>
      </c>
      <c r="AT388" s="228" t="s">
        <v>30</v>
      </c>
      <c r="AU388" s="144">
        <f>SUM(AT7:AT16)</f>
        <v>200000</v>
      </c>
      <c r="AV388" s="232">
        <f>SUM(AV7:AV16)</f>
        <v>0</v>
      </c>
      <c r="AX388" s="265" t="s">
        <v>30</v>
      </c>
      <c r="AY388" s="144">
        <f>SUM(H388,K388,N388,Q388,T388,W388,Z388,AC388,AF388,AI388,AL388,AO388,AR388,AU388)</f>
        <v>2800000</v>
      </c>
      <c r="AZ388" s="231">
        <f>AY388/$AY$389</f>
        <v>4.9499940988998924E-2</v>
      </c>
      <c r="BB388" s="265" t="s">
        <v>30</v>
      </c>
      <c r="BC388" s="144">
        <f t="shared" si="609"/>
        <v>2000000</v>
      </c>
      <c r="BD388" s="273">
        <f t="shared" si="610"/>
        <v>4.0733290471049545E-2</v>
      </c>
      <c r="BE388" s="145"/>
      <c r="BH388" s="56"/>
      <c r="BI388" s="171"/>
    </row>
    <row r="389" spans="7:61">
      <c r="G389" s="228"/>
      <c r="H389" s="144"/>
      <c r="I389" s="144"/>
      <c r="J389" s="228"/>
      <c r="K389" s="144"/>
      <c r="L389" s="144"/>
      <c r="M389" s="228"/>
      <c r="N389" s="144"/>
      <c r="O389" s="144"/>
      <c r="P389" s="228"/>
      <c r="Q389" s="144"/>
      <c r="R389" s="144"/>
      <c r="S389" s="228"/>
      <c r="T389" s="144"/>
      <c r="U389" s="144"/>
      <c r="V389" s="228"/>
      <c r="W389" s="144"/>
      <c r="X389" s="144"/>
      <c r="Y389" s="228"/>
      <c r="Z389" s="144"/>
      <c r="AA389" s="144"/>
      <c r="AB389" s="228"/>
      <c r="AC389" s="144"/>
      <c r="AD389" s="144"/>
      <c r="AE389" s="228"/>
      <c r="AF389" s="144"/>
      <c r="AG389" s="232"/>
      <c r="AH389" s="228"/>
      <c r="AI389" s="144"/>
      <c r="AJ389" s="232"/>
      <c r="AK389" s="228"/>
      <c r="AL389" s="144"/>
      <c r="AM389" s="232"/>
      <c r="AN389" s="228"/>
      <c r="AO389" s="144"/>
      <c r="AP389" s="232"/>
      <c r="AQ389" s="228"/>
      <c r="AR389" s="144"/>
      <c r="AS389" s="232"/>
      <c r="AT389" s="228"/>
      <c r="AU389" s="144"/>
      <c r="AV389" s="232"/>
      <c r="AX389" s="245" t="s">
        <v>168</v>
      </c>
      <c r="AY389" s="332">
        <f>SUM(AY381:AY388)</f>
        <v>56565724</v>
      </c>
      <c r="AZ389" s="391">
        <f>SUM(AZ381:AZ388)</f>
        <v>1.0000000000000002</v>
      </c>
      <c r="BB389" s="145" t="s">
        <v>168</v>
      </c>
      <c r="BC389" s="144">
        <f>SUM(BC381:BC388)</f>
        <v>49099888</v>
      </c>
      <c r="BD389" s="231">
        <f>SUM(BD381:BD388)</f>
        <v>1</v>
      </c>
      <c r="BE389" s="448"/>
      <c r="BH389" s="56"/>
      <c r="BI389" s="171"/>
    </row>
    <row r="390" spans="7:61" ht="30.75">
      <c r="AX390" s="246" t="s">
        <v>170</v>
      </c>
      <c r="AY390" s="392">
        <f>AY389-AY387</f>
        <v>54787724</v>
      </c>
      <c r="AZ390" s="393"/>
      <c r="BB390" s="145" t="s">
        <v>170</v>
      </c>
      <c r="BC390" s="144">
        <f>BC389-BC387</f>
        <v>47829888</v>
      </c>
      <c r="BD390" s="145"/>
      <c r="BE390" s="448"/>
      <c r="BG390" s="145" t="s">
        <v>165</v>
      </c>
      <c r="BH390" s="228" t="s">
        <v>162</v>
      </c>
      <c r="BI390" s="275" t="s">
        <v>163</v>
      </c>
    </row>
    <row r="391" spans="7:61">
      <c r="G391" s="230" t="s">
        <v>146</v>
      </c>
      <c r="H391" s="230" t="s">
        <v>171</v>
      </c>
      <c r="J391" s="230" t="s">
        <v>146</v>
      </c>
      <c r="K391" s="230" t="s">
        <v>171</v>
      </c>
      <c r="M391" s="230" t="s">
        <v>146</v>
      </c>
      <c r="N391" s="230" t="s">
        <v>171</v>
      </c>
      <c r="P391" s="230" t="s">
        <v>146</v>
      </c>
      <c r="Q391" s="230" t="s">
        <v>171</v>
      </c>
      <c r="S391" s="230" t="s">
        <v>146</v>
      </c>
      <c r="T391" s="230" t="s">
        <v>171</v>
      </c>
      <c r="V391" s="230" t="s">
        <v>146</v>
      </c>
      <c r="W391" s="230" t="s">
        <v>171</v>
      </c>
      <c r="Y391" s="230" t="s">
        <v>146</v>
      </c>
      <c r="Z391" s="230" t="s">
        <v>171</v>
      </c>
      <c r="AB391" s="230" t="s">
        <v>146</v>
      </c>
      <c r="AC391" s="230" t="s">
        <v>171</v>
      </c>
      <c r="AE391" s="230" t="s">
        <v>146</v>
      </c>
      <c r="AF391" s="230" t="s">
        <v>171</v>
      </c>
      <c r="AH391" s="230" t="s">
        <v>146</v>
      </c>
      <c r="AI391" s="230" t="s">
        <v>171</v>
      </c>
      <c r="AK391" s="230" t="s">
        <v>146</v>
      </c>
      <c r="AL391" s="230" t="s">
        <v>171</v>
      </c>
      <c r="AN391" s="230" t="s">
        <v>146</v>
      </c>
      <c r="AO391" s="230" t="s">
        <v>171</v>
      </c>
      <c r="AQ391" s="230" t="s">
        <v>146</v>
      </c>
      <c r="AR391" s="230" t="s">
        <v>171</v>
      </c>
      <c r="AT391" s="230" t="s">
        <v>146</v>
      </c>
      <c r="AU391" s="230" t="s">
        <v>171</v>
      </c>
      <c r="BG391" s="145" t="s">
        <v>166</v>
      </c>
      <c r="BH391" s="174">
        <f>((BH383+BH385)/2)+BH381</f>
        <v>18762243.5</v>
      </c>
      <c r="BI391" s="261">
        <f>BH391/BH393</f>
        <v>0.39227027878467957</v>
      </c>
    </row>
    <row r="392" spans="7:61">
      <c r="G392" s="228" t="s">
        <v>152</v>
      </c>
      <c r="H392" s="231" t="e">
        <f>I381/H370</f>
        <v>#DIV/0!</v>
      </c>
      <c r="J392" s="228" t="s">
        <v>152</v>
      </c>
      <c r="K392" s="231" t="e">
        <f>L381/K370</f>
        <v>#DIV/0!</v>
      </c>
      <c r="M392" s="228" t="s">
        <v>152</v>
      </c>
      <c r="N392" s="231">
        <f>O381/N370</f>
        <v>1</v>
      </c>
      <c r="P392" s="228" t="s">
        <v>152</v>
      </c>
      <c r="Q392" s="231" t="e">
        <f>R381/Q370</f>
        <v>#DIV/0!</v>
      </c>
      <c r="S392" s="228" t="s">
        <v>152</v>
      </c>
      <c r="T392" s="231">
        <f>U381/T370</f>
        <v>1</v>
      </c>
      <c r="V392" s="228" t="s">
        <v>152</v>
      </c>
      <c r="W392" s="231">
        <f>X381/W370</f>
        <v>1</v>
      </c>
      <c r="Y392" s="228" t="s">
        <v>152</v>
      </c>
      <c r="Z392" s="231">
        <f>AA381/Z370</f>
        <v>1</v>
      </c>
      <c r="AB392" s="228" t="s">
        <v>152</v>
      </c>
      <c r="AC392" s="231" t="e">
        <f t="shared" ref="AC392:AC400" si="612">AD381/AC370</f>
        <v>#DIV/0!</v>
      </c>
      <c r="AE392" s="228" t="s">
        <v>152</v>
      </c>
      <c r="AF392" s="231">
        <f t="shared" ref="AF392:AF400" si="613">AG381/AF370</f>
        <v>0.13518780096308186</v>
      </c>
      <c r="AH392" s="228" t="s">
        <v>152</v>
      </c>
      <c r="AI392" s="231" t="e">
        <f t="shared" ref="AI392:AI400" si="614">AJ381/AI370</f>
        <v>#DIV/0!</v>
      </c>
      <c r="AK392" s="228" t="s">
        <v>152</v>
      </c>
      <c r="AL392" s="231">
        <f t="shared" ref="AL392:AL400" si="615">AM381/AL370</f>
        <v>0</v>
      </c>
      <c r="AN392" s="228" t="s">
        <v>152</v>
      </c>
      <c r="AO392" s="231" t="e">
        <f>AP381/AO370</f>
        <v>#DIV/0!</v>
      </c>
      <c r="AQ392" s="228" t="s">
        <v>152</v>
      </c>
      <c r="AR392" s="231" t="e">
        <f>AS381/AR370</f>
        <v>#DIV/0!</v>
      </c>
      <c r="AT392" s="228" t="s">
        <v>152</v>
      </c>
      <c r="AU392" s="231" t="e">
        <f>AV381/AU370</f>
        <v>#DIV/0!</v>
      </c>
      <c r="BG392" s="265" t="s">
        <v>167</v>
      </c>
      <c r="BH392" s="253">
        <f>((BH383+BH385)/2)+BH382</f>
        <v>29067644.5</v>
      </c>
      <c r="BI392" s="261">
        <f>BH392/BH393</f>
        <v>0.60772972121532043</v>
      </c>
    </row>
    <row r="393" spans="7:61">
      <c r="G393" s="228" t="s">
        <v>57</v>
      </c>
      <c r="H393" s="231" t="e">
        <f>I382/H371</f>
        <v>#DIV/0!</v>
      </c>
      <c r="J393" s="228" t="s">
        <v>57</v>
      </c>
      <c r="K393" s="231">
        <f>L382/K371</f>
        <v>1</v>
      </c>
      <c r="M393" s="228" t="s">
        <v>57</v>
      </c>
      <c r="N393" s="231">
        <f>O382/N371</f>
        <v>1</v>
      </c>
      <c r="P393" s="228" t="s">
        <v>57</v>
      </c>
      <c r="Q393" s="231">
        <f>R382/Q371</f>
        <v>0.91841031439540766</v>
      </c>
      <c r="S393" s="228" t="s">
        <v>57</v>
      </c>
      <c r="T393" s="231">
        <f>U382/T371</f>
        <v>1</v>
      </c>
      <c r="V393" s="228" t="s">
        <v>57</v>
      </c>
      <c r="W393" s="231">
        <f>X382/W371</f>
        <v>1</v>
      </c>
      <c r="Y393" s="228" t="s">
        <v>57</v>
      </c>
      <c r="Z393" s="231">
        <f>AA382/Z371</f>
        <v>1</v>
      </c>
      <c r="AB393" s="228" t="s">
        <v>57</v>
      </c>
      <c r="AC393" s="231">
        <f t="shared" si="612"/>
        <v>0</v>
      </c>
      <c r="AE393" s="228" t="s">
        <v>57</v>
      </c>
      <c r="AF393" s="231">
        <f t="shared" si="613"/>
        <v>0</v>
      </c>
      <c r="AH393" s="228" t="s">
        <v>57</v>
      </c>
      <c r="AI393" s="231">
        <f t="shared" si="614"/>
        <v>1</v>
      </c>
      <c r="AK393" s="228" t="s">
        <v>57</v>
      </c>
      <c r="AL393" s="231">
        <f t="shared" si="615"/>
        <v>0</v>
      </c>
      <c r="AN393" s="228" t="s">
        <v>57</v>
      </c>
      <c r="AO393" s="231">
        <f>AP382/AO371</f>
        <v>0</v>
      </c>
      <c r="AQ393" s="228" t="s">
        <v>57</v>
      </c>
      <c r="AR393" s="231">
        <f>AS382/AR371</f>
        <v>0</v>
      </c>
      <c r="AT393" s="228" t="s">
        <v>57</v>
      </c>
      <c r="AU393" s="231">
        <f>AV382/AU371</f>
        <v>0</v>
      </c>
      <c r="BG393" s="145" t="s">
        <v>168</v>
      </c>
      <c r="BH393" s="144">
        <f>SUM(BH391:BH392)</f>
        <v>47829888</v>
      </c>
      <c r="BI393" s="231">
        <f>SUM(BI391:BI392)</f>
        <v>1</v>
      </c>
    </row>
    <row r="394" spans="7:61">
      <c r="G394" s="228" t="s">
        <v>47</v>
      </c>
      <c r="H394" s="231" t="e">
        <f t="shared" ref="H394" si="616">I383/H372</f>
        <v>#DIV/0!</v>
      </c>
      <c r="J394" s="228" t="s">
        <v>47</v>
      </c>
      <c r="K394" s="231" t="e">
        <f t="shared" ref="K394" si="617">L383/K372</f>
        <v>#DIV/0!</v>
      </c>
      <c r="M394" s="228" t="s">
        <v>47</v>
      </c>
      <c r="N394" s="231" t="e">
        <f t="shared" ref="N394" si="618">O383/N372</f>
        <v>#DIV/0!</v>
      </c>
      <c r="P394" s="228" t="s">
        <v>47</v>
      </c>
      <c r="Q394" s="231">
        <f t="shared" ref="Q394" si="619">R383/Q372</f>
        <v>1</v>
      </c>
      <c r="S394" s="228" t="s">
        <v>47</v>
      </c>
      <c r="T394" s="231" t="e">
        <f t="shared" ref="T394" si="620">U383/T372</f>
        <v>#DIV/0!</v>
      </c>
      <c r="V394" s="228" t="s">
        <v>47</v>
      </c>
      <c r="W394" s="231">
        <f t="shared" ref="W394" si="621">X383/W372</f>
        <v>1</v>
      </c>
      <c r="Y394" s="228" t="s">
        <v>47</v>
      </c>
      <c r="Z394" s="231" t="e">
        <f t="shared" ref="Z394" si="622">AA383/Z372</f>
        <v>#DIV/0!</v>
      </c>
      <c r="AB394" s="228" t="s">
        <v>47</v>
      </c>
      <c r="AC394" s="231">
        <f t="shared" si="612"/>
        <v>0.97822518016762472</v>
      </c>
      <c r="AE394" s="228" t="s">
        <v>47</v>
      </c>
      <c r="AF394" s="231">
        <f>AG383/AF383</f>
        <v>1</v>
      </c>
      <c r="AH394" s="228" t="s">
        <v>47</v>
      </c>
      <c r="AI394" s="231" t="e">
        <f t="shared" si="614"/>
        <v>#DIV/0!</v>
      </c>
      <c r="AK394" s="228" t="s">
        <v>47</v>
      </c>
      <c r="AL394" s="231" t="e">
        <f t="shared" si="615"/>
        <v>#DIV/0!</v>
      </c>
      <c r="AN394" s="228" t="s">
        <v>47</v>
      </c>
      <c r="AO394" s="231">
        <f t="shared" ref="AO394:AO395" si="623">AP383/AO372</f>
        <v>0</v>
      </c>
      <c r="AQ394" s="228" t="s">
        <v>47</v>
      </c>
      <c r="AR394" s="231">
        <f t="shared" ref="AR394:AR395" si="624">AS383/AR372</f>
        <v>0</v>
      </c>
      <c r="AT394" s="228" t="s">
        <v>47</v>
      </c>
      <c r="AU394" s="231">
        <f t="shared" ref="AU394:AU395" si="625">AV383/AU372</f>
        <v>0</v>
      </c>
    </row>
    <row r="395" spans="7:61">
      <c r="G395" s="228" t="s">
        <v>156</v>
      </c>
      <c r="H395" s="231" t="e">
        <f t="shared" ref="H395:H400" si="626">I384/H373</f>
        <v>#DIV/0!</v>
      </c>
      <c r="J395" s="228" t="s">
        <v>156</v>
      </c>
      <c r="K395" s="231" t="e">
        <f t="shared" ref="K395:K400" si="627">L384/K373</f>
        <v>#DIV/0!</v>
      </c>
      <c r="M395" s="228" t="s">
        <v>156</v>
      </c>
      <c r="N395" s="231" t="e">
        <f t="shared" ref="N395:N400" si="628">O384/N373</f>
        <v>#DIV/0!</v>
      </c>
      <c r="P395" s="228" t="s">
        <v>156</v>
      </c>
      <c r="Q395" s="231">
        <f t="shared" ref="Q395:Q400" si="629">R384/Q373</f>
        <v>0.90257010501327095</v>
      </c>
      <c r="S395" s="228" t="s">
        <v>156</v>
      </c>
      <c r="T395" s="231">
        <f t="shared" ref="T395:T400" si="630">U384/T373</f>
        <v>1</v>
      </c>
      <c r="V395" s="228" t="s">
        <v>156</v>
      </c>
      <c r="W395" s="231" t="e">
        <f t="shared" ref="W395:W400" si="631">X384/W373</f>
        <v>#DIV/0!</v>
      </c>
      <c r="Y395" s="228" t="s">
        <v>156</v>
      </c>
      <c r="Z395" s="231">
        <f t="shared" ref="Z395:Z400" si="632">AA384/Z373</f>
        <v>0.8686625</v>
      </c>
      <c r="AB395" s="228" t="s">
        <v>172</v>
      </c>
      <c r="AC395" s="231">
        <f t="shared" si="612"/>
        <v>0.52266128673982182</v>
      </c>
      <c r="AD395" s="304" t="s">
        <v>173</v>
      </c>
      <c r="AE395" s="228" t="s">
        <v>156</v>
      </c>
      <c r="AF395" s="231">
        <f>AG384/AF384</f>
        <v>1</v>
      </c>
      <c r="AH395" s="228" t="s">
        <v>156</v>
      </c>
      <c r="AI395" s="231">
        <f t="shared" si="614"/>
        <v>1.3787943066630559</v>
      </c>
      <c r="AK395" s="228" t="s">
        <v>156</v>
      </c>
      <c r="AL395" s="231">
        <f t="shared" si="615"/>
        <v>0</v>
      </c>
      <c r="AN395" s="228" t="s">
        <v>156</v>
      </c>
      <c r="AO395" s="231">
        <f t="shared" si="623"/>
        <v>0</v>
      </c>
      <c r="AQ395" s="228" t="s">
        <v>156</v>
      </c>
      <c r="AR395" s="231">
        <f t="shared" si="624"/>
        <v>0</v>
      </c>
      <c r="AT395" s="228" t="s">
        <v>156</v>
      </c>
      <c r="AU395" s="231" t="e">
        <f t="shared" si="625"/>
        <v>#DIV/0!</v>
      </c>
    </row>
    <row r="396" spans="7:61">
      <c r="G396" s="228" t="s">
        <v>157</v>
      </c>
      <c r="H396" s="231" t="e">
        <f t="shared" si="626"/>
        <v>#DIV/0!</v>
      </c>
      <c r="J396" s="228" t="s">
        <v>157</v>
      </c>
      <c r="K396" s="231" t="e">
        <f t="shared" si="627"/>
        <v>#DIV/0!</v>
      </c>
      <c r="M396" s="228" t="s">
        <v>157</v>
      </c>
      <c r="N396" s="231" t="e">
        <f t="shared" si="628"/>
        <v>#DIV/0!</v>
      </c>
      <c r="P396" s="228" t="s">
        <v>157</v>
      </c>
      <c r="Q396" s="231" t="e">
        <f t="shared" si="629"/>
        <v>#DIV/0!</v>
      </c>
      <c r="S396" s="228" t="s">
        <v>157</v>
      </c>
      <c r="T396" s="231" t="e">
        <f t="shared" si="630"/>
        <v>#DIV/0!</v>
      </c>
      <c r="V396" s="228" t="s">
        <v>157</v>
      </c>
      <c r="W396" s="231" t="e">
        <f t="shared" si="631"/>
        <v>#DIV/0!</v>
      </c>
      <c r="Y396" s="228" t="s">
        <v>157</v>
      </c>
      <c r="Z396" s="231" t="e">
        <f t="shared" si="632"/>
        <v>#DIV/0!</v>
      </c>
      <c r="AB396" s="228" t="s">
        <v>157</v>
      </c>
      <c r="AC396" s="231" t="e">
        <f t="shared" si="612"/>
        <v>#DIV/0!</v>
      </c>
      <c r="AE396" s="228" t="s">
        <v>157</v>
      </c>
      <c r="AF396" s="231" t="e">
        <f>AG385/AF374</f>
        <v>#DIV/0!</v>
      </c>
      <c r="AH396" s="228" t="s">
        <v>157</v>
      </c>
      <c r="AI396" s="231" t="e">
        <f t="shared" si="614"/>
        <v>#DIV/0!</v>
      </c>
      <c r="AK396" s="228" t="s">
        <v>157</v>
      </c>
      <c r="AL396" s="231" t="e">
        <f t="shared" si="615"/>
        <v>#DIV/0!</v>
      </c>
      <c r="AN396" s="228" t="s">
        <v>157</v>
      </c>
      <c r="AO396" s="231" t="e">
        <f>AP385/AO374</f>
        <v>#DIV/0!</v>
      </c>
      <c r="AQ396" s="228" t="s">
        <v>157</v>
      </c>
      <c r="AR396" s="231" t="e">
        <f>AS385/AR374</f>
        <v>#DIV/0!</v>
      </c>
      <c r="AT396" s="228" t="s">
        <v>157</v>
      </c>
      <c r="AU396" s="231" t="e">
        <f>AV385/AU374</f>
        <v>#DIV/0!</v>
      </c>
    </row>
    <row r="397" spans="7:61">
      <c r="G397" s="228" t="s">
        <v>88</v>
      </c>
      <c r="H397" s="231" t="e">
        <f t="shared" si="626"/>
        <v>#DIV/0!</v>
      </c>
      <c r="J397" s="228" t="s">
        <v>88</v>
      </c>
      <c r="K397" s="231" t="e">
        <f t="shared" si="627"/>
        <v>#DIV/0!</v>
      </c>
      <c r="M397" s="228" t="s">
        <v>88</v>
      </c>
      <c r="N397" s="231" t="e">
        <f t="shared" si="628"/>
        <v>#DIV/0!</v>
      </c>
      <c r="P397" s="228" t="s">
        <v>88</v>
      </c>
      <c r="Q397" s="231" t="e">
        <f t="shared" si="629"/>
        <v>#DIV/0!</v>
      </c>
      <c r="S397" s="228" t="s">
        <v>88</v>
      </c>
      <c r="T397" s="231">
        <f t="shared" si="630"/>
        <v>1</v>
      </c>
      <c r="V397" s="228" t="s">
        <v>88</v>
      </c>
      <c r="W397" s="231">
        <f t="shared" si="631"/>
        <v>1</v>
      </c>
      <c r="Y397" s="228" t="s">
        <v>88</v>
      </c>
      <c r="Z397" s="231">
        <f t="shared" si="632"/>
        <v>1</v>
      </c>
      <c r="AB397" s="228" t="s">
        <v>88</v>
      </c>
      <c r="AC397" s="231" t="e">
        <f t="shared" si="612"/>
        <v>#DIV/0!</v>
      </c>
      <c r="AE397" s="228" t="s">
        <v>88</v>
      </c>
      <c r="AF397" s="231">
        <f>AG386/AF386</f>
        <v>1</v>
      </c>
      <c r="AH397" s="228" t="s">
        <v>88</v>
      </c>
      <c r="AI397" s="231" t="e">
        <f t="shared" si="614"/>
        <v>#DIV/0!</v>
      </c>
      <c r="AK397" s="228" t="s">
        <v>88</v>
      </c>
      <c r="AL397" s="231" t="e">
        <f t="shared" si="615"/>
        <v>#DIV/0!</v>
      </c>
      <c r="AN397" s="228" t="s">
        <v>88</v>
      </c>
      <c r="AO397" s="231" t="e">
        <f>AP386/AO375</f>
        <v>#DIV/0!</v>
      </c>
      <c r="AQ397" s="228" t="s">
        <v>88</v>
      </c>
      <c r="AR397" s="231" t="e">
        <f>AS386/AR375</f>
        <v>#DIV/0!</v>
      </c>
      <c r="AT397" s="228" t="s">
        <v>88</v>
      </c>
      <c r="AU397" s="231" t="e">
        <f>AV386/AU375</f>
        <v>#DIV/0!</v>
      </c>
    </row>
    <row r="398" spans="7:61">
      <c r="G398" s="228" t="s">
        <v>80</v>
      </c>
      <c r="H398" s="231">
        <f t="shared" si="626"/>
        <v>1</v>
      </c>
      <c r="J398" s="228" t="s">
        <v>80</v>
      </c>
      <c r="K398" s="231">
        <f t="shared" si="627"/>
        <v>1</v>
      </c>
      <c r="M398" s="228" t="s">
        <v>80</v>
      </c>
      <c r="N398" s="231">
        <f t="shared" si="628"/>
        <v>1</v>
      </c>
      <c r="P398" s="228" t="s">
        <v>80</v>
      </c>
      <c r="Q398" s="231">
        <f t="shared" si="629"/>
        <v>1</v>
      </c>
      <c r="S398" s="228" t="s">
        <v>80</v>
      </c>
      <c r="T398" s="231">
        <f t="shared" si="630"/>
        <v>1</v>
      </c>
      <c r="V398" s="228" t="s">
        <v>80</v>
      </c>
      <c r="W398" s="231">
        <f t="shared" si="631"/>
        <v>1</v>
      </c>
      <c r="Y398" s="228" t="s">
        <v>80</v>
      </c>
      <c r="Z398" s="231">
        <f t="shared" si="632"/>
        <v>1</v>
      </c>
      <c r="AB398" s="228" t="s">
        <v>80</v>
      </c>
      <c r="AC398" s="231">
        <f t="shared" si="612"/>
        <v>1</v>
      </c>
      <c r="AE398" s="228" t="s">
        <v>80</v>
      </c>
      <c r="AF398" s="231">
        <f t="shared" si="613"/>
        <v>1</v>
      </c>
      <c r="AH398" s="228" t="s">
        <v>80</v>
      </c>
      <c r="AI398" s="231">
        <f t="shared" si="614"/>
        <v>1</v>
      </c>
      <c r="AK398" s="228" t="s">
        <v>80</v>
      </c>
      <c r="AL398" s="231">
        <f t="shared" si="615"/>
        <v>0</v>
      </c>
      <c r="AN398" s="228" t="s">
        <v>80</v>
      </c>
      <c r="AO398" s="231">
        <f>AP387/AO376</f>
        <v>0</v>
      </c>
      <c r="AQ398" s="228" t="s">
        <v>80</v>
      </c>
      <c r="AR398" s="231">
        <f>AS387/AR376</f>
        <v>0</v>
      </c>
      <c r="AT398" s="228" t="s">
        <v>80</v>
      </c>
      <c r="AU398" s="231">
        <f>AV387/AU376</f>
        <v>0</v>
      </c>
    </row>
    <row r="399" spans="7:61">
      <c r="G399" s="228" t="s">
        <v>30</v>
      </c>
      <c r="H399" s="231">
        <f t="shared" si="626"/>
        <v>1</v>
      </c>
      <c r="J399" s="228" t="s">
        <v>30</v>
      </c>
      <c r="K399" s="231">
        <f t="shared" si="627"/>
        <v>1</v>
      </c>
      <c r="M399" s="228" t="s">
        <v>30</v>
      </c>
      <c r="N399" s="231">
        <f t="shared" si="628"/>
        <v>1</v>
      </c>
      <c r="P399" s="228" t="s">
        <v>30</v>
      </c>
      <c r="Q399" s="231">
        <f t="shared" si="629"/>
        <v>1</v>
      </c>
      <c r="S399" s="228" t="s">
        <v>30</v>
      </c>
      <c r="T399" s="231">
        <f t="shared" si="630"/>
        <v>1</v>
      </c>
      <c r="V399" s="228" t="s">
        <v>30</v>
      </c>
      <c r="W399" s="231">
        <f t="shared" si="631"/>
        <v>1</v>
      </c>
      <c r="Y399" s="228" t="s">
        <v>30</v>
      </c>
      <c r="Z399" s="231">
        <f t="shared" si="632"/>
        <v>1</v>
      </c>
      <c r="AB399" s="228" t="s">
        <v>30</v>
      </c>
      <c r="AC399" s="231">
        <f t="shared" si="612"/>
        <v>0.96485500000000002</v>
      </c>
      <c r="AE399" s="228" t="s">
        <v>30</v>
      </c>
      <c r="AF399" s="231">
        <f t="shared" si="613"/>
        <v>1</v>
      </c>
      <c r="AH399" s="228" t="s">
        <v>30</v>
      </c>
      <c r="AI399" s="231">
        <f t="shared" si="614"/>
        <v>1</v>
      </c>
      <c r="AK399" s="228" t="s">
        <v>30</v>
      </c>
      <c r="AL399" s="231">
        <f t="shared" si="615"/>
        <v>0</v>
      </c>
      <c r="AN399" s="228" t="s">
        <v>30</v>
      </c>
      <c r="AO399" s="231">
        <f>AP388/AO377</f>
        <v>0</v>
      </c>
      <c r="AQ399" s="228" t="s">
        <v>30</v>
      </c>
      <c r="AR399" s="231">
        <f>AS388/AR377</f>
        <v>0</v>
      </c>
      <c r="AT399" s="228" t="s">
        <v>30</v>
      </c>
      <c r="AU399" s="231">
        <f>AV388/AU377</f>
        <v>0</v>
      </c>
    </row>
    <row r="400" spans="7:61">
      <c r="G400" s="228"/>
      <c r="H400" s="231" t="e">
        <f t="shared" si="626"/>
        <v>#DIV/0!</v>
      </c>
      <c r="J400" s="228"/>
      <c r="K400" s="231" t="e">
        <f t="shared" si="627"/>
        <v>#DIV/0!</v>
      </c>
      <c r="M400" s="228"/>
      <c r="N400" s="231" t="e">
        <f t="shared" si="628"/>
        <v>#DIV/0!</v>
      </c>
      <c r="P400" s="228"/>
      <c r="Q400" s="231" t="e">
        <f t="shared" si="629"/>
        <v>#DIV/0!</v>
      </c>
      <c r="S400" s="228"/>
      <c r="T400" s="231" t="e">
        <f t="shared" si="630"/>
        <v>#DIV/0!</v>
      </c>
      <c r="V400" s="228"/>
      <c r="W400" s="231" t="e">
        <f t="shared" si="631"/>
        <v>#DIV/0!</v>
      </c>
      <c r="Y400" s="228"/>
      <c r="Z400" s="231" t="e">
        <f t="shared" si="632"/>
        <v>#DIV/0!</v>
      </c>
      <c r="AB400" s="228"/>
      <c r="AC400" s="231" t="e">
        <f t="shared" si="612"/>
        <v>#DIV/0!</v>
      </c>
      <c r="AE400" s="228"/>
      <c r="AF400" s="231" t="e">
        <f>AG389/AF378</f>
        <v>#DIV/0!</v>
      </c>
      <c r="AH400" s="228"/>
      <c r="AI400" s="231" t="e">
        <f t="shared" si="614"/>
        <v>#DIV/0!</v>
      </c>
      <c r="AK400" s="228"/>
      <c r="AL400" s="231" t="e">
        <f t="shared" si="615"/>
        <v>#DIV/0!</v>
      </c>
      <c r="AN400" s="228"/>
      <c r="AO400" s="231" t="e">
        <f>AP389/AO378</f>
        <v>#DIV/0!</v>
      </c>
      <c r="AQ400" s="228"/>
      <c r="AR400" s="231" t="e">
        <f>AS389/AR378</f>
        <v>#DIV/0!</v>
      </c>
      <c r="AT400" s="228"/>
      <c r="AU400" s="231" t="e">
        <f>AV389/AU378</f>
        <v>#DIV/0!</v>
      </c>
    </row>
    <row r="402" spans="7:52" ht="28.9">
      <c r="G402" s="234" t="s">
        <v>174</v>
      </c>
      <c r="H402" s="235" t="s">
        <v>175</v>
      </c>
      <c r="I402" s="235" t="s">
        <v>176</v>
      </c>
      <c r="J402" s="234" t="s">
        <v>174</v>
      </c>
      <c r="K402" s="235" t="s">
        <v>175</v>
      </c>
      <c r="L402" s="235" t="s">
        <v>176</v>
      </c>
      <c r="M402" s="234" t="s">
        <v>174</v>
      </c>
      <c r="N402" s="235" t="s">
        <v>175</v>
      </c>
      <c r="O402" s="235" t="s">
        <v>176</v>
      </c>
      <c r="P402" s="234" t="s">
        <v>174</v>
      </c>
      <c r="Q402" s="235" t="s">
        <v>175</v>
      </c>
      <c r="R402" s="235" t="s">
        <v>176</v>
      </c>
      <c r="S402" s="234" t="s">
        <v>174</v>
      </c>
      <c r="T402" s="235" t="s">
        <v>175</v>
      </c>
      <c r="U402" s="235" t="s">
        <v>176</v>
      </c>
      <c r="V402" s="234" t="s">
        <v>174</v>
      </c>
      <c r="W402" s="235" t="s">
        <v>175</v>
      </c>
      <c r="X402" s="235" t="s">
        <v>176</v>
      </c>
      <c r="Y402" s="234" t="s">
        <v>174</v>
      </c>
      <c r="Z402" s="235" t="s">
        <v>175</v>
      </c>
      <c r="AA402" s="235" t="s">
        <v>176</v>
      </c>
      <c r="AB402" s="234" t="s">
        <v>174</v>
      </c>
      <c r="AC402" s="235" t="s">
        <v>175</v>
      </c>
      <c r="AD402" s="235" t="s">
        <v>176</v>
      </c>
      <c r="AE402" s="234" t="s">
        <v>174</v>
      </c>
      <c r="AF402" s="235" t="s">
        <v>175</v>
      </c>
      <c r="AG402" s="235" t="s">
        <v>176</v>
      </c>
      <c r="AH402" s="234" t="s">
        <v>174</v>
      </c>
      <c r="AI402" s="235" t="s">
        <v>175</v>
      </c>
      <c r="AJ402" s="235" t="s">
        <v>176</v>
      </c>
      <c r="AK402" s="234" t="s">
        <v>174</v>
      </c>
      <c r="AL402" s="235" t="s">
        <v>175</v>
      </c>
      <c r="AM402" s="236" t="s">
        <v>176</v>
      </c>
      <c r="AN402" s="234" t="s">
        <v>174</v>
      </c>
      <c r="AO402" s="235" t="s">
        <v>175</v>
      </c>
      <c r="AP402" s="236" t="s">
        <v>176</v>
      </c>
      <c r="AQ402" s="234" t="s">
        <v>174</v>
      </c>
      <c r="AR402" s="235" t="s">
        <v>175</v>
      </c>
      <c r="AS402" s="236" t="s">
        <v>176</v>
      </c>
      <c r="AT402" s="234" t="s">
        <v>174</v>
      </c>
      <c r="AU402" s="235" t="s">
        <v>175</v>
      </c>
      <c r="AV402" s="236" t="s">
        <v>176</v>
      </c>
      <c r="AX402" s="228" t="s">
        <v>174</v>
      </c>
      <c r="AY402" s="228" t="s">
        <v>177</v>
      </c>
      <c r="AZ402" s="228" t="s">
        <v>176</v>
      </c>
    </row>
    <row r="403" spans="7:52">
      <c r="G403" s="237" t="s">
        <v>178</v>
      </c>
      <c r="H403" s="56"/>
      <c r="I403" s="171">
        <f>H403/$H$408</f>
        <v>0</v>
      </c>
      <c r="J403" s="237" t="s">
        <v>178</v>
      </c>
      <c r="K403" s="56"/>
      <c r="L403" s="171">
        <f>K403/$K$408</f>
        <v>0</v>
      </c>
      <c r="M403" s="237" t="s">
        <v>178</v>
      </c>
      <c r="N403" s="56"/>
      <c r="O403" s="171">
        <f>N403/$N$408</f>
        <v>0</v>
      </c>
      <c r="P403" s="237" t="s">
        <v>178</v>
      </c>
      <c r="Q403" s="56">
        <f>SUM(P43:P51)</f>
        <v>283500</v>
      </c>
      <c r="R403" s="171">
        <f>Q403/$Q$408</f>
        <v>0.14029097387173398</v>
      </c>
      <c r="S403" s="237" t="s">
        <v>178</v>
      </c>
      <c r="T403" s="56">
        <f>SUM(S201:S211)</f>
        <v>90308</v>
      </c>
      <c r="U403" s="171">
        <f>T403/$T$408</f>
        <v>2.1211962487043177E-2</v>
      </c>
      <c r="V403" s="237" t="s">
        <v>178</v>
      </c>
      <c r="W403" s="56">
        <f>SUM(V43:V51)</f>
        <v>71720</v>
      </c>
      <c r="X403" s="171">
        <f>W403/$W$408</f>
        <v>1.4531841489461073E-2</v>
      </c>
      <c r="Y403" s="237" t="s">
        <v>178</v>
      </c>
      <c r="Z403" s="56">
        <f>SUM(Y201:Y211)</f>
        <v>240000</v>
      </c>
      <c r="AA403" s="171">
        <f>Z403/$Z$408</f>
        <v>3.8262383979284748E-2</v>
      </c>
      <c r="AB403" s="237" t="s">
        <v>178</v>
      </c>
      <c r="AC403" s="56">
        <f>SUM(AB43:AB51)</f>
        <v>2281764</v>
      </c>
      <c r="AD403" s="171">
        <f>AC403/$AC$408</f>
        <v>0.59908253701200709</v>
      </c>
      <c r="AE403" s="237" t="s">
        <v>178</v>
      </c>
      <c r="AF403" s="56"/>
      <c r="AG403" s="171">
        <f>AF403/$AF$408</f>
        <v>0</v>
      </c>
      <c r="AH403" s="237" t="s">
        <v>178</v>
      </c>
      <c r="AI403" s="56"/>
      <c r="AJ403" s="171">
        <f>AI403/$AI$408</f>
        <v>0</v>
      </c>
      <c r="AK403" s="237" t="s">
        <v>178</v>
      </c>
      <c r="AL403" s="56">
        <f>SUM(AK227:AK237)</f>
        <v>32000</v>
      </c>
      <c r="AM403" s="256">
        <f>AL403/$AL$408</f>
        <v>6.9640914036996739E-3</v>
      </c>
      <c r="AN403" s="237" t="s">
        <v>178</v>
      </c>
      <c r="AO403" s="56">
        <f>SUM(AN253:AN263)</f>
        <v>3082220</v>
      </c>
      <c r="AP403" s="256">
        <f>AO403/$AO$408</f>
        <v>0.62364333870197564</v>
      </c>
      <c r="AQ403" s="237" t="s">
        <v>178</v>
      </c>
      <c r="AR403" s="56">
        <f>SUM(AQ227:AQ237,AQ54:AQ64)</f>
        <v>2384460</v>
      </c>
      <c r="AS403" s="256">
        <f>AR403/$AR$408</f>
        <v>0.46359065687299988</v>
      </c>
      <c r="AT403" s="237" t="s">
        <v>178</v>
      </c>
      <c r="AU403" s="56"/>
      <c r="AV403" s="256">
        <f>AU403/$AR$408</f>
        <v>0</v>
      </c>
      <c r="AX403" s="145" t="s">
        <v>178</v>
      </c>
      <c r="AY403" s="144">
        <f>SUM(H403,K403,N403,Q403,T403,W403,Z403,AC403,AF403,AI403,AL403,AO403,AR403,AU403)</f>
        <v>8465972</v>
      </c>
      <c r="AZ403" s="231">
        <f>AY403/$AY$408</f>
        <v>0.15544673595202399</v>
      </c>
    </row>
    <row r="404" spans="7:52">
      <c r="G404" s="237" t="s">
        <v>179</v>
      </c>
      <c r="H404" s="56"/>
      <c r="I404" s="171">
        <f t="shared" ref="I404:I407" si="633">H404/$H$408</f>
        <v>0</v>
      </c>
      <c r="J404" s="237" t="s">
        <v>179</v>
      </c>
      <c r="K404" s="56">
        <f>SUM(J115:J124)</f>
        <v>3876556</v>
      </c>
      <c r="L404" s="171">
        <f t="shared" ref="L404:L407" si="634">K404/$K$408</f>
        <v>0.92220872042622959</v>
      </c>
      <c r="M404" s="237" t="s">
        <v>179</v>
      </c>
      <c r="N404" s="56">
        <f>SUM(M102:M112,M163:M173)</f>
        <v>587480</v>
      </c>
      <c r="O404" s="171">
        <f t="shared" ref="O404:O407" si="635">N404/$N$408</f>
        <v>0.6424197358061412</v>
      </c>
      <c r="P404" s="237" t="s">
        <v>179</v>
      </c>
      <c r="Q404" s="56">
        <f>SUM(P90:P99,P102:P112,P115:P124)</f>
        <v>1026153</v>
      </c>
      <c r="R404" s="171">
        <f t="shared" ref="R404:R407" si="636">Q404/$Q$408</f>
        <v>0.5077954275534442</v>
      </c>
      <c r="S404" s="237" t="s">
        <v>179</v>
      </c>
      <c r="T404" s="56">
        <f>SUM(S78:S87,S102:S112,S163:S173)</f>
        <v>3178869</v>
      </c>
      <c r="U404" s="171">
        <f t="shared" ref="U404:U407" si="637">T404/$T$408</f>
        <v>0.74666751538318255</v>
      </c>
      <c r="V404" s="237" t="s">
        <v>179</v>
      </c>
      <c r="W404" s="56">
        <f>SUM(V102:V112,V163:V173)</f>
        <v>4063981</v>
      </c>
      <c r="X404" s="171">
        <f t="shared" ref="X404:X407" si="638">W404/$W$408</f>
        <v>0.82344015209399746</v>
      </c>
      <c r="Y404" s="237" t="s">
        <v>179</v>
      </c>
      <c r="Z404" s="56">
        <f>SUM(Y78:Y87,Y102:Y112,Y115:Y124,Y163:Y173)</f>
        <v>3327293</v>
      </c>
      <c r="AA404" s="171">
        <f t="shared" ref="AA404:AA407" si="639">Z404/$Z$408</f>
        <v>0.53045900990660955</v>
      </c>
      <c r="AB404" s="237" t="s">
        <v>179</v>
      </c>
      <c r="AC404" s="56">
        <f>SUM(AB90:AB99,AB115:AB124)</f>
        <v>1200000</v>
      </c>
      <c r="AD404" s="171">
        <f t="shared" ref="AD404:AD407" si="640">AC404/$AC$408</f>
        <v>0.31506283928329504</v>
      </c>
      <c r="AE404" s="237" t="s">
        <v>179</v>
      </c>
      <c r="AF404" s="56">
        <f>SUM(AE67:AE75,AE115:AE124,AE127:AE136,AE139:AE148,AE151:AE160)</f>
        <v>69815</v>
      </c>
      <c r="AG404" s="171">
        <f t="shared" ref="AG404:AG407" si="641">AF404/$AF$408</f>
        <v>0.17593840958633117</v>
      </c>
      <c r="AH404" s="237" t="s">
        <v>179</v>
      </c>
      <c r="AI404" s="56">
        <f>SUM(AH90:AH99,AH67:AH75)</f>
        <v>6571593</v>
      </c>
      <c r="AJ404" s="171">
        <f t="shared" ref="AJ404:AJ407" si="642">AI404/$AI$408</f>
        <v>0.95259902997611257</v>
      </c>
      <c r="AK404" s="237" t="s">
        <v>179</v>
      </c>
      <c r="AL404" s="56">
        <f>SUM(AK67:AK75,AK127:AK136,AK139:AK148,AK151:AK160,AK318:AK328)</f>
        <v>4236000</v>
      </c>
      <c r="AM404" s="256">
        <f t="shared" ref="AM404:AM407" si="643">AL404/$AL$408</f>
        <v>0.92187159956474429</v>
      </c>
      <c r="AN404" s="237" t="s">
        <v>179</v>
      </c>
      <c r="AO404" s="56">
        <f>SUM(AN67:AN75,AN151:AN160,AN318:AN328,AN19:AN28)</f>
        <v>500000</v>
      </c>
      <c r="AP404" s="256">
        <f t="shared" ref="AP404:AP407" si="644">AO404/$AO$408</f>
        <v>0.10116788203015613</v>
      </c>
      <c r="AQ404" s="237" t="s">
        <v>179</v>
      </c>
      <c r="AR404" s="56">
        <f>SUM(AQ139:AQ148,AQ151:AQ160,AQ67:AQ75,AQ19:AQ28)</f>
        <v>2432000</v>
      </c>
      <c r="AS404" s="256">
        <f t="shared" ref="AS404:AS407" si="645">AR404/$AR$408</f>
        <v>0.47283346229969708</v>
      </c>
      <c r="AT404" s="237" t="s">
        <v>179</v>
      </c>
      <c r="AU404" s="56">
        <f>SUM(AT139:AT148,AT151:AT160,AT19:AT28)</f>
        <v>939200</v>
      </c>
      <c r="AV404" s="256">
        <f>AU404/$AU$408</f>
        <v>0.16344714768020605</v>
      </c>
      <c r="AX404" s="145" t="s">
        <v>179</v>
      </c>
      <c r="AY404" s="144">
        <f t="shared" ref="AY404:AY407" si="646">SUM(H404,K404,N404,Q404,T404,W404,Z404,AC404,AF404,AI404,AL404,AO404,AR404,AU404)</f>
        <v>32008940</v>
      </c>
      <c r="AZ404" s="231">
        <f t="shared" ref="AZ404:AZ407" si="647">AY404/$AY$408</f>
        <v>0.5877275809894219</v>
      </c>
    </row>
    <row r="405" spans="7:52">
      <c r="G405" s="237" t="s">
        <v>180</v>
      </c>
      <c r="H405" s="56"/>
      <c r="I405" s="171">
        <f t="shared" si="633"/>
        <v>0</v>
      </c>
      <c r="J405" s="237" t="s">
        <v>180</v>
      </c>
      <c r="K405" s="56"/>
      <c r="L405" s="171">
        <f t="shared" si="634"/>
        <v>0</v>
      </c>
      <c r="M405" s="237" t="s">
        <v>180</v>
      </c>
      <c r="N405" s="56"/>
      <c r="O405" s="171">
        <f t="shared" si="635"/>
        <v>0</v>
      </c>
      <c r="P405" s="237" t="s">
        <v>180</v>
      </c>
      <c r="Q405" s="56">
        <f>SUM(P31:P40)</f>
        <v>384147</v>
      </c>
      <c r="R405" s="171">
        <f t="shared" si="636"/>
        <v>0.19009649643705462</v>
      </c>
      <c r="S405" s="237" t="s">
        <v>180</v>
      </c>
      <c r="T405" s="56">
        <f>SUM(S31:S40,S305:S315)</f>
        <v>390308</v>
      </c>
      <c r="U405" s="171">
        <f t="shared" si="637"/>
        <v>9.1677355875369265E-2</v>
      </c>
      <c r="V405" s="237" t="s">
        <v>180</v>
      </c>
      <c r="W405" s="56">
        <f>SUM(V305:V315)</f>
        <v>352671</v>
      </c>
      <c r="X405" s="171">
        <f t="shared" si="638"/>
        <v>7.1457878833375982E-2</v>
      </c>
      <c r="Y405" s="237" t="s">
        <v>180</v>
      </c>
      <c r="Z405" s="56">
        <f>SUM(Y31:Y40,Y305:Y315)</f>
        <v>1803440</v>
      </c>
      <c r="AA405" s="171">
        <f t="shared" si="639"/>
        <v>0.28751630734833866</v>
      </c>
      <c r="AB405" s="237" t="s">
        <v>180</v>
      </c>
      <c r="AC405" s="56">
        <f>SUM(AB31:AB40)</f>
        <v>0</v>
      </c>
      <c r="AD405" s="171">
        <f t="shared" si="640"/>
        <v>0</v>
      </c>
      <c r="AE405" s="237" t="s">
        <v>180</v>
      </c>
      <c r="AF405" s="56"/>
      <c r="AG405" s="171">
        <f t="shared" si="641"/>
        <v>0</v>
      </c>
      <c r="AH405" s="237" t="s">
        <v>180</v>
      </c>
      <c r="AI405" s="56"/>
      <c r="AJ405" s="171">
        <f t="shared" si="642"/>
        <v>0</v>
      </c>
      <c r="AK405" s="237" t="s">
        <v>180</v>
      </c>
      <c r="AL405" s="56">
        <f>SUM(AK331:AK341,AK292:AK302)</f>
        <v>0</v>
      </c>
      <c r="AM405" s="256">
        <f t="shared" si="643"/>
        <v>0</v>
      </c>
      <c r="AN405" s="237" t="s">
        <v>180</v>
      </c>
      <c r="AO405" s="56">
        <f>SUM(AN331:AN341,AN292:AN302)</f>
        <v>1033060</v>
      </c>
      <c r="AP405" s="256">
        <f t="shared" si="644"/>
        <v>0.20902498442014616</v>
      </c>
      <c r="AQ405" s="237" t="s">
        <v>180</v>
      </c>
      <c r="AR405" s="56">
        <f>SUM(AQ331:AQ341)</f>
        <v>0</v>
      </c>
      <c r="AS405" s="256">
        <f t="shared" si="645"/>
        <v>0</v>
      </c>
      <c r="AT405" s="237" t="s">
        <v>180</v>
      </c>
      <c r="AU405" s="56">
        <f>SUM(AT331:AT341,AT292:AT302)</f>
        <v>4480000</v>
      </c>
      <c r="AV405" s="256">
        <f t="shared" ref="AV405:AV407" si="648">AU405/$AR$408</f>
        <v>0.87100900949944204</v>
      </c>
      <c r="AX405" s="145" t="s">
        <v>180</v>
      </c>
      <c r="AY405" s="144">
        <f t="shared" si="646"/>
        <v>8443626</v>
      </c>
      <c r="AZ405" s="231">
        <f t="shared" si="647"/>
        <v>0.15503643306399364</v>
      </c>
    </row>
    <row r="406" spans="7:52">
      <c r="G406" s="237" t="s">
        <v>181</v>
      </c>
      <c r="H406" s="56"/>
      <c r="I406" s="171">
        <f t="shared" si="633"/>
        <v>0</v>
      </c>
      <c r="J406" s="237" t="s">
        <v>181</v>
      </c>
      <c r="K406" s="56"/>
      <c r="L406" s="171">
        <f t="shared" si="634"/>
        <v>0</v>
      </c>
      <c r="M406" s="237" t="s">
        <v>181</v>
      </c>
      <c r="N406" s="56"/>
      <c r="O406" s="171">
        <f t="shared" si="635"/>
        <v>0</v>
      </c>
      <c r="P406" s="237" t="s">
        <v>181</v>
      </c>
      <c r="Q406" s="56"/>
      <c r="R406" s="171">
        <f t="shared" si="636"/>
        <v>0</v>
      </c>
      <c r="S406" s="237" t="s">
        <v>181</v>
      </c>
      <c r="T406" s="56">
        <f>SUM(S188:S198,S214:S224,S279:S289)</f>
        <v>270924</v>
      </c>
      <c r="U406" s="171">
        <f t="shared" si="637"/>
        <v>6.3635887461129526E-2</v>
      </c>
      <c r="V406" s="237" t="s">
        <v>181</v>
      </c>
      <c r="W406" s="56">
        <f>SUM(V214:V224)</f>
        <v>119997</v>
      </c>
      <c r="X406" s="171">
        <f t="shared" si="638"/>
        <v>2.4313683536124654E-2</v>
      </c>
      <c r="Y406" s="237" t="s">
        <v>181</v>
      </c>
      <c r="Z406" s="56">
        <f>SUM(Y188:Y198,Y279:Y289)</f>
        <v>574746</v>
      </c>
      <c r="AA406" s="171">
        <f t="shared" si="639"/>
        <v>9.1629800593991631E-2</v>
      </c>
      <c r="AB406" s="237" t="s">
        <v>181</v>
      </c>
      <c r="AC406" s="56"/>
      <c r="AD406" s="171">
        <f t="shared" si="640"/>
        <v>0</v>
      </c>
      <c r="AE406" s="237" t="s">
        <v>181</v>
      </c>
      <c r="AF406" s="56"/>
      <c r="AG406" s="171">
        <f t="shared" si="641"/>
        <v>0</v>
      </c>
      <c r="AH406" s="237" t="s">
        <v>181</v>
      </c>
      <c r="AI406" s="56"/>
      <c r="AJ406" s="171">
        <f t="shared" si="642"/>
        <v>0</v>
      </c>
      <c r="AK406" s="237" t="s">
        <v>181</v>
      </c>
      <c r="AL406" s="56"/>
      <c r="AM406" s="256">
        <f t="shared" si="643"/>
        <v>0</v>
      </c>
      <c r="AN406" s="237" t="s">
        <v>181</v>
      </c>
      <c r="AO406" s="56"/>
      <c r="AP406" s="256">
        <f t="shared" si="644"/>
        <v>0</v>
      </c>
      <c r="AQ406" s="237" t="s">
        <v>181</v>
      </c>
      <c r="AR406" s="56"/>
      <c r="AS406" s="256">
        <f t="shared" si="645"/>
        <v>0</v>
      </c>
      <c r="AT406" s="237" t="s">
        <v>181</v>
      </c>
      <c r="AU406" s="56"/>
      <c r="AV406" s="256">
        <f t="shared" si="648"/>
        <v>0</v>
      </c>
      <c r="AX406" s="145" t="s">
        <v>181</v>
      </c>
      <c r="AY406" s="144">
        <f>SUM(H406,K406,N406,Q406,T406,W406,Z406,AC406,AF406,AI406,AL406,AO406,AR406,AU406)</f>
        <v>965667</v>
      </c>
      <c r="AZ406" s="231">
        <f t="shared" si="647"/>
        <v>1.7730956724943472E-2</v>
      </c>
    </row>
    <row r="407" spans="7:52">
      <c r="G407" s="239" t="s">
        <v>41</v>
      </c>
      <c r="H407" s="241">
        <f>SUM(G7:G16,G176:G185)</f>
        <v>327000</v>
      </c>
      <c r="I407" s="171">
        <f t="shared" si="633"/>
        <v>1</v>
      </c>
      <c r="J407" s="239" t="s">
        <v>41</v>
      </c>
      <c r="K407" s="241">
        <f>SUM(J7:J16,J176:J185)</f>
        <v>327000</v>
      </c>
      <c r="L407" s="171">
        <f t="shared" si="634"/>
        <v>7.7791279573770397E-2</v>
      </c>
      <c r="M407" s="239" t="s">
        <v>41</v>
      </c>
      <c r="N407" s="241">
        <f>SUM(M7:M16,M176:M185)</f>
        <v>327000</v>
      </c>
      <c r="O407" s="171">
        <f t="shared" si="635"/>
        <v>0.3575802641938588</v>
      </c>
      <c r="P407" s="239" t="s">
        <v>41</v>
      </c>
      <c r="Q407" s="241">
        <f>SUM(P7:P16,P176:P185)</f>
        <v>327000</v>
      </c>
      <c r="R407" s="171">
        <f t="shared" si="636"/>
        <v>0.16181710213776723</v>
      </c>
      <c r="S407" s="239" t="s">
        <v>41</v>
      </c>
      <c r="T407" s="241">
        <f>SUM(S7:S16,S176:S185)</f>
        <v>327000</v>
      </c>
      <c r="U407" s="171">
        <f t="shared" si="637"/>
        <v>7.6807278793275438E-2</v>
      </c>
      <c r="V407" s="239" t="s">
        <v>41</v>
      </c>
      <c r="W407" s="241">
        <f>SUM(V7:V16,V176:V185)</f>
        <v>327000</v>
      </c>
      <c r="X407" s="171">
        <f t="shared" si="638"/>
        <v>6.6256444047040855E-2</v>
      </c>
      <c r="Y407" s="239" t="s">
        <v>41</v>
      </c>
      <c r="Z407" s="241">
        <f>SUM(Y7:Y16,Y176:Y185)</f>
        <v>327000</v>
      </c>
      <c r="AA407" s="171">
        <f t="shared" si="639"/>
        <v>5.2132498171775468E-2</v>
      </c>
      <c r="AB407" s="239" t="s">
        <v>41</v>
      </c>
      <c r="AC407" s="241">
        <f>SUM(AB7:AB16,AB176:AB185)</f>
        <v>327000</v>
      </c>
      <c r="AD407" s="171">
        <f t="shared" si="640"/>
        <v>8.5854623704697902E-2</v>
      </c>
      <c r="AE407" s="239" t="s">
        <v>41</v>
      </c>
      <c r="AF407" s="241">
        <f>SUM(AE7:AE16,AE176:AE185)</f>
        <v>327000</v>
      </c>
      <c r="AG407" s="171">
        <f t="shared" si="641"/>
        <v>0.82406159041366889</v>
      </c>
      <c r="AH407" s="239" t="s">
        <v>41</v>
      </c>
      <c r="AI407" s="241">
        <f>SUM(AH7:AH16,AH176:AH185)</f>
        <v>327000</v>
      </c>
      <c r="AJ407" s="171">
        <f t="shared" si="642"/>
        <v>4.7400970023887483E-2</v>
      </c>
      <c r="AK407" s="239" t="s">
        <v>41</v>
      </c>
      <c r="AL407" s="241">
        <f>SUM(AK7:AK16,AK176:AK185)</f>
        <v>327000</v>
      </c>
      <c r="AM407" s="256">
        <f t="shared" si="643"/>
        <v>7.1164309031556044E-2</v>
      </c>
      <c r="AN407" s="239" t="s">
        <v>41</v>
      </c>
      <c r="AO407" s="241">
        <f>SUM(AN7:AN16,AN176:AN185)</f>
        <v>327000</v>
      </c>
      <c r="AP407" s="256">
        <f t="shared" si="644"/>
        <v>6.6163794847722099E-2</v>
      </c>
      <c r="AQ407" s="239" t="s">
        <v>41</v>
      </c>
      <c r="AR407" s="241">
        <f>SUM(AQ7:AQ16,AQ176:AQ185)</f>
        <v>327000</v>
      </c>
      <c r="AS407" s="256">
        <f t="shared" si="645"/>
        <v>6.3575880827303019E-2</v>
      </c>
      <c r="AT407" s="239" t="s">
        <v>41</v>
      </c>
      <c r="AU407" s="241">
        <f>SUM(AT7:AT16,AT176:AT185)</f>
        <v>327000</v>
      </c>
      <c r="AV407" s="256">
        <f t="shared" si="648"/>
        <v>6.3575880827303019E-2</v>
      </c>
      <c r="AX407" s="265" t="s">
        <v>41</v>
      </c>
      <c r="AY407" s="144">
        <f t="shared" si="646"/>
        <v>4578000</v>
      </c>
      <c r="AZ407" s="231">
        <f t="shared" si="647"/>
        <v>8.4058293269616974E-2</v>
      </c>
    </row>
    <row r="408" spans="7:52">
      <c r="G408" t="s">
        <v>182</v>
      </c>
      <c r="H408" s="56">
        <f>SUM(H403:H407)</f>
        <v>327000</v>
      </c>
      <c r="I408" s="171"/>
      <c r="J408" t="s">
        <v>182</v>
      </c>
      <c r="K408" s="56">
        <f>SUM(K403:K407)</f>
        <v>4203556</v>
      </c>
      <c r="L408" s="171"/>
      <c r="M408" t="s">
        <v>182</v>
      </c>
      <c r="N408" s="56">
        <f>SUM(N403:N407)</f>
        <v>914480</v>
      </c>
      <c r="O408" s="171"/>
      <c r="P408" t="s">
        <v>182</v>
      </c>
      <c r="Q408" s="56">
        <f>SUM(Q403:Q407)</f>
        <v>2020800</v>
      </c>
      <c r="R408" s="171"/>
      <c r="S408" t="s">
        <v>182</v>
      </c>
      <c r="T408" s="56">
        <f>SUM(T403:T407)</f>
        <v>4257409</v>
      </c>
      <c r="U408" s="171"/>
      <c r="V408" t="s">
        <v>182</v>
      </c>
      <c r="W408" s="56">
        <f>SUM(W403:W407)</f>
        <v>4935369</v>
      </c>
      <c r="X408" s="171"/>
      <c r="Y408" t="s">
        <v>182</v>
      </c>
      <c r="Z408" s="56">
        <f>SUM(Z403:Z407)</f>
        <v>6272479</v>
      </c>
      <c r="AA408" s="171"/>
      <c r="AB408" t="s">
        <v>182</v>
      </c>
      <c r="AC408" s="56">
        <f>SUM(AC403:AC407)</f>
        <v>3808764</v>
      </c>
      <c r="AD408" s="171"/>
      <c r="AE408" t="s">
        <v>182</v>
      </c>
      <c r="AF408" s="56">
        <f>SUM(AF403:AF407)</f>
        <v>396815</v>
      </c>
      <c r="AG408" s="171"/>
      <c r="AH408" t="s">
        <v>182</v>
      </c>
      <c r="AI408" s="56">
        <f>SUM(AI403:AI407)</f>
        <v>6898593</v>
      </c>
      <c r="AJ408" s="171"/>
      <c r="AK408" t="s">
        <v>182</v>
      </c>
      <c r="AL408" s="56">
        <f>SUM(AL403:AL407)</f>
        <v>4595000</v>
      </c>
      <c r="AM408" s="171"/>
      <c r="AN408" t="s">
        <v>182</v>
      </c>
      <c r="AO408" s="56">
        <f>SUM(AO403:AO407)</f>
        <v>4942280</v>
      </c>
      <c r="AP408" s="171"/>
      <c r="AQ408" t="s">
        <v>182</v>
      </c>
      <c r="AR408" s="56">
        <f>SUM(AR403:AR407)</f>
        <v>5143460</v>
      </c>
      <c r="AS408" s="171"/>
      <c r="AT408" t="s">
        <v>182</v>
      </c>
      <c r="AU408" s="56">
        <f>SUM(AU403:AU407)</f>
        <v>5746200</v>
      </c>
      <c r="AV408" s="171"/>
      <c r="AX408" s="251" t="s">
        <v>182</v>
      </c>
      <c r="AY408" s="262">
        <f>SUM(AY403:AY407)</f>
        <v>54462205</v>
      </c>
      <c r="AZ408" s="263">
        <f>SUM(AZ403:AZ407)</f>
        <v>1</v>
      </c>
    </row>
    <row r="409" spans="7:52">
      <c r="H409" s="56"/>
      <c r="I409" s="171"/>
      <c r="K409" s="56"/>
      <c r="L409" s="171"/>
      <c r="N409" s="56"/>
      <c r="O409" s="171"/>
      <c r="Q409" s="56"/>
      <c r="R409" s="171"/>
      <c r="T409" s="56"/>
      <c r="U409" s="171"/>
      <c r="W409" s="56"/>
      <c r="X409" s="171"/>
      <c r="Z409" s="56"/>
      <c r="AA409" s="171"/>
      <c r="AC409" s="56"/>
      <c r="AD409" s="171"/>
      <c r="AF409" s="56"/>
      <c r="AG409" s="171"/>
      <c r="AI409" s="56"/>
      <c r="AJ409" s="171"/>
      <c r="AL409" s="56"/>
      <c r="AM409" s="171"/>
      <c r="AO409" s="56"/>
      <c r="AP409" s="171"/>
      <c r="AR409" s="56"/>
      <c r="AS409" s="171"/>
      <c r="AU409" s="56"/>
      <c r="AV409" s="171"/>
    </row>
    <row r="410" spans="7:52" ht="28.9">
      <c r="G410" s="234" t="s">
        <v>174</v>
      </c>
      <c r="H410" s="235" t="s">
        <v>183</v>
      </c>
      <c r="I410" s="236" t="s">
        <v>184</v>
      </c>
      <c r="J410" s="234" t="s">
        <v>174</v>
      </c>
      <c r="K410" s="235" t="s">
        <v>183</v>
      </c>
      <c r="L410" s="236" t="s">
        <v>184</v>
      </c>
      <c r="M410" s="234" t="s">
        <v>174</v>
      </c>
      <c r="N410" s="235" t="s">
        <v>183</v>
      </c>
      <c r="O410" s="236" t="s">
        <v>184</v>
      </c>
      <c r="P410" s="234" t="s">
        <v>174</v>
      </c>
      <c r="Q410" s="235" t="s">
        <v>183</v>
      </c>
      <c r="R410" s="236" t="s">
        <v>184</v>
      </c>
      <c r="S410" s="234" t="s">
        <v>174</v>
      </c>
      <c r="T410" s="235" t="s">
        <v>183</v>
      </c>
      <c r="U410" s="236" t="s">
        <v>184</v>
      </c>
      <c r="V410" s="234" t="s">
        <v>174</v>
      </c>
      <c r="W410" s="235" t="s">
        <v>183</v>
      </c>
      <c r="X410" s="236" t="s">
        <v>184</v>
      </c>
      <c r="Y410" s="234" t="s">
        <v>174</v>
      </c>
      <c r="Z410" s="235" t="s">
        <v>183</v>
      </c>
      <c r="AA410" s="236" t="s">
        <v>184</v>
      </c>
      <c r="AB410" s="234" t="s">
        <v>174</v>
      </c>
      <c r="AC410" s="235" t="s">
        <v>183</v>
      </c>
      <c r="AD410" s="236" t="s">
        <v>184</v>
      </c>
      <c r="AE410" s="235" t="s">
        <v>174</v>
      </c>
      <c r="AF410" s="235" t="s">
        <v>183</v>
      </c>
      <c r="AG410" s="236" t="s">
        <v>184</v>
      </c>
      <c r="AH410" s="235" t="s">
        <v>174</v>
      </c>
      <c r="AI410" s="235" t="s">
        <v>183</v>
      </c>
      <c r="AJ410" s="236" t="s">
        <v>184</v>
      </c>
      <c r="AK410" s="235" t="s">
        <v>174</v>
      </c>
      <c r="AL410" s="235" t="s">
        <v>183</v>
      </c>
      <c r="AM410" s="236" t="s">
        <v>184</v>
      </c>
      <c r="AN410" s="235" t="s">
        <v>174</v>
      </c>
      <c r="AO410" s="235" t="s">
        <v>183</v>
      </c>
      <c r="AP410" s="236" t="s">
        <v>184</v>
      </c>
      <c r="AQ410" s="235" t="s">
        <v>174</v>
      </c>
      <c r="AR410" s="235" t="s">
        <v>183</v>
      </c>
      <c r="AS410" s="236" t="s">
        <v>184</v>
      </c>
      <c r="AT410" s="235" t="s">
        <v>174</v>
      </c>
      <c r="AU410" s="235" t="s">
        <v>183</v>
      </c>
      <c r="AV410" s="236" t="s">
        <v>184</v>
      </c>
      <c r="AX410" s="228" t="s">
        <v>174</v>
      </c>
      <c r="AY410" s="228" t="s">
        <v>185</v>
      </c>
      <c r="AZ410" s="228" t="s">
        <v>184</v>
      </c>
    </row>
    <row r="411" spans="7:52">
      <c r="G411" s="237" t="s">
        <v>178</v>
      </c>
      <c r="I411" s="256">
        <f>H411/$H$416</f>
        <v>0</v>
      </c>
      <c r="J411" s="237" t="s">
        <v>178</v>
      </c>
      <c r="L411" s="256">
        <f>K411/$K$416</f>
        <v>0</v>
      </c>
      <c r="M411" s="237" t="s">
        <v>178</v>
      </c>
      <c r="O411" s="256">
        <f>N411/$N$416</f>
        <v>0</v>
      </c>
      <c r="P411" s="237" t="s">
        <v>178</v>
      </c>
      <c r="Q411">
        <v>1</v>
      </c>
      <c r="R411" s="256">
        <f>Q411/$Q$416</f>
        <v>0.14285714285714285</v>
      </c>
      <c r="S411" s="237" t="s">
        <v>178</v>
      </c>
      <c r="T411">
        <v>1</v>
      </c>
      <c r="U411" s="256">
        <f>T411/$T$416</f>
        <v>9.0909090909090912E-2</v>
      </c>
      <c r="V411" s="237" t="s">
        <v>178</v>
      </c>
      <c r="W411">
        <v>1</v>
      </c>
      <c r="X411" s="256">
        <f>W411/$W$416</f>
        <v>0.14285714285714285</v>
      </c>
      <c r="Y411" s="237" t="s">
        <v>178</v>
      </c>
      <c r="Z411">
        <v>1</v>
      </c>
      <c r="AA411" s="256">
        <f>Z411/$Z$416</f>
        <v>9.0909090909090912E-2</v>
      </c>
      <c r="AB411" s="237" t="s">
        <v>178</v>
      </c>
      <c r="AC411">
        <v>1</v>
      </c>
      <c r="AD411" s="256">
        <f>AC411/$AC$416</f>
        <v>0.16666666666666666</v>
      </c>
      <c r="AE411" s="237" t="s">
        <v>178</v>
      </c>
      <c r="AG411" s="256">
        <f>AF411/$AF$416</f>
        <v>0</v>
      </c>
      <c r="AH411" s="237" t="s">
        <v>178</v>
      </c>
      <c r="AJ411" s="256">
        <f>AI411/$AI$416</f>
        <v>0</v>
      </c>
      <c r="AK411" s="237" t="s">
        <v>178</v>
      </c>
      <c r="AL411">
        <v>1</v>
      </c>
      <c r="AM411" s="256">
        <f>AL411/$AL$416</f>
        <v>0.125</v>
      </c>
      <c r="AN411" s="237" t="s">
        <v>178</v>
      </c>
      <c r="AO411">
        <v>2</v>
      </c>
      <c r="AP411" s="256">
        <f>AO411/$AO$416</f>
        <v>0.33333333333333331</v>
      </c>
      <c r="AQ411" s="237" t="s">
        <v>178</v>
      </c>
      <c r="AR411">
        <v>3</v>
      </c>
      <c r="AS411" s="256">
        <f>AR411/$AR$416</f>
        <v>0.375</v>
      </c>
      <c r="AT411" s="237" t="s">
        <v>178</v>
      </c>
      <c r="AV411" s="256">
        <f>AU411/$AR$416</f>
        <v>0</v>
      </c>
      <c r="AX411" s="145" t="s">
        <v>178</v>
      </c>
      <c r="AY411" s="145">
        <f>SUM(H411,K411,N411,Q411,T411,W411,Z411,AC411,AF411,AI411,AL411,AO411,AR411,AU411)</f>
        <v>11</v>
      </c>
      <c r="AZ411" s="231">
        <f>AY411/$AY$416</f>
        <v>0.12222222222222222</v>
      </c>
    </row>
    <row r="412" spans="7:52">
      <c r="G412" s="237" t="s">
        <v>179</v>
      </c>
      <c r="I412" s="256">
        <f t="shared" ref="I412:I415" si="649">H412/$H$416</f>
        <v>0</v>
      </c>
      <c r="J412" s="237" t="s">
        <v>179</v>
      </c>
      <c r="K412">
        <v>1</v>
      </c>
      <c r="L412" s="256">
        <f t="shared" ref="L412:L415" si="650">K412/$K$416</f>
        <v>0.33333333333333331</v>
      </c>
      <c r="M412" s="237" t="s">
        <v>179</v>
      </c>
      <c r="N412">
        <v>2</v>
      </c>
      <c r="O412" s="256">
        <f t="shared" ref="O412:O415" si="651">N412/$N$416</f>
        <v>0.5</v>
      </c>
      <c r="P412" s="237" t="s">
        <v>179</v>
      </c>
      <c r="Q412">
        <v>3</v>
      </c>
      <c r="R412" s="256">
        <f t="shared" ref="R412:R415" si="652">Q412/$Q$416</f>
        <v>0.42857142857142855</v>
      </c>
      <c r="S412" s="237" t="s">
        <v>179</v>
      </c>
      <c r="T412">
        <v>3</v>
      </c>
      <c r="U412" s="256">
        <f t="shared" ref="U412:U415" si="653">T412/$T$416</f>
        <v>0.27272727272727271</v>
      </c>
      <c r="V412" s="237" t="s">
        <v>179</v>
      </c>
      <c r="W412">
        <v>2</v>
      </c>
      <c r="X412" s="256">
        <f t="shared" ref="X412:X415" si="654">W412/$W$416</f>
        <v>0.2857142857142857</v>
      </c>
      <c r="Y412" s="237" t="s">
        <v>179</v>
      </c>
      <c r="Z412">
        <v>4</v>
      </c>
      <c r="AA412" s="256">
        <f t="shared" ref="AA412:AA415" si="655">Z412/$Z$416</f>
        <v>0.36363636363636365</v>
      </c>
      <c r="AB412" s="237" t="s">
        <v>179</v>
      </c>
      <c r="AC412">
        <v>2</v>
      </c>
      <c r="AD412" s="256">
        <f t="shared" ref="AD412:AD415" si="656">AC412/$AC$416</f>
        <v>0.33333333333333331</v>
      </c>
      <c r="AE412" s="237" t="s">
        <v>179</v>
      </c>
      <c r="AF412">
        <v>5</v>
      </c>
      <c r="AG412" s="256">
        <f t="shared" ref="AG412:AG415" si="657">AF412/$AF$416</f>
        <v>0.7142857142857143</v>
      </c>
      <c r="AH412" s="237" t="s">
        <v>179</v>
      </c>
      <c r="AI412">
        <v>2</v>
      </c>
      <c r="AJ412" s="256">
        <f t="shared" ref="AJ412:AJ415" si="658">AI412/$AI$416</f>
        <v>0.5</v>
      </c>
      <c r="AK412" s="237" t="s">
        <v>179</v>
      </c>
      <c r="AL412">
        <v>4</v>
      </c>
      <c r="AM412" s="256">
        <f t="shared" ref="AM412:AM415" si="659">AL412/$AL$416</f>
        <v>0.5</v>
      </c>
      <c r="AN412" s="237" t="s">
        <v>179</v>
      </c>
      <c r="AO412">
        <v>1</v>
      </c>
      <c r="AP412" s="256">
        <f t="shared" ref="AP412:AP415" si="660">AO412/$AO$416</f>
        <v>0.16666666666666666</v>
      </c>
      <c r="AQ412" s="237" t="s">
        <v>179</v>
      </c>
      <c r="AR412">
        <v>2</v>
      </c>
      <c r="AS412" s="256">
        <f t="shared" ref="AS412:AS415" si="661">AR412/$AR$416</f>
        <v>0.25</v>
      </c>
      <c r="AT412" s="237" t="s">
        <v>179</v>
      </c>
      <c r="AU412">
        <v>2</v>
      </c>
      <c r="AV412" s="256">
        <f>AU412/$AU$416</f>
        <v>0.33333333333333331</v>
      </c>
      <c r="AX412" s="145" t="s">
        <v>179</v>
      </c>
      <c r="AY412" s="145">
        <f t="shared" ref="AY412:AY415" si="662">SUM(H412,K412,N412,Q412,T412,W412,Z412,AC412,AF412,AI412,AL412,AO412,AR412,AU412)</f>
        <v>33</v>
      </c>
      <c r="AZ412" s="231">
        <f t="shared" ref="AZ412:AZ415" si="663">AY412/$AY$416</f>
        <v>0.36666666666666664</v>
      </c>
    </row>
    <row r="413" spans="7:52">
      <c r="G413" s="237" t="s">
        <v>180</v>
      </c>
      <c r="I413" s="256">
        <f t="shared" si="649"/>
        <v>0</v>
      </c>
      <c r="J413" s="237" t="s">
        <v>180</v>
      </c>
      <c r="L413" s="256">
        <f t="shared" si="650"/>
        <v>0</v>
      </c>
      <c r="M413" s="237" t="s">
        <v>180</v>
      </c>
      <c r="O413" s="256">
        <f t="shared" si="651"/>
        <v>0</v>
      </c>
      <c r="P413" s="237" t="s">
        <v>180</v>
      </c>
      <c r="Q413">
        <v>1</v>
      </c>
      <c r="R413" s="256">
        <f t="shared" si="652"/>
        <v>0.14285714285714285</v>
      </c>
      <c r="S413" s="237" t="s">
        <v>180</v>
      </c>
      <c r="T413">
        <v>2</v>
      </c>
      <c r="U413" s="256">
        <f t="shared" si="653"/>
        <v>0.18181818181818182</v>
      </c>
      <c r="V413" s="237" t="s">
        <v>180</v>
      </c>
      <c r="W413">
        <v>1</v>
      </c>
      <c r="X413" s="256">
        <f t="shared" si="654"/>
        <v>0.14285714285714285</v>
      </c>
      <c r="Y413" s="237" t="s">
        <v>180</v>
      </c>
      <c r="Z413">
        <v>2</v>
      </c>
      <c r="AA413" s="256">
        <f t="shared" si="655"/>
        <v>0.18181818181818182</v>
      </c>
      <c r="AB413" s="237" t="s">
        <v>180</v>
      </c>
      <c r="AC413">
        <v>1</v>
      </c>
      <c r="AD413" s="256">
        <f t="shared" si="656"/>
        <v>0.16666666666666666</v>
      </c>
      <c r="AE413" s="237" t="s">
        <v>180</v>
      </c>
      <c r="AG413" s="256">
        <f t="shared" si="657"/>
        <v>0</v>
      </c>
      <c r="AH413" s="237" t="s">
        <v>180</v>
      </c>
      <c r="AJ413" s="256">
        <f t="shared" si="658"/>
        <v>0</v>
      </c>
      <c r="AK413" s="237" t="s">
        <v>180</v>
      </c>
      <c r="AL413">
        <v>1</v>
      </c>
      <c r="AM413" s="256">
        <f t="shared" si="659"/>
        <v>0.125</v>
      </c>
      <c r="AN413" s="237" t="s">
        <v>180</v>
      </c>
      <c r="AO413">
        <v>1</v>
      </c>
      <c r="AP413" s="256">
        <f t="shared" si="660"/>
        <v>0.16666666666666666</v>
      </c>
      <c r="AQ413" s="237" t="s">
        <v>180</v>
      </c>
      <c r="AR413">
        <v>1</v>
      </c>
      <c r="AS413" s="256">
        <f t="shared" si="661"/>
        <v>0.125</v>
      </c>
      <c r="AT413" s="237" t="s">
        <v>180</v>
      </c>
      <c r="AU413">
        <v>2</v>
      </c>
      <c r="AV413" s="256">
        <f t="shared" ref="AV413:AV415" si="664">AU413/$AR$416</f>
        <v>0.25</v>
      </c>
      <c r="AX413" s="145" t="s">
        <v>180</v>
      </c>
      <c r="AY413" s="145">
        <f>SUM(H413,K413,N413,Q413,T413,W413,Z413,AC413,AF413,AI413,AL413,AO413,AR413,AU413)</f>
        <v>12</v>
      </c>
      <c r="AZ413" s="231">
        <f t="shared" si="663"/>
        <v>0.13333333333333333</v>
      </c>
    </row>
    <row r="414" spans="7:52">
      <c r="G414" s="237" t="s">
        <v>181</v>
      </c>
      <c r="H414" s="56"/>
      <c r="I414" s="256">
        <f t="shared" si="649"/>
        <v>0</v>
      </c>
      <c r="J414" s="237" t="s">
        <v>181</v>
      </c>
      <c r="K414" s="56"/>
      <c r="L414" s="256">
        <f t="shared" si="650"/>
        <v>0</v>
      </c>
      <c r="M414" s="237" t="s">
        <v>181</v>
      </c>
      <c r="N414" s="56"/>
      <c r="O414" s="256">
        <f t="shared" si="651"/>
        <v>0</v>
      </c>
      <c r="P414" s="237" t="s">
        <v>181</v>
      </c>
      <c r="Q414" s="56"/>
      <c r="R414" s="256">
        <f t="shared" si="652"/>
        <v>0</v>
      </c>
      <c r="S414" s="237" t="s">
        <v>181</v>
      </c>
      <c r="T414">
        <v>3</v>
      </c>
      <c r="U414" s="256">
        <f t="shared" si="653"/>
        <v>0.27272727272727271</v>
      </c>
      <c r="V414" s="237" t="s">
        <v>181</v>
      </c>
      <c r="W414">
        <v>1</v>
      </c>
      <c r="X414" s="256">
        <f t="shared" si="654"/>
        <v>0.14285714285714285</v>
      </c>
      <c r="Y414" s="237" t="s">
        <v>181</v>
      </c>
      <c r="Z414">
        <v>2</v>
      </c>
      <c r="AA414" s="256">
        <f t="shared" si="655"/>
        <v>0.18181818181818182</v>
      </c>
      <c r="AB414" s="237" t="s">
        <v>181</v>
      </c>
      <c r="AC414" s="56"/>
      <c r="AD414" s="256">
        <f t="shared" si="656"/>
        <v>0</v>
      </c>
      <c r="AE414" s="237" t="s">
        <v>181</v>
      </c>
      <c r="AF414" s="56"/>
      <c r="AG414" s="256">
        <f t="shared" si="657"/>
        <v>0</v>
      </c>
      <c r="AH414" s="237" t="s">
        <v>181</v>
      </c>
      <c r="AI414" s="56"/>
      <c r="AJ414" s="256">
        <f t="shared" si="658"/>
        <v>0</v>
      </c>
      <c r="AK414" s="237" t="s">
        <v>181</v>
      </c>
      <c r="AL414" s="56"/>
      <c r="AM414" s="256">
        <f t="shared" si="659"/>
        <v>0</v>
      </c>
      <c r="AN414" s="237" t="s">
        <v>181</v>
      </c>
      <c r="AO414" s="56"/>
      <c r="AP414" s="256">
        <f t="shared" si="660"/>
        <v>0</v>
      </c>
      <c r="AQ414" s="237" t="s">
        <v>181</v>
      </c>
      <c r="AR414" s="56"/>
      <c r="AS414" s="256">
        <f t="shared" si="661"/>
        <v>0</v>
      </c>
      <c r="AT414" s="237" t="s">
        <v>181</v>
      </c>
      <c r="AU414" s="56"/>
      <c r="AV414" s="256">
        <f t="shared" si="664"/>
        <v>0</v>
      </c>
      <c r="AX414" s="145" t="s">
        <v>181</v>
      </c>
      <c r="AY414" s="145">
        <f t="shared" si="662"/>
        <v>6</v>
      </c>
      <c r="AZ414" s="231">
        <f t="shared" si="663"/>
        <v>6.6666666666666666E-2</v>
      </c>
    </row>
    <row r="415" spans="7:52">
      <c r="G415" s="239" t="s">
        <v>41</v>
      </c>
      <c r="H415" s="240">
        <v>2</v>
      </c>
      <c r="I415" s="256">
        <f t="shared" si="649"/>
        <v>1</v>
      </c>
      <c r="J415" s="239" t="s">
        <v>41</v>
      </c>
      <c r="K415" s="240">
        <v>2</v>
      </c>
      <c r="L415" s="256">
        <f t="shared" si="650"/>
        <v>0.66666666666666663</v>
      </c>
      <c r="M415" s="239" t="s">
        <v>41</v>
      </c>
      <c r="N415" s="240">
        <v>2</v>
      </c>
      <c r="O415" s="256">
        <f t="shared" si="651"/>
        <v>0.5</v>
      </c>
      <c r="P415" s="239" t="s">
        <v>41</v>
      </c>
      <c r="Q415" s="240">
        <v>2</v>
      </c>
      <c r="R415" s="256">
        <f t="shared" si="652"/>
        <v>0.2857142857142857</v>
      </c>
      <c r="S415" s="239" t="s">
        <v>41</v>
      </c>
      <c r="T415" s="240">
        <v>2</v>
      </c>
      <c r="U415" s="256">
        <f t="shared" si="653"/>
        <v>0.18181818181818182</v>
      </c>
      <c r="V415" s="239" t="s">
        <v>41</v>
      </c>
      <c r="W415" s="240">
        <v>2</v>
      </c>
      <c r="X415" s="256">
        <f t="shared" si="654"/>
        <v>0.2857142857142857</v>
      </c>
      <c r="Y415" s="239" t="s">
        <v>41</v>
      </c>
      <c r="Z415" s="240">
        <v>2</v>
      </c>
      <c r="AA415" s="256">
        <f t="shared" si="655"/>
        <v>0.18181818181818182</v>
      </c>
      <c r="AB415" s="239" t="s">
        <v>41</v>
      </c>
      <c r="AC415" s="240">
        <v>2</v>
      </c>
      <c r="AD415" s="256">
        <f t="shared" si="656"/>
        <v>0.33333333333333331</v>
      </c>
      <c r="AE415" s="240" t="s">
        <v>41</v>
      </c>
      <c r="AF415" s="240">
        <v>2</v>
      </c>
      <c r="AG415" s="256">
        <f t="shared" si="657"/>
        <v>0.2857142857142857</v>
      </c>
      <c r="AH415" s="240" t="s">
        <v>41</v>
      </c>
      <c r="AI415" s="240">
        <v>2</v>
      </c>
      <c r="AJ415" s="256">
        <f t="shared" si="658"/>
        <v>0.5</v>
      </c>
      <c r="AK415" s="240" t="s">
        <v>41</v>
      </c>
      <c r="AL415" s="240">
        <v>2</v>
      </c>
      <c r="AM415" s="256">
        <f t="shared" si="659"/>
        <v>0.25</v>
      </c>
      <c r="AN415" s="240" t="s">
        <v>41</v>
      </c>
      <c r="AO415" s="240">
        <v>2</v>
      </c>
      <c r="AP415" s="256">
        <f t="shared" si="660"/>
        <v>0.33333333333333331</v>
      </c>
      <c r="AQ415" s="240" t="s">
        <v>41</v>
      </c>
      <c r="AR415" s="240">
        <v>2</v>
      </c>
      <c r="AS415" s="256">
        <f t="shared" si="661"/>
        <v>0.25</v>
      </c>
      <c r="AT415" s="240" t="s">
        <v>41</v>
      </c>
      <c r="AU415" s="240">
        <v>2</v>
      </c>
      <c r="AV415" s="256">
        <f t="shared" si="664"/>
        <v>0.25</v>
      </c>
      <c r="AX415" s="265" t="s">
        <v>41</v>
      </c>
      <c r="AY415" s="145">
        <f t="shared" si="662"/>
        <v>28</v>
      </c>
      <c r="AZ415" s="231">
        <f t="shared" si="663"/>
        <v>0.31111111111111112</v>
      </c>
    </row>
    <row r="416" spans="7:52">
      <c r="G416" t="s">
        <v>182</v>
      </c>
      <c r="H416">
        <f>SUM(H411:H415)</f>
        <v>2</v>
      </c>
      <c r="I416" s="171"/>
      <c r="J416" t="s">
        <v>182</v>
      </c>
      <c r="K416">
        <f>SUM(K411:K415)</f>
        <v>3</v>
      </c>
      <c r="L416" s="171"/>
      <c r="M416" t="s">
        <v>182</v>
      </c>
      <c r="N416">
        <f>SUM(N411:N415)</f>
        <v>4</v>
      </c>
      <c r="O416" s="171"/>
      <c r="P416" t="s">
        <v>182</v>
      </c>
      <c r="Q416">
        <f>SUM(Q411:Q415)</f>
        <v>7</v>
      </c>
      <c r="R416" s="171"/>
      <c r="S416" t="s">
        <v>182</v>
      </c>
      <c r="T416">
        <f>SUM(T411:T415)</f>
        <v>11</v>
      </c>
      <c r="U416" s="171"/>
      <c r="V416" t="s">
        <v>182</v>
      </c>
      <c r="W416">
        <f>SUM(W411:W415)</f>
        <v>7</v>
      </c>
      <c r="X416" s="256"/>
      <c r="Y416" t="s">
        <v>182</v>
      </c>
      <c r="Z416">
        <f>SUM(Z411:Z415)</f>
        <v>11</v>
      </c>
      <c r="AB416" t="s">
        <v>182</v>
      </c>
      <c r="AC416">
        <f>SUM(AC411:AC415)</f>
        <v>6</v>
      </c>
      <c r="AD416" s="171"/>
      <c r="AE416" t="s">
        <v>182</v>
      </c>
      <c r="AF416">
        <f>SUM(AF411:AF415)</f>
        <v>7</v>
      </c>
      <c r="AG416" s="171"/>
      <c r="AH416" t="s">
        <v>182</v>
      </c>
      <c r="AI416">
        <f>SUM(AI411:AI415)</f>
        <v>4</v>
      </c>
      <c r="AJ416" s="171"/>
      <c r="AK416" t="s">
        <v>182</v>
      </c>
      <c r="AL416">
        <f>SUM(AL411:AL415)</f>
        <v>8</v>
      </c>
      <c r="AM416" s="171"/>
      <c r="AN416" t="s">
        <v>182</v>
      </c>
      <c r="AO416">
        <f>SUM(AO411:AO415)</f>
        <v>6</v>
      </c>
      <c r="AP416" s="171"/>
      <c r="AQ416" t="s">
        <v>182</v>
      </c>
      <c r="AR416">
        <f>SUM(AR411:AR415)</f>
        <v>8</v>
      </c>
      <c r="AS416" s="171"/>
      <c r="AT416" t="s">
        <v>182</v>
      </c>
      <c r="AU416">
        <f>SUM(AU411:AU415)</f>
        <v>6</v>
      </c>
      <c r="AV416" s="171"/>
      <c r="AX416" s="251" t="s">
        <v>182</v>
      </c>
      <c r="AY416" s="267">
        <f>SUM(AY411:AY415)</f>
        <v>90</v>
      </c>
      <c r="AZ416" s="263">
        <f>SUM(AZ411:AZ415)</f>
        <v>1</v>
      </c>
    </row>
    <row r="417" spans="7:52">
      <c r="I417" s="171"/>
      <c r="L417" s="171"/>
      <c r="O417" s="171"/>
      <c r="R417" s="171"/>
      <c r="U417" s="171"/>
      <c r="X417" s="171"/>
      <c r="AD417" s="171"/>
      <c r="AG417" s="171"/>
      <c r="AJ417" s="171"/>
      <c r="AM417" s="171"/>
      <c r="AP417" s="171"/>
      <c r="AS417" s="171"/>
      <c r="AV417" s="171"/>
    </row>
    <row r="418" spans="7:52" ht="72">
      <c r="G418" s="234" t="s">
        <v>186</v>
      </c>
      <c r="H418" s="235" t="s">
        <v>187</v>
      </c>
      <c r="I418" s="235" t="s">
        <v>188</v>
      </c>
      <c r="J418" s="234" t="s">
        <v>186</v>
      </c>
      <c r="K418" s="235" t="s">
        <v>187</v>
      </c>
      <c r="L418" s="235" t="s">
        <v>188</v>
      </c>
      <c r="M418" s="234" t="s">
        <v>186</v>
      </c>
      <c r="N418" s="235" t="s">
        <v>187</v>
      </c>
      <c r="O418" s="235" t="s">
        <v>188</v>
      </c>
      <c r="P418" s="234" t="s">
        <v>186</v>
      </c>
      <c r="Q418" s="235" t="s">
        <v>187</v>
      </c>
      <c r="R418" s="235" t="s">
        <v>188</v>
      </c>
      <c r="S418" s="234" t="s">
        <v>186</v>
      </c>
      <c r="T418" s="235" t="s">
        <v>187</v>
      </c>
      <c r="U418" s="235" t="s">
        <v>188</v>
      </c>
      <c r="V418" s="234" t="s">
        <v>186</v>
      </c>
      <c r="W418" s="235" t="s">
        <v>187</v>
      </c>
      <c r="X418" s="235" t="s">
        <v>188</v>
      </c>
      <c r="Y418" s="234" t="s">
        <v>186</v>
      </c>
      <c r="Z418" s="235" t="s">
        <v>187</v>
      </c>
      <c r="AA418" s="235" t="s">
        <v>188</v>
      </c>
      <c r="AB418" s="234" t="s">
        <v>186</v>
      </c>
      <c r="AC418" s="235" t="s">
        <v>187</v>
      </c>
      <c r="AD418" s="235" t="s">
        <v>188</v>
      </c>
      <c r="AE418" s="234" t="s">
        <v>186</v>
      </c>
      <c r="AF418" s="235" t="s">
        <v>187</v>
      </c>
      <c r="AG418" s="235" t="s">
        <v>188</v>
      </c>
      <c r="AH418" s="234" t="s">
        <v>186</v>
      </c>
      <c r="AI418" s="235" t="s">
        <v>187</v>
      </c>
      <c r="AJ418" s="235" t="s">
        <v>188</v>
      </c>
      <c r="AK418" s="234" t="s">
        <v>186</v>
      </c>
      <c r="AL418" s="235" t="s">
        <v>187</v>
      </c>
      <c r="AM418" s="236" t="s">
        <v>188</v>
      </c>
      <c r="AN418" s="234" t="s">
        <v>186</v>
      </c>
      <c r="AO418" s="235" t="s">
        <v>187</v>
      </c>
      <c r="AP418" s="236" t="s">
        <v>188</v>
      </c>
      <c r="AQ418" s="234" t="s">
        <v>186</v>
      </c>
      <c r="AR418" s="235" t="s">
        <v>187</v>
      </c>
      <c r="AS418" s="236" t="s">
        <v>188</v>
      </c>
      <c r="AT418" s="234" t="s">
        <v>186</v>
      </c>
      <c r="AU418" s="235" t="s">
        <v>187</v>
      </c>
      <c r="AV418" s="236" t="s">
        <v>188</v>
      </c>
      <c r="AX418" s="234" t="s">
        <v>186</v>
      </c>
      <c r="AY418" s="235" t="s">
        <v>189</v>
      </c>
      <c r="AZ418" s="236" t="s">
        <v>188</v>
      </c>
    </row>
    <row r="419" spans="7:52">
      <c r="G419" s="239">
        <v>0.5</v>
      </c>
      <c r="H419" s="241">
        <f>(G185/2)</f>
        <v>63500</v>
      </c>
      <c r="I419" s="285">
        <f>H419/H408</f>
        <v>0.19418960244648317</v>
      </c>
      <c r="J419" s="239">
        <v>0.5</v>
      </c>
      <c r="K419" s="241">
        <f>(J185/2)</f>
        <v>63500</v>
      </c>
      <c r="L419" s="285">
        <f>K419/K408</f>
        <v>1.5106257654233702E-2</v>
      </c>
      <c r="M419" s="239">
        <v>0.5</v>
      </c>
      <c r="N419" s="241">
        <f>(M185/2)</f>
        <v>63500</v>
      </c>
      <c r="O419" s="285">
        <f>N419/N408</f>
        <v>6.9438369346513859E-2</v>
      </c>
      <c r="P419" s="239">
        <v>0.5</v>
      </c>
      <c r="Q419" s="241">
        <f>(P185/2)</f>
        <v>63500</v>
      </c>
      <c r="R419" s="285">
        <f>Q419/Q408</f>
        <v>3.1423198733174978E-2</v>
      </c>
      <c r="S419" s="239">
        <v>2.5</v>
      </c>
      <c r="T419" s="241">
        <f>S215+S189+(S185/2)</f>
        <v>244116</v>
      </c>
      <c r="U419" s="285">
        <f>T419/T408</f>
        <v>5.7339099907948707E-2</v>
      </c>
      <c r="V419" s="239">
        <v>1.5</v>
      </c>
      <c r="W419" s="241">
        <f>V223+(V185/2)</f>
        <v>183497</v>
      </c>
      <c r="X419" s="285">
        <f>W419/W408</f>
        <v>3.7179996065137173E-2</v>
      </c>
      <c r="Y419" s="239">
        <v>1</v>
      </c>
      <c r="Z419" s="241">
        <f>(Y188/2)+(Y185/2)</f>
        <v>188500</v>
      </c>
      <c r="AA419" s="285">
        <f>Z419/Z408</f>
        <v>3.0051914083729894E-2</v>
      </c>
      <c r="AB419" s="239">
        <v>0.5</v>
      </c>
      <c r="AC419" s="241">
        <f>(AB185/2)</f>
        <v>63500</v>
      </c>
      <c r="AD419" s="285">
        <f>AC419/AC408</f>
        <v>1.6672075245407696E-2</v>
      </c>
      <c r="AE419" s="239">
        <v>3</v>
      </c>
      <c r="AF419" s="241">
        <f>(AE185/2)+AE152+(AE140/2)+AE130</f>
        <v>133315</v>
      </c>
      <c r="AG419" s="285">
        <f>AF419/AF408</f>
        <v>0.33596260222017815</v>
      </c>
      <c r="AH419" s="239">
        <v>0.5</v>
      </c>
      <c r="AI419" s="241">
        <f>(AH185/2)</f>
        <v>63500</v>
      </c>
      <c r="AJ419" s="285">
        <f>AI419/AI408</f>
        <v>9.2047755245163766E-3</v>
      </c>
      <c r="AK419" s="239">
        <v>2</v>
      </c>
      <c r="AL419" s="241">
        <f>(AK185/2)+AK131+AK132+AK133</f>
        <v>4299500</v>
      </c>
      <c r="AM419" s="284">
        <f>AL419/AL408</f>
        <v>0.93569096844396082</v>
      </c>
      <c r="AN419" s="239">
        <v>1.5</v>
      </c>
      <c r="AO419" s="241">
        <f>(AN185/2)+AN155</f>
        <v>63500</v>
      </c>
      <c r="AP419" s="284">
        <f>AO419/AO408</f>
        <v>1.2848321017829827E-2</v>
      </c>
      <c r="AQ419" s="239">
        <v>1.5</v>
      </c>
      <c r="AR419" s="241">
        <f>(AQ185/2)+AQ157+(AQ145/2)</f>
        <v>63500</v>
      </c>
      <c r="AS419" s="284">
        <f>AR419/AR408</f>
        <v>1.2345775023038966E-2</v>
      </c>
      <c r="AT419" s="239">
        <v>2.5</v>
      </c>
      <c r="AU419" s="241">
        <f>(AT185/2)+AT154+(AT145/2)</f>
        <v>502700</v>
      </c>
      <c r="AV419" s="284">
        <f>AU419/AU408</f>
        <v>8.748390240506769E-2</v>
      </c>
      <c r="AX419" s="287">
        <f>SUM(AQ419,AN419,AK419,AH419,AE419,AB419,Y419,V419,S419,P419,M419,J419,G419,AT419)</f>
        <v>18.5</v>
      </c>
      <c r="AY419" s="241">
        <f>SUM(AR419,AO419,AL419,AI419,AF419,AC419,Z419,W419,T419,Q419,N419,K419,H419,AU419)</f>
        <v>6059628</v>
      </c>
      <c r="AZ419" s="256">
        <f>AY419/AY408</f>
        <v>0.1112629942177332</v>
      </c>
    </row>
    <row r="420" spans="7:52" ht="43.15">
      <c r="AZ420" s="228" t="s">
        <v>190</v>
      </c>
    </row>
    <row r="421" spans="7:52" ht="100.9">
      <c r="AB421" s="1" t="s">
        <v>191</v>
      </c>
      <c r="AC421" s="1" t="s">
        <v>192</v>
      </c>
      <c r="AZ421" s="231">
        <f>AY371/AY372</f>
        <v>6.9227830571605947E-2</v>
      </c>
    </row>
    <row r="422" spans="7:52">
      <c r="AC422" s="443">
        <f>4864371+3643736+3752050</f>
        <v>12260157</v>
      </c>
    </row>
    <row r="426" spans="7:52">
      <c r="AC426">
        <f>12260157-2138203</f>
        <v>10121954</v>
      </c>
    </row>
  </sheetData>
  <sheetProtection selectLockedCells="1"/>
  <mergeCells count="1547">
    <mergeCell ref="AT329:AT330"/>
    <mergeCell ref="AU329:AU330"/>
    <mergeCell ref="AV329:AV330"/>
    <mergeCell ref="AT352:AV352"/>
    <mergeCell ref="AT362:AV362"/>
    <mergeCell ref="AT186:AT187"/>
    <mergeCell ref="AU186:AU187"/>
    <mergeCell ref="AV186:AV187"/>
    <mergeCell ref="AT199:AT200"/>
    <mergeCell ref="AU199:AU200"/>
    <mergeCell ref="AV199:AV200"/>
    <mergeCell ref="AT212:AT213"/>
    <mergeCell ref="AU212:AU213"/>
    <mergeCell ref="AV212:AV213"/>
    <mergeCell ref="AT277:AT278"/>
    <mergeCell ref="AU277:AU278"/>
    <mergeCell ref="AV277:AV278"/>
    <mergeCell ref="AT303:AT304"/>
    <mergeCell ref="AU303:AU304"/>
    <mergeCell ref="AV303:AV304"/>
    <mergeCell ref="AT316:AT317"/>
    <mergeCell ref="AU316:AU317"/>
    <mergeCell ref="AV316:AV317"/>
    <mergeCell ref="AT100:AT101"/>
    <mergeCell ref="AU100:AU101"/>
    <mergeCell ref="AV100:AV101"/>
    <mergeCell ref="AT113:AT114"/>
    <mergeCell ref="AU113:AU114"/>
    <mergeCell ref="AV113:AV114"/>
    <mergeCell ref="AT125:AT126"/>
    <mergeCell ref="AU125:AU126"/>
    <mergeCell ref="AV125:AV126"/>
    <mergeCell ref="AT137:AT138"/>
    <mergeCell ref="AU137:AU138"/>
    <mergeCell ref="AV137:AV138"/>
    <mergeCell ref="AT149:AT150"/>
    <mergeCell ref="AU149:AU150"/>
    <mergeCell ref="AV149:AV150"/>
    <mergeCell ref="AT161:AT162"/>
    <mergeCell ref="AU161:AU162"/>
    <mergeCell ref="AV161:AV162"/>
    <mergeCell ref="AT4:AV4"/>
    <mergeCell ref="AT5:AT6"/>
    <mergeCell ref="AU5:AU6"/>
    <mergeCell ref="AV5:AV6"/>
    <mergeCell ref="AT29:AT30"/>
    <mergeCell ref="AU29:AU30"/>
    <mergeCell ref="AV29:AV30"/>
    <mergeCell ref="AT41:AT42"/>
    <mergeCell ref="AU41:AU42"/>
    <mergeCell ref="AV41:AV42"/>
    <mergeCell ref="AT65:AT66"/>
    <mergeCell ref="AU65:AU66"/>
    <mergeCell ref="AV65:AV66"/>
    <mergeCell ref="AT76:AT77"/>
    <mergeCell ref="AU76:AU77"/>
    <mergeCell ref="AV76:AV77"/>
    <mergeCell ref="AT88:AT89"/>
    <mergeCell ref="AU88:AU89"/>
    <mergeCell ref="AV88:AV89"/>
    <mergeCell ref="A331:A341"/>
    <mergeCell ref="B331:B341"/>
    <mergeCell ref="C331:C341"/>
    <mergeCell ref="D331:D341"/>
    <mergeCell ref="E331:E341"/>
    <mergeCell ref="Y329:Y330"/>
    <mergeCell ref="Z329:Z330"/>
    <mergeCell ref="AA329:AA330"/>
    <mergeCell ref="AB329:AB330"/>
    <mergeCell ref="AC329:AC330"/>
    <mergeCell ref="AD329:AD330"/>
    <mergeCell ref="AE329:AE330"/>
    <mergeCell ref="AF329:AF330"/>
    <mergeCell ref="AG329:AG330"/>
    <mergeCell ref="AH329:AH330"/>
    <mergeCell ref="AI329:AI330"/>
    <mergeCell ref="AJ329:AJ330"/>
    <mergeCell ref="N329:N330"/>
    <mergeCell ref="O329:O330"/>
    <mergeCell ref="P329:P330"/>
    <mergeCell ref="Q329:Q330"/>
    <mergeCell ref="AJ277:AJ278"/>
    <mergeCell ref="AF174:AF175"/>
    <mergeCell ref="AH316:AH317"/>
    <mergeCell ref="AM329:AM330"/>
    <mergeCell ref="AN329:AN330"/>
    <mergeCell ref="AO329:AO330"/>
    <mergeCell ref="A329:A330"/>
    <mergeCell ref="B329:B330"/>
    <mergeCell ref="C329:C330"/>
    <mergeCell ref="D329:D330"/>
    <mergeCell ref="E329:E330"/>
    <mergeCell ref="G329:G330"/>
    <mergeCell ref="AQ329:AQ330"/>
    <mergeCell ref="AR329:AR330"/>
    <mergeCell ref="AS329:AS330"/>
    <mergeCell ref="AW329:AW330"/>
    <mergeCell ref="AX329:AX330"/>
    <mergeCell ref="AK329:AK330"/>
    <mergeCell ref="AL329:AL330"/>
    <mergeCell ref="AW316:AW317"/>
    <mergeCell ref="AX316:AX317"/>
    <mergeCell ref="A318:A328"/>
    <mergeCell ref="B318:B328"/>
    <mergeCell ref="C318:C328"/>
    <mergeCell ref="D318:D328"/>
    <mergeCell ref="E318:E328"/>
    <mergeCell ref="AJ316:AJ317"/>
    <mergeCell ref="AC316:AC317"/>
    <mergeCell ref="AD316:AD317"/>
    <mergeCell ref="AE316:AE317"/>
    <mergeCell ref="AF316:AF317"/>
    <mergeCell ref="AG316:AG317"/>
    <mergeCell ref="AI316:AI317"/>
    <mergeCell ref="AA161:AA162"/>
    <mergeCell ref="AB161:AB162"/>
    <mergeCell ref="AC161:AC162"/>
    <mergeCell ref="AD161:AD162"/>
    <mergeCell ref="AE161:AE162"/>
    <mergeCell ref="AH212:AH213"/>
    <mergeCell ref="AI212:AI213"/>
    <mergeCell ref="Y199:Y200"/>
    <mergeCell ref="Z199:Z200"/>
    <mergeCell ref="AC212:AC213"/>
    <mergeCell ref="AD212:AD213"/>
    <mergeCell ref="AE212:AE213"/>
    <mergeCell ref="AF212:AF213"/>
    <mergeCell ref="AG212:AG213"/>
    <mergeCell ref="A316:A317"/>
    <mergeCell ref="B316:B317"/>
    <mergeCell ref="C316:C317"/>
    <mergeCell ref="D316:D317"/>
    <mergeCell ref="E316:E317"/>
    <mergeCell ref="F316:F317"/>
    <mergeCell ref="G316:G317"/>
    <mergeCell ref="H316:H317"/>
    <mergeCell ref="I316:I317"/>
    <mergeCell ref="J316:J317"/>
    <mergeCell ref="K316:K317"/>
    <mergeCell ref="L316:L317"/>
    <mergeCell ref="M316:M317"/>
    <mergeCell ref="N316:N317"/>
    <mergeCell ref="O316:O317"/>
    <mergeCell ref="P316:P317"/>
    <mergeCell ref="Q316:Q317"/>
    <mergeCell ref="AK41:AK42"/>
    <mergeCell ref="AL41:AL42"/>
    <mergeCell ref="AM41:AM42"/>
    <mergeCell ref="AN41:AN42"/>
    <mergeCell ref="AO41:AO42"/>
    <mergeCell ref="AP41:AP42"/>
    <mergeCell ref="AQ41:AQ42"/>
    <mergeCell ref="AR41:AR42"/>
    <mergeCell ref="AS41:AS42"/>
    <mergeCell ref="AW41:AW42"/>
    <mergeCell ref="AX41:AX42"/>
    <mergeCell ref="A43:A51"/>
    <mergeCell ref="B43:B51"/>
    <mergeCell ref="C43:C51"/>
    <mergeCell ref="D43:D51"/>
    <mergeCell ref="E43:E51"/>
    <mergeCell ref="T41:T42"/>
    <mergeCell ref="U41:U42"/>
    <mergeCell ref="V41:V42"/>
    <mergeCell ref="W41:W42"/>
    <mergeCell ref="X41:X42"/>
    <mergeCell ref="Y41:Y42"/>
    <mergeCell ref="Z41:Z42"/>
    <mergeCell ref="AA41:AA42"/>
    <mergeCell ref="AB41:AB42"/>
    <mergeCell ref="AC41:AC42"/>
    <mergeCell ref="AD41:AD42"/>
    <mergeCell ref="AE41:AE42"/>
    <mergeCell ref="AF41:AF42"/>
    <mergeCell ref="AG41:AG42"/>
    <mergeCell ref="AH41:AH42"/>
    <mergeCell ref="AI41:AI42"/>
    <mergeCell ref="AJ41:AJ42"/>
    <mergeCell ref="AN137:AN138"/>
    <mergeCell ref="AO137:AO138"/>
    <mergeCell ref="AP137:AP138"/>
    <mergeCell ref="AQ137:AQ138"/>
    <mergeCell ref="AR137:AR138"/>
    <mergeCell ref="AS137:AS138"/>
    <mergeCell ref="AW137:AW138"/>
    <mergeCell ref="AX137:AX138"/>
    <mergeCell ref="A139:A148"/>
    <mergeCell ref="B139:B148"/>
    <mergeCell ref="C139:C148"/>
    <mergeCell ref="D139:D148"/>
    <mergeCell ref="E139:E148"/>
    <mergeCell ref="A41:A42"/>
    <mergeCell ref="B41:B42"/>
    <mergeCell ref="C41:C42"/>
    <mergeCell ref="D41:D42"/>
    <mergeCell ref="E41:E42"/>
    <mergeCell ref="F41:F42"/>
    <mergeCell ref="G41:G42"/>
    <mergeCell ref="H41:H42"/>
    <mergeCell ref="I41:I42"/>
    <mergeCell ref="J41:J42"/>
    <mergeCell ref="K41:K42"/>
    <mergeCell ref="L41:L42"/>
    <mergeCell ref="M41:M42"/>
    <mergeCell ref="N41:N42"/>
    <mergeCell ref="O41:O42"/>
    <mergeCell ref="P41:P42"/>
    <mergeCell ref="AF137:AF138"/>
    <mergeCell ref="AG137:AG138"/>
    <mergeCell ref="V65:V66"/>
    <mergeCell ref="W65:W66"/>
    <mergeCell ref="X65:X66"/>
    <mergeCell ref="Y65:Y66"/>
    <mergeCell ref="Z65:Z66"/>
    <mergeCell ref="AA65:AA66"/>
    <mergeCell ref="AB65:AB66"/>
    <mergeCell ref="AC65:AC66"/>
    <mergeCell ref="AD65:AD66"/>
    <mergeCell ref="AE65:AE66"/>
    <mergeCell ref="AF65:AF66"/>
    <mergeCell ref="AG65:AG66"/>
    <mergeCell ref="O137:O138"/>
    <mergeCell ref="P137:P138"/>
    <mergeCell ref="AF76:AF77"/>
    <mergeCell ref="AG76:AG77"/>
    <mergeCell ref="AB76:AB77"/>
    <mergeCell ref="R76:R77"/>
    <mergeCell ref="S76:S77"/>
    <mergeCell ref="AE88:AE89"/>
    <mergeCell ref="AF88:AF89"/>
    <mergeCell ref="AG88:AG89"/>
    <mergeCell ref="T125:T126"/>
    <mergeCell ref="U125:U126"/>
    <mergeCell ref="V125:V126"/>
    <mergeCell ref="W125:W126"/>
    <mergeCell ref="X125:X126"/>
    <mergeCell ref="Y125:Y126"/>
    <mergeCell ref="Z125:Z126"/>
    <mergeCell ref="AA125:AA126"/>
    <mergeCell ref="AB125:AB126"/>
    <mergeCell ref="U65:U66"/>
    <mergeCell ref="Q41:Q42"/>
    <mergeCell ref="R41:R42"/>
    <mergeCell ref="S41:S42"/>
    <mergeCell ref="T137:T138"/>
    <mergeCell ref="U137:U138"/>
    <mergeCell ref="V137:V138"/>
    <mergeCell ref="W137:W138"/>
    <mergeCell ref="X137:X138"/>
    <mergeCell ref="Y137:Y138"/>
    <mergeCell ref="Z137:Z138"/>
    <mergeCell ref="AA137:AA138"/>
    <mergeCell ref="AB137:AB138"/>
    <mergeCell ref="AC137:AC138"/>
    <mergeCell ref="AD137:AD138"/>
    <mergeCell ref="AE137:AE138"/>
    <mergeCell ref="C151:C160"/>
    <mergeCell ref="D151:D160"/>
    <mergeCell ref="E151:E160"/>
    <mergeCell ref="R88:R89"/>
    <mergeCell ref="G88:G89"/>
    <mergeCell ref="H88:H89"/>
    <mergeCell ref="I88:I89"/>
    <mergeCell ref="J88:J89"/>
    <mergeCell ref="K88:K89"/>
    <mergeCell ref="M88:M89"/>
    <mergeCell ref="L88:L89"/>
    <mergeCell ref="V76:V77"/>
    <mergeCell ref="W76:W77"/>
    <mergeCell ref="X76:X77"/>
    <mergeCell ref="Y76:Y77"/>
    <mergeCell ref="Z76:Z77"/>
    <mergeCell ref="AA76:AA77"/>
    <mergeCell ref="D137:D138"/>
    <mergeCell ref="E137:E138"/>
    <mergeCell ref="F137:F138"/>
    <mergeCell ref="G137:G138"/>
    <mergeCell ref="H137:H138"/>
    <mergeCell ref="I137:I138"/>
    <mergeCell ref="J137:J138"/>
    <mergeCell ref="K137:K138"/>
    <mergeCell ref="L137:L138"/>
    <mergeCell ref="M137:M138"/>
    <mergeCell ref="N137:N138"/>
    <mergeCell ref="AG149:AG150"/>
    <mergeCell ref="AH149:AH150"/>
    <mergeCell ref="AI149:AI150"/>
    <mergeCell ref="E149:E150"/>
    <mergeCell ref="F149:F150"/>
    <mergeCell ref="G149:G150"/>
    <mergeCell ref="H149:H150"/>
    <mergeCell ref="I149:I150"/>
    <mergeCell ref="J149:J150"/>
    <mergeCell ref="K149:K150"/>
    <mergeCell ref="L149:L150"/>
    <mergeCell ref="M149:M150"/>
    <mergeCell ref="N149:N150"/>
    <mergeCell ref="O149:O150"/>
    <mergeCell ref="P149:P150"/>
    <mergeCell ref="Q149:Q150"/>
    <mergeCell ref="Y149:Y150"/>
    <mergeCell ref="AL149:AL150"/>
    <mergeCell ref="AH137:AH138"/>
    <mergeCell ref="AI137:AI138"/>
    <mergeCell ref="AJ137:AJ138"/>
    <mergeCell ref="AN149:AN150"/>
    <mergeCell ref="AO149:AO150"/>
    <mergeCell ref="AP149:AP150"/>
    <mergeCell ref="AQ149:AQ150"/>
    <mergeCell ref="AR149:AR150"/>
    <mergeCell ref="AS149:AS150"/>
    <mergeCell ref="AW149:AW150"/>
    <mergeCell ref="AX149:AX150"/>
    <mergeCell ref="AQ174:AQ175"/>
    <mergeCell ref="AR174:AR175"/>
    <mergeCell ref="AS174:AS175"/>
    <mergeCell ref="AW161:AW162"/>
    <mergeCell ref="AX161:AX162"/>
    <mergeCell ref="AR161:AR162"/>
    <mergeCell ref="AS161:AS162"/>
    <mergeCell ref="AH161:AH162"/>
    <mergeCell ref="AI161:AI162"/>
    <mergeCell ref="AJ161:AJ162"/>
    <mergeCell ref="AK161:AK162"/>
    <mergeCell ref="AL161:AL162"/>
    <mergeCell ref="AM161:AM162"/>
    <mergeCell ref="AM149:AM150"/>
    <mergeCell ref="AK137:AK138"/>
    <mergeCell ref="AL137:AL138"/>
    <mergeCell ref="AT174:AT175"/>
    <mergeCell ref="AU174:AU175"/>
    <mergeCell ref="AV174:AV175"/>
    <mergeCell ref="AQ362:AS362"/>
    <mergeCell ref="AQ161:AQ162"/>
    <mergeCell ref="AQ316:AQ317"/>
    <mergeCell ref="AR316:AR317"/>
    <mergeCell ref="AS316:AS317"/>
    <mergeCell ref="D356:F356"/>
    <mergeCell ref="AQ186:AQ187"/>
    <mergeCell ref="AR186:AR187"/>
    <mergeCell ref="AS186:AS187"/>
    <mergeCell ref="AQ199:AQ200"/>
    <mergeCell ref="AR199:AR200"/>
    <mergeCell ref="AS199:AS200"/>
    <mergeCell ref="AQ212:AQ213"/>
    <mergeCell ref="AR212:AR213"/>
    <mergeCell ref="AS212:AS213"/>
    <mergeCell ref="AQ277:AQ278"/>
    <mergeCell ref="AR277:AR278"/>
    <mergeCell ref="AS277:AS278"/>
    <mergeCell ref="AQ303:AQ304"/>
    <mergeCell ref="AR303:AR304"/>
    <mergeCell ref="AS303:AS304"/>
    <mergeCell ref="AQ352:AS352"/>
    <mergeCell ref="AN186:AN187"/>
    <mergeCell ref="AK277:AK278"/>
    <mergeCell ref="AL316:AL317"/>
    <mergeCell ref="AM316:AM317"/>
    <mergeCell ref="AN316:AN317"/>
    <mergeCell ref="AO316:AO317"/>
    <mergeCell ref="Y316:Y317"/>
    <mergeCell ref="Z316:Z317"/>
    <mergeCell ref="AA316:AA317"/>
    <mergeCell ref="AB316:AB317"/>
    <mergeCell ref="AS5:AS6"/>
    <mergeCell ref="AQ65:AQ66"/>
    <mergeCell ref="AR65:AR66"/>
    <mergeCell ref="AS65:AS66"/>
    <mergeCell ref="AQ76:AQ77"/>
    <mergeCell ref="AR76:AR77"/>
    <mergeCell ref="AS76:AS77"/>
    <mergeCell ref="AQ88:AQ89"/>
    <mergeCell ref="AR88:AR89"/>
    <mergeCell ref="AS88:AS89"/>
    <mergeCell ref="AQ100:AQ101"/>
    <mergeCell ref="AR100:AR101"/>
    <mergeCell ref="AS100:AS101"/>
    <mergeCell ref="AN4:AP4"/>
    <mergeCell ref="AN5:AN6"/>
    <mergeCell ref="AO5:AO6"/>
    <mergeCell ref="AP5:AP6"/>
    <mergeCell ref="AQ4:AS4"/>
    <mergeCell ref="AQ5:AQ6"/>
    <mergeCell ref="AR5:AR6"/>
    <mergeCell ref="AN65:AN66"/>
    <mergeCell ref="AO65:AO66"/>
    <mergeCell ref="AP65:AP66"/>
    <mergeCell ref="AN76:AN77"/>
    <mergeCell ref="AO76:AO77"/>
    <mergeCell ref="AP76:AP77"/>
    <mergeCell ref="AN88:AN89"/>
    <mergeCell ref="AO88:AO89"/>
    <mergeCell ref="AP88:AP89"/>
    <mergeCell ref="AO100:AO101"/>
    <mergeCell ref="AP100:AP101"/>
    <mergeCell ref="AN100:AN101"/>
    <mergeCell ref="AN352:AP352"/>
    <mergeCell ref="AN277:AN278"/>
    <mergeCell ref="AO277:AO278"/>
    <mergeCell ref="AP277:AP278"/>
    <mergeCell ref="AN303:AN304"/>
    <mergeCell ref="AO303:AO304"/>
    <mergeCell ref="AP303:AP304"/>
    <mergeCell ref="AP316:AP317"/>
    <mergeCell ref="AO186:AO187"/>
    <mergeCell ref="AP186:AP187"/>
    <mergeCell ref="AN199:AN200"/>
    <mergeCell ref="AO199:AO200"/>
    <mergeCell ref="AP199:AP200"/>
    <mergeCell ref="AN212:AN213"/>
    <mergeCell ref="AO212:AO213"/>
    <mergeCell ref="AP212:AP213"/>
    <mergeCell ref="AP329:AP330"/>
    <mergeCell ref="D366:F366"/>
    <mergeCell ref="D357:F357"/>
    <mergeCell ref="D358:F358"/>
    <mergeCell ref="D361:F361"/>
    <mergeCell ref="D363:F363"/>
    <mergeCell ref="D364:F364"/>
    <mergeCell ref="D365:F365"/>
    <mergeCell ref="D353:F353"/>
    <mergeCell ref="D355:F355"/>
    <mergeCell ref="M303:M304"/>
    <mergeCell ref="N303:N304"/>
    <mergeCell ref="O303:O304"/>
    <mergeCell ref="P303:P304"/>
    <mergeCell ref="Q303:Q304"/>
    <mergeCell ref="R303:R304"/>
    <mergeCell ref="S303:S304"/>
    <mergeCell ref="T303:T304"/>
    <mergeCell ref="D360:F360"/>
    <mergeCell ref="H303:H304"/>
    <mergeCell ref="I303:I304"/>
    <mergeCell ref="J303:J304"/>
    <mergeCell ref="K303:K304"/>
    <mergeCell ref="L303:L304"/>
    <mergeCell ref="E174:E175"/>
    <mergeCell ref="F174:F175"/>
    <mergeCell ref="S161:S162"/>
    <mergeCell ref="T161:T162"/>
    <mergeCell ref="U161:U162"/>
    <mergeCell ref="S125:S126"/>
    <mergeCell ref="R149:R150"/>
    <mergeCell ref="H329:H330"/>
    <mergeCell ref="I329:I330"/>
    <mergeCell ref="J329:J330"/>
    <mergeCell ref="K329:K330"/>
    <mergeCell ref="L329:L330"/>
    <mergeCell ref="M329:M330"/>
    <mergeCell ref="AN362:AP362"/>
    <mergeCell ref="AN161:AN162"/>
    <mergeCell ref="AO161:AO162"/>
    <mergeCell ref="S149:S150"/>
    <mergeCell ref="AH362:AJ362"/>
    <mergeCell ref="AK362:AM362"/>
    <mergeCell ref="D354:F354"/>
    <mergeCell ref="D352:F352"/>
    <mergeCell ref="G352:I352"/>
    <mergeCell ref="F277:F278"/>
    <mergeCell ref="G277:G278"/>
    <mergeCell ref="H277:H278"/>
    <mergeCell ref="I277:I278"/>
    <mergeCell ref="J277:J278"/>
    <mergeCell ref="K277:K278"/>
    <mergeCell ref="L277:L278"/>
    <mergeCell ref="M277:M278"/>
    <mergeCell ref="N277:N278"/>
    <mergeCell ref="Y352:AA352"/>
    <mergeCell ref="AE4:AG4"/>
    <mergeCell ref="A1:AX2"/>
    <mergeCell ref="A3:AX3"/>
    <mergeCell ref="A4:F4"/>
    <mergeCell ref="AX174:AX175"/>
    <mergeCell ref="A176:A185"/>
    <mergeCell ref="B176:B185"/>
    <mergeCell ref="C176:C185"/>
    <mergeCell ref="D176:D185"/>
    <mergeCell ref="E176:E185"/>
    <mergeCell ref="AG174:AG175"/>
    <mergeCell ref="AW174:AW175"/>
    <mergeCell ref="P174:P175"/>
    <mergeCell ref="Q174:Q175"/>
    <mergeCell ref="R174:R175"/>
    <mergeCell ref="S174:S175"/>
    <mergeCell ref="O174:O175"/>
    <mergeCell ref="I174:I175"/>
    <mergeCell ref="J174:J175"/>
    <mergeCell ref="K174:K175"/>
    <mergeCell ref="L174:L175"/>
    <mergeCell ref="M174:M175"/>
    <mergeCell ref="N174:N175"/>
    <mergeCell ref="G174:G175"/>
    <mergeCell ref="H174:H175"/>
    <mergeCell ref="A174:A175"/>
    <mergeCell ref="B174:B175"/>
    <mergeCell ref="C174:C175"/>
    <mergeCell ref="D174:D175"/>
    <mergeCell ref="I5:I6"/>
    <mergeCell ref="J5:J6"/>
    <mergeCell ref="K5:K6"/>
    <mergeCell ref="L5:L6"/>
    <mergeCell ref="M5:M6"/>
    <mergeCell ref="N5:N6"/>
    <mergeCell ref="O5:O6"/>
    <mergeCell ref="P5:P6"/>
    <mergeCell ref="Q5:Q6"/>
    <mergeCell ref="G4:I4"/>
    <mergeCell ref="J4:L4"/>
    <mergeCell ref="M4:O4"/>
    <mergeCell ref="P4:R4"/>
    <mergeCell ref="S4:U4"/>
    <mergeCell ref="V4:X4"/>
    <mergeCell ref="Y4:AA4"/>
    <mergeCell ref="AB4:AD4"/>
    <mergeCell ref="AM65:AM66"/>
    <mergeCell ref="AX5:AX6"/>
    <mergeCell ref="A7:A16"/>
    <mergeCell ref="B7:B16"/>
    <mergeCell ref="C7:C16"/>
    <mergeCell ref="D7:D16"/>
    <mergeCell ref="E7:E1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W5:AW6"/>
    <mergeCell ref="A5:A6"/>
    <mergeCell ref="B5:B6"/>
    <mergeCell ref="C5:C6"/>
    <mergeCell ref="D5:D6"/>
    <mergeCell ref="E5:E6"/>
    <mergeCell ref="F5:F6"/>
    <mergeCell ref="G5:G6"/>
    <mergeCell ref="H5:H6"/>
    <mergeCell ref="AX65:AX66"/>
    <mergeCell ref="A67:A75"/>
    <mergeCell ref="B67:B75"/>
    <mergeCell ref="C67:C75"/>
    <mergeCell ref="D67:D75"/>
    <mergeCell ref="E67:E75"/>
    <mergeCell ref="R65:R66"/>
    <mergeCell ref="S65:S66"/>
    <mergeCell ref="T65:T66"/>
    <mergeCell ref="AW65:AW66"/>
    <mergeCell ref="A65:A66"/>
    <mergeCell ref="B65:B66"/>
    <mergeCell ref="C65:C66"/>
    <mergeCell ref="D65:D66"/>
    <mergeCell ref="E65:E66"/>
    <mergeCell ref="F65:F66"/>
    <mergeCell ref="G65:G66"/>
    <mergeCell ref="H65:H66"/>
    <mergeCell ref="I65:I66"/>
    <mergeCell ref="J65:J66"/>
    <mergeCell ref="K65:K66"/>
    <mergeCell ref="L65:L66"/>
    <mergeCell ref="M65:M66"/>
    <mergeCell ref="N65:N66"/>
    <mergeCell ref="O65:O66"/>
    <mergeCell ref="P65:P66"/>
    <mergeCell ref="Q65:Q66"/>
    <mergeCell ref="AH65:AH66"/>
    <mergeCell ref="AI65:AI66"/>
    <mergeCell ref="AJ65:AJ66"/>
    <mergeCell ref="AK65:AK66"/>
    <mergeCell ref="AL65:AL66"/>
    <mergeCell ref="AW76:AW77"/>
    <mergeCell ref="AX76:AX77"/>
    <mergeCell ref="A78:A87"/>
    <mergeCell ref="B78:B87"/>
    <mergeCell ref="C78:C87"/>
    <mergeCell ref="D78:D87"/>
    <mergeCell ref="E78:E87"/>
    <mergeCell ref="AH76:AH77"/>
    <mergeCell ref="AI76:AI77"/>
    <mergeCell ref="AJ76:AJ77"/>
    <mergeCell ref="AK76:AK77"/>
    <mergeCell ref="AL76:AL77"/>
    <mergeCell ref="AM76:AM77"/>
    <mergeCell ref="A76:A77"/>
    <mergeCell ref="B76:B77"/>
    <mergeCell ref="C76:C77"/>
    <mergeCell ref="D76:D77"/>
    <mergeCell ref="E76:E77"/>
    <mergeCell ref="F76:F77"/>
    <mergeCell ref="G76:G77"/>
    <mergeCell ref="H76:H77"/>
    <mergeCell ref="I76:I77"/>
    <mergeCell ref="J76:J77"/>
    <mergeCell ref="K76:K77"/>
    <mergeCell ref="L76:L77"/>
    <mergeCell ref="M76:M77"/>
    <mergeCell ref="N76:N77"/>
    <mergeCell ref="O76:O77"/>
    <mergeCell ref="P76:P77"/>
    <mergeCell ref="Q76:Q77"/>
    <mergeCell ref="T76:T77"/>
    <mergeCell ref="U76:U77"/>
    <mergeCell ref="AW88:AW89"/>
    <mergeCell ref="AX88:AX89"/>
    <mergeCell ref="Z88:Z89"/>
    <mergeCell ref="AA88:AA89"/>
    <mergeCell ref="AB88:AB89"/>
    <mergeCell ref="AC88:AC89"/>
    <mergeCell ref="AD88:AD89"/>
    <mergeCell ref="S88:S89"/>
    <mergeCell ref="T88:T89"/>
    <mergeCell ref="U88:U89"/>
    <mergeCell ref="V88:V89"/>
    <mergeCell ref="W88:W89"/>
    <mergeCell ref="AI88:AI89"/>
    <mergeCell ref="AJ88:AJ89"/>
    <mergeCell ref="AK88:AK89"/>
    <mergeCell ref="AL88:AL89"/>
    <mergeCell ref="AM88:AM89"/>
    <mergeCell ref="A90:A99"/>
    <mergeCell ref="B90:B99"/>
    <mergeCell ref="C90:C99"/>
    <mergeCell ref="D90:D99"/>
    <mergeCell ref="E90:E99"/>
    <mergeCell ref="Y88:Y89"/>
    <mergeCell ref="X88:X89"/>
    <mergeCell ref="A88:A89"/>
    <mergeCell ref="B88:B89"/>
    <mergeCell ref="C88:C89"/>
    <mergeCell ref="D88:D89"/>
    <mergeCell ref="E88:E89"/>
    <mergeCell ref="F88:F89"/>
    <mergeCell ref="N88:N89"/>
    <mergeCell ref="O88:O89"/>
    <mergeCell ref="P88:P89"/>
    <mergeCell ref="AH88:AH89"/>
    <mergeCell ref="Q88:Q89"/>
    <mergeCell ref="AX100:AX101"/>
    <mergeCell ref="A102:A112"/>
    <mergeCell ref="B102:B112"/>
    <mergeCell ref="C102:C112"/>
    <mergeCell ref="D102:D112"/>
    <mergeCell ref="E102:E112"/>
    <mergeCell ref="R100:R101"/>
    <mergeCell ref="S100:S101"/>
    <mergeCell ref="T100:T101"/>
    <mergeCell ref="U100:U101"/>
    <mergeCell ref="V100:V101"/>
    <mergeCell ref="W100:W101"/>
    <mergeCell ref="X100:X101"/>
    <mergeCell ref="Y100:Y101"/>
    <mergeCell ref="Z100:Z101"/>
    <mergeCell ref="AA100:AA101"/>
    <mergeCell ref="AB100:AB101"/>
    <mergeCell ref="AC100:AC101"/>
    <mergeCell ref="AD100:AD101"/>
    <mergeCell ref="AE100:AE101"/>
    <mergeCell ref="AF100:AF101"/>
    <mergeCell ref="AG100:AG101"/>
    <mergeCell ref="AW100:AW101"/>
    <mergeCell ref="A100:A101"/>
    <mergeCell ref="B100:B101"/>
    <mergeCell ref="C100:C101"/>
    <mergeCell ref="D100:D101"/>
    <mergeCell ref="E100:E101"/>
    <mergeCell ref="F100:F101"/>
    <mergeCell ref="G100:G101"/>
    <mergeCell ref="H100:H101"/>
    <mergeCell ref="I100:I101"/>
    <mergeCell ref="AW113:AW114"/>
    <mergeCell ref="R113:R114"/>
    <mergeCell ref="AX113:AX114"/>
    <mergeCell ref="A113:A114"/>
    <mergeCell ref="B113:B114"/>
    <mergeCell ref="C113:C114"/>
    <mergeCell ref="D113:D114"/>
    <mergeCell ref="E113:E114"/>
    <mergeCell ref="F113:F114"/>
    <mergeCell ref="G113:G114"/>
    <mergeCell ref="H113:H114"/>
    <mergeCell ref="I113:I114"/>
    <mergeCell ref="J113:J114"/>
    <mergeCell ref="K113:K114"/>
    <mergeCell ref="L113:L114"/>
    <mergeCell ref="P113:P114"/>
    <mergeCell ref="Q113:Q114"/>
    <mergeCell ref="AN113:AN114"/>
    <mergeCell ref="AO113:AO114"/>
    <mergeCell ref="AP113:AP114"/>
    <mergeCell ref="AA113:AA114"/>
    <mergeCell ref="AB113:AB114"/>
    <mergeCell ref="AC113:AC114"/>
    <mergeCell ref="AD113:AD114"/>
    <mergeCell ref="AE113:AE114"/>
    <mergeCell ref="AQ113:AQ114"/>
    <mergeCell ref="AR113:AR114"/>
    <mergeCell ref="AS113:AS114"/>
    <mergeCell ref="V113:V114"/>
    <mergeCell ref="W113:W114"/>
    <mergeCell ref="X113:X114"/>
    <mergeCell ref="Y113:Y114"/>
    <mergeCell ref="B149:B150"/>
    <mergeCell ref="C149:C150"/>
    <mergeCell ref="A161:A162"/>
    <mergeCell ref="B161:B162"/>
    <mergeCell ref="D149:D150"/>
    <mergeCell ref="F161:F162"/>
    <mergeCell ref="Z113:Z114"/>
    <mergeCell ref="E115:E124"/>
    <mergeCell ref="E125:E126"/>
    <mergeCell ref="F125:F126"/>
    <mergeCell ref="G125:G126"/>
    <mergeCell ref="H125:H126"/>
    <mergeCell ref="I125:I126"/>
    <mergeCell ref="J125:J126"/>
    <mergeCell ref="K125:K126"/>
    <mergeCell ref="G161:G162"/>
    <mergeCell ref="H161:H162"/>
    <mergeCell ref="I161:I162"/>
    <mergeCell ref="J161:J162"/>
    <mergeCell ref="K161:K162"/>
    <mergeCell ref="Q137:Q138"/>
    <mergeCell ref="R137:R138"/>
    <mergeCell ref="S137:S138"/>
    <mergeCell ref="Z149:Z150"/>
    <mergeCell ref="V161:V162"/>
    <mergeCell ref="W161:W162"/>
    <mergeCell ref="X161:X162"/>
    <mergeCell ref="Y161:Y162"/>
    <mergeCell ref="Z161:Z162"/>
    <mergeCell ref="A137:A138"/>
    <mergeCell ref="B137:B138"/>
    <mergeCell ref="C137:C138"/>
    <mergeCell ref="M199:M200"/>
    <mergeCell ref="N199:N200"/>
    <mergeCell ref="O199:O200"/>
    <mergeCell ref="P199:P200"/>
    <mergeCell ref="AA199:AA200"/>
    <mergeCell ref="R199:R200"/>
    <mergeCell ref="S199:S200"/>
    <mergeCell ref="T199:T200"/>
    <mergeCell ref="AH100:AH101"/>
    <mergeCell ref="AI100:AI101"/>
    <mergeCell ref="AJ100:AJ101"/>
    <mergeCell ref="AK100:AK101"/>
    <mergeCell ref="AL100:AL101"/>
    <mergeCell ref="A163:A173"/>
    <mergeCell ref="B163:B173"/>
    <mergeCell ref="C163:C173"/>
    <mergeCell ref="D163:D173"/>
    <mergeCell ref="E163:E173"/>
    <mergeCell ref="J100:J101"/>
    <mergeCell ref="K100:K101"/>
    <mergeCell ref="L100:L101"/>
    <mergeCell ref="M100:M101"/>
    <mergeCell ref="N100:N101"/>
    <mergeCell ref="O100:O101"/>
    <mergeCell ref="P100:P101"/>
    <mergeCell ref="Q100:Q101"/>
    <mergeCell ref="A151:A160"/>
    <mergeCell ref="B151:B160"/>
    <mergeCell ref="C161:C162"/>
    <mergeCell ref="A115:A124"/>
    <mergeCell ref="A125:A126"/>
    <mergeCell ref="B125:B126"/>
    <mergeCell ref="L161:L162"/>
    <mergeCell ref="M161:M162"/>
    <mergeCell ref="N161:N162"/>
    <mergeCell ref="O161:O162"/>
    <mergeCell ref="P161:P162"/>
    <mergeCell ref="Q161:Q162"/>
    <mergeCell ref="M113:M114"/>
    <mergeCell ref="N113:N114"/>
    <mergeCell ref="O113:O114"/>
    <mergeCell ref="AB149:AB150"/>
    <mergeCell ref="T149:T150"/>
    <mergeCell ref="U149:U150"/>
    <mergeCell ref="V149:V150"/>
    <mergeCell ref="W149:W150"/>
    <mergeCell ref="X149:X150"/>
    <mergeCell ref="S113:S114"/>
    <mergeCell ref="T113:T114"/>
    <mergeCell ref="U113:U114"/>
    <mergeCell ref="R161:R162"/>
    <mergeCell ref="B115:B124"/>
    <mergeCell ref="C115:C124"/>
    <mergeCell ref="D115:D124"/>
    <mergeCell ref="D161:D162"/>
    <mergeCell ref="E161:E162"/>
    <mergeCell ref="A305:A315"/>
    <mergeCell ref="B305:B315"/>
    <mergeCell ref="C305:C315"/>
    <mergeCell ref="D305:D315"/>
    <mergeCell ref="E305:E315"/>
    <mergeCell ref="A303:A304"/>
    <mergeCell ref="B303:B304"/>
    <mergeCell ref="C303:C304"/>
    <mergeCell ref="D303:D304"/>
    <mergeCell ref="E303:E304"/>
    <mergeCell ref="F303:F304"/>
    <mergeCell ref="G303:G304"/>
    <mergeCell ref="A199:A200"/>
    <mergeCell ref="B199:B200"/>
    <mergeCell ref="C199:C200"/>
    <mergeCell ref="D199:D200"/>
    <mergeCell ref="E199:E200"/>
    <mergeCell ref="F199:F200"/>
    <mergeCell ref="G199:G200"/>
    <mergeCell ref="A214:A224"/>
    <mergeCell ref="B214:B224"/>
    <mergeCell ref="C214:C224"/>
    <mergeCell ref="D214:D224"/>
    <mergeCell ref="E214:E224"/>
    <mergeCell ref="C125:C126"/>
    <mergeCell ref="D125:D126"/>
    <mergeCell ref="A149:A150"/>
    <mergeCell ref="AW352:AX352"/>
    <mergeCell ref="D362:F362"/>
    <mergeCell ref="G362:I362"/>
    <mergeCell ref="J362:L362"/>
    <mergeCell ref="M362:O362"/>
    <mergeCell ref="P362:R362"/>
    <mergeCell ref="S362:U362"/>
    <mergeCell ref="V362:X362"/>
    <mergeCell ref="Y362:AA362"/>
    <mergeCell ref="AB362:AD362"/>
    <mergeCell ref="AE362:AG362"/>
    <mergeCell ref="AW362:AX362"/>
    <mergeCell ref="W303:W304"/>
    <mergeCell ref="X303:X304"/>
    <mergeCell ref="Y303:Y304"/>
    <mergeCell ref="Z303:Z304"/>
    <mergeCell ref="AA303:AA304"/>
    <mergeCell ref="AF303:AF304"/>
    <mergeCell ref="AG303:AG304"/>
    <mergeCell ref="AW303:AW304"/>
    <mergeCell ref="AX303:AX304"/>
    <mergeCell ref="V303:V304"/>
    <mergeCell ref="AB303:AB304"/>
    <mergeCell ref="AC303:AC304"/>
    <mergeCell ref="AD303:AD304"/>
    <mergeCell ref="AE303:AE304"/>
    <mergeCell ref="D359:F359"/>
    <mergeCell ref="F329:F330"/>
    <mergeCell ref="U303:U304"/>
    <mergeCell ref="AB352:AD352"/>
    <mergeCell ref="AE352:AG352"/>
    <mergeCell ref="AK316:AK317"/>
    <mergeCell ref="C277:C278"/>
    <mergeCell ref="D277:D278"/>
    <mergeCell ref="E277:E278"/>
    <mergeCell ref="AA212:AA213"/>
    <mergeCell ref="AB212:AB213"/>
    <mergeCell ref="O277:O278"/>
    <mergeCell ref="P277:P278"/>
    <mergeCell ref="Q277:Q278"/>
    <mergeCell ref="J352:L352"/>
    <mergeCell ref="M352:O352"/>
    <mergeCell ref="P352:R352"/>
    <mergeCell ref="S352:U352"/>
    <mergeCell ref="V352:X352"/>
    <mergeCell ref="R329:R330"/>
    <mergeCell ref="S329:S330"/>
    <mergeCell ref="T329:T330"/>
    <mergeCell ref="U329:U330"/>
    <mergeCell ref="V329:V330"/>
    <mergeCell ref="W329:W330"/>
    <mergeCell ref="X329:X330"/>
    <mergeCell ref="T316:T317"/>
    <mergeCell ref="U316:U317"/>
    <mergeCell ref="V316:V317"/>
    <mergeCell ref="W316:W317"/>
    <mergeCell ref="X316:X317"/>
    <mergeCell ref="R316:R317"/>
    <mergeCell ref="S316:S317"/>
    <mergeCell ref="S212:S213"/>
    <mergeCell ref="T212:T213"/>
    <mergeCell ref="U212:U213"/>
    <mergeCell ref="V212:V213"/>
    <mergeCell ref="W212:W213"/>
    <mergeCell ref="X199:X200"/>
    <mergeCell ref="Q199:Q200"/>
    <mergeCell ref="AX212:AX213"/>
    <mergeCell ref="AX277:AX278"/>
    <mergeCell ref="A279:A289"/>
    <mergeCell ref="B279:B289"/>
    <mergeCell ref="C279:C289"/>
    <mergeCell ref="D279:D289"/>
    <mergeCell ref="E279:E289"/>
    <mergeCell ref="R277:R278"/>
    <mergeCell ref="S277:S278"/>
    <mergeCell ref="T277:T278"/>
    <mergeCell ref="U277:U278"/>
    <mergeCell ref="V277:V278"/>
    <mergeCell ref="W277:W278"/>
    <mergeCell ref="X277:X278"/>
    <mergeCell ref="Y277:Y278"/>
    <mergeCell ref="Z277:Z278"/>
    <mergeCell ref="AA277:AA278"/>
    <mergeCell ref="AB277:AB278"/>
    <mergeCell ref="AC277:AC278"/>
    <mergeCell ref="AL277:AL278"/>
    <mergeCell ref="AM277:AM278"/>
    <mergeCell ref="X212:X213"/>
    <mergeCell ref="AD277:AD278"/>
    <mergeCell ref="AE277:AE278"/>
    <mergeCell ref="AF277:AF278"/>
    <mergeCell ref="AG277:AG278"/>
    <mergeCell ref="R212:R213"/>
    <mergeCell ref="AW277:AW278"/>
    <mergeCell ref="A277:A278"/>
    <mergeCell ref="B277:B278"/>
    <mergeCell ref="D186:D187"/>
    <mergeCell ref="E186:E187"/>
    <mergeCell ref="F186:F187"/>
    <mergeCell ref="G186:G187"/>
    <mergeCell ref="H186:H187"/>
    <mergeCell ref="I186:I187"/>
    <mergeCell ref="J186:J187"/>
    <mergeCell ref="K186:K187"/>
    <mergeCell ref="L186:L187"/>
    <mergeCell ref="A201:A211"/>
    <mergeCell ref="B201:B211"/>
    <mergeCell ref="C201:C211"/>
    <mergeCell ref="D201:D211"/>
    <mergeCell ref="E201:E211"/>
    <mergeCell ref="A212:A213"/>
    <mergeCell ref="B212:B213"/>
    <mergeCell ref="C212:C213"/>
    <mergeCell ref="D212:D213"/>
    <mergeCell ref="E212:E213"/>
    <mergeCell ref="F212:F213"/>
    <mergeCell ref="G212:G213"/>
    <mergeCell ref="H212:H213"/>
    <mergeCell ref="I212:I213"/>
    <mergeCell ref="J212:J213"/>
    <mergeCell ref="H199:H200"/>
    <mergeCell ref="I199:I200"/>
    <mergeCell ref="J199:J200"/>
    <mergeCell ref="K199:K200"/>
    <mergeCell ref="L199:L200"/>
    <mergeCell ref="A186:A187"/>
    <mergeCell ref="B186:B187"/>
    <mergeCell ref="C186:C187"/>
    <mergeCell ref="AX186:AX187"/>
    <mergeCell ref="A188:A198"/>
    <mergeCell ref="B188:B198"/>
    <mergeCell ref="C188:C198"/>
    <mergeCell ref="D188:D198"/>
    <mergeCell ref="E188:E198"/>
    <mergeCell ref="Y212:Y213"/>
    <mergeCell ref="Z212:Z213"/>
    <mergeCell ref="M186:M187"/>
    <mergeCell ref="N186:N187"/>
    <mergeCell ref="O186:O187"/>
    <mergeCell ref="P186:P187"/>
    <mergeCell ref="Q186:Q187"/>
    <mergeCell ref="R186:R187"/>
    <mergeCell ref="S186:S187"/>
    <mergeCell ref="T186:T187"/>
    <mergeCell ref="U186:U187"/>
    <mergeCell ref="V186:V187"/>
    <mergeCell ref="W186:W187"/>
    <mergeCell ref="X186:X187"/>
    <mergeCell ref="Y186:Y187"/>
    <mergeCell ref="AF199:AF200"/>
    <mergeCell ref="AG199:AG200"/>
    <mergeCell ref="AX199:AX200"/>
    <mergeCell ref="K212:K213"/>
    <mergeCell ref="L212:L213"/>
    <mergeCell ref="M212:M213"/>
    <mergeCell ref="N212:N213"/>
    <mergeCell ref="O212:O213"/>
    <mergeCell ref="P212:P213"/>
    <mergeCell ref="Q212:Q213"/>
    <mergeCell ref="AW212:AW213"/>
    <mergeCell ref="AH4:AJ4"/>
    <mergeCell ref="AK4:AM4"/>
    <mergeCell ref="AH5:AH6"/>
    <mergeCell ref="AI5:AI6"/>
    <mergeCell ref="AJ5:AJ6"/>
    <mergeCell ref="AK5:AK6"/>
    <mergeCell ref="AL5:AL6"/>
    <mergeCell ref="AM5:AM6"/>
    <mergeCell ref="Z186:Z187"/>
    <mergeCell ref="AA186:AA187"/>
    <mergeCell ref="AB186:AB187"/>
    <mergeCell ref="AC186:AC187"/>
    <mergeCell ref="AD186:AD187"/>
    <mergeCell ref="AE186:AE187"/>
    <mergeCell ref="AF186:AF187"/>
    <mergeCell ref="AG186:AG187"/>
    <mergeCell ref="AF161:AF162"/>
    <mergeCell ref="AG161:AG162"/>
    <mergeCell ref="AF113:AF114"/>
    <mergeCell ref="AG113:AG114"/>
    <mergeCell ref="AC76:AC77"/>
    <mergeCell ref="AD76:AD77"/>
    <mergeCell ref="AE76:AE77"/>
    <mergeCell ref="AH113:AH114"/>
    <mergeCell ref="AI113:AI114"/>
    <mergeCell ref="AJ113:AJ114"/>
    <mergeCell ref="AK113:AK114"/>
    <mergeCell ref="AL113:AL114"/>
    <mergeCell ref="AM113:AM114"/>
    <mergeCell ref="AC149:AC150"/>
    <mergeCell ref="AD149:AD150"/>
    <mergeCell ref="AE149:AE150"/>
    <mergeCell ref="AM100:AM101"/>
    <mergeCell ref="AH303:AH304"/>
    <mergeCell ref="AI303:AI304"/>
    <mergeCell ref="AJ303:AJ304"/>
    <mergeCell ref="AK303:AK304"/>
    <mergeCell ref="AL303:AL304"/>
    <mergeCell ref="AM303:AM304"/>
    <mergeCell ref="AH352:AJ352"/>
    <mergeCell ref="AK352:AM352"/>
    <mergeCell ref="AL174:AL175"/>
    <mergeCell ref="AM174:AM175"/>
    <mergeCell ref="AH186:AH187"/>
    <mergeCell ref="AI186:AI187"/>
    <mergeCell ref="AJ186:AJ187"/>
    <mergeCell ref="AK186:AK187"/>
    <mergeCell ref="AL186:AL187"/>
    <mergeCell ref="AM186:AM187"/>
    <mergeCell ref="AH199:AH200"/>
    <mergeCell ref="AI199:AI200"/>
    <mergeCell ref="AJ199:AJ200"/>
    <mergeCell ref="AK199:AK200"/>
    <mergeCell ref="AL199:AL200"/>
    <mergeCell ref="AM199:AM200"/>
    <mergeCell ref="AH174:AH175"/>
    <mergeCell ref="AI174:AI175"/>
    <mergeCell ref="AK174:AK175"/>
    <mergeCell ref="AJ212:AJ213"/>
    <mergeCell ref="AK212:AK213"/>
    <mergeCell ref="AL212:AL213"/>
    <mergeCell ref="AM212:AM213"/>
    <mergeCell ref="AH277:AH278"/>
    <mergeCell ref="AI277:AI278"/>
    <mergeCell ref="Z174:Z175"/>
    <mergeCell ref="AA174:AA175"/>
    <mergeCell ref="AB174:AB175"/>
    <mergeCell ref="AC174:AC175"/>
    <mergeCell ref="AD174:AD175"/>
    <mergeCell ref="AE174:AE175"/>
    <mergeCell ref="T174:T175"/>
    <mergeCell ref="U174:U175"/>
    <mergeCell ref="V174:V175"/>
    <mergeCell ref="W174:W175"/>
    <mergeCell ref="X174:X175"/>
    <mergeCell ref="Y174:Y175"/>
    <mergeCell ref="AF149:AF150"/>
    <mergeCell ref="AW125:AW126"/>
    <mergeCell ref="AW186:AW187"/>
    <mergeCell ref="AB199:AB200"/>
    <mergeCell ref="AC199:AC200"/>
    <mergeCell ref="AD199:AD200"/>
    <mergeCell ref="AE199:AE200"/>
    <mergeCell ref="AW199:AW200"/>
    <mergeCell ref="AP161:AP162"/>
    <mergeCell ref="AN174:AN175"/>
    <mergeCell ref="AO174:AO175"/>
    <mergeCell ref="AP174:AP175"/>
    <mergeCell ref="AM137:AM138"/>
    <mergeCell ref="AJ174:AJ175"/>
    <mergeCell ref="AA149:AA150"/>
    <mergeCell ref="AJ149:AJ150"/>
    <mergeCell ref="AK149:AK150"/>
    <mergeCell ref="U199:U200"/>
    <mergeCell ref="V199:V200"/>
    <mergeCell ref="W199:W200"/>
    <mergeCell ref="AX125:AX126"/>
    <mergeCell ref="A127:A136"/>
    <mergeCell ref="B127:B136"/>
    <mergeCell ref="C127:C136"/>
    <mergeCell ref="D127:D136"/>
    <mergeCell ref="E127:E136"/>
    <mergeCell ref="AC125:AC126"/>
    <mergeCell ref="AD125:AD126"/>
    <mergeCell ref="AE125:AE126"/>
    <mergeCell ref="AF125:AF126"/>
    <mergeCell ref="AG125:AG126"/>
    <mergeCell ref="AH125:AH126"/>
    <mergeCell ref="AI125:AI126"/>
    <mergeCell ref="AJ125:AJ126"/>
    <mergeCell ref="AK125:AK126"/>
    <mergeCell ref="AL125:AL126"/>
    <mergeCell ref="AM125:AM126"/>
    <mergeCell ref="AN125:AN126"/>
    <mergeCell ref="AO125:AO126"/>
    <mergeCell ref="AP125:AP126"/>
    <mergeCell ref="AQ125:AQ126"/>
    <mergeCell ref="AR125:AR126"/>
    <mergeCell ref="AS125:AS126"/>
    <mergeCell ref="L125:L126"/>
    <mergeCell ref="M125:M126"/>
    <mergeCell ref="N125:N126"/>
    <mergeCell ref="O125:O126"/>
    <mergeCell ref="P125:P126"/>
    <mergeCell ref="Q125:Q126"/>
    <mergeCell ref="R125:R126"/>
    <mergeCell ref="AF29:AF30"/>
    <mergeCell ref="AG29:AG30"/>
    <mergeCell ref="AH29:AH30"/>
    <mergeCell ref="A29:A30"/>
    <mergeCell ref="B29:B30"/>
    <mergeCell ref="C29:C30"/>
    <mergeCell ref="D29:D30"/>
    <mergeCell ref="E29:E30"/>
    <mergeCell ref="F29:F30"/>
    <mergeCell ref="G29:G30"/>
    <mergeCell ref="H29:H30"/>
    <mergeCell ref="I29:I30"/>
    <mergeCell ref="J29:J30"/>
    <mergeCell ref="K29:K30"/>
    <mergeCell ref="L29:L30"/>
    <mergeCell ref="M29:M30"/>
    <mergeCell ref="N29:N30"/>
    <mergeCell ref="O29:O30"/>
    <mergeCell ref="P29:P30"/>
    <mergeCell ref="Q29:Q30"/>
    <mergeCell ref="AI29:AI30"/>
    <mergeCell ref="AJ29:AJ30"/>
    <mergeCell ref="AK29:AK30"/>
    <mergeCell ref="AL29:AL30"/>
    <mergeCell ref="AM29:AM30"/>
    <mergeCell ref="AN29:AN30"/>
    <mergeCell ref="AO29:AO30"/>
    <mergeCell ref="AP29:AP30"/>
    <mergeCell ref="AQ29:AQ30"/>
    <mergeCell ref="AR29:AR30"/>
    <mergeCell ref="AS29:AS30"/>
    <mergeCell ref="AW29:AW30"/>
    <mergeCell ref="AX29:AX30"/>
    <mergeCell ref="A31:A40"/>
    <mergeCell ref="B31:B40"/>
    <mergeCell ref="C31:C40"/>
    <mergeCell ref="D31:D40"/>
    <mergeCell ref="E31:E40"/>
    <mergeCell ref="R29:R30"/>
    <mergeCell ref="S29:S30"/>
    <mergeCell ref="T29:T30"/>
    <mergeCell ref="U29:U30"/>
    <mergeCell ref="V29:V30"/>
    <mergeCell ref="W29:W30"/>
    <mergeCell ref="X29:X30"/>
    <mergeCell ref="Y29:Y30"/>
    <mergeCell ref="Z29:Z30"/>
    <mergeCell ref="AA29:AA30"/>
    <mergeCell ref="AB29:AB30"/>
    <mergeCell ref="AC29:AC30"/>
    <mergeCell ref="AD29:AD30"/>
    <mergeCell ref="AE29:AE30"/>
    <mergeCell ref="AC17:AC18"/>
    <mergeCell ref="AD17:AD18"/>
    <mergeCell ref="AE17:AE18"/>
    <mergeCell ref="AF17:AF18"/>
    <mergeCell ref="AG17:AG18"/>
    <mergeCell ref="AH17:AH18"/>
    <mergeCell ref="A17:A18"/>
    <mergeCell ref="B17:B18"/>
    <mergeCell ref="C17:C18"/>
    <mergeCell ref="D17:D18"/>
    <mergeCell ref="E17:E18"/>
    <mergeCell ref="F17:F18"/>
    <mergeCell ref="G17:G18"/>
    <mergeCell ref="H17:H18"/>
    <mergeCell ref="I17:I18"/>
    <mergeCell ref="J17:J18"/>
    <mergeCell ref="K17:K18"/>
    <mergeCell ref="L17:L18"/>
    <mergeCell ref="M17:M18"/>
    <mergeCell ref="N17:N18"/>
    <mergeCell ref="O17:O18"/>
    <mergeCell ref="P17:P18"/>
    <mergeCell ref="Q17:Q18"/>
    <mergeCell ref="AI17:AI18"/>
    <mergeCell ref="AJ17:AJ18"/>
    <mergeCell ref="AK17:AK18"/>
    <mergeCell ref="AL17:AL18"/>
    <mergeCell ref="AM17:AM18"/>
    <mergeCell ref="AN17:AN18"/>
    <mergeCell ref="AO17:AO18"/>
    <mergeCell ref="AP17:AP18"/>
    <mergeCell ref="AQ17:AQ18"/>
    <mergeCell ref="AR17:AR18"/>
    <mergeCell ref="AS17:AS18"/>
    <mergeCell ref="AT17:AT18"/>
    <mergeCell ref="AU17:AU18"/>
    <mergeCell ref="AV17:AV18"/>
    <mergeCell ref="AW17:AW18"/>
    <mergeCell ref="AX17:AX18"/>
    <mergeCell ref="A19:A28"/>
    <mergeCell ref="B19:B28"/>
    <mergeCell ref="C19:C28"/>
    <mergeCell ref="D19:D28"/>
    <mergeCell ref="E19:E28"/>
    <mergeCell ref="R17:R18"/>
    <mergeCell ref="S17:S18"/>
    <mergeCell ref="T17:T18"/>
    <mergeCell ref="U17:U18"/>
    <mergeCell ref="V17:V18"/>
    <mergeCell ref="W17:W18"/>
    <mergeCell ref="X17:X18"/>
    <mergeCell ref="Y17:Y18"/>
    <mergeCell ref="Z17:Z18"/>
    <mergeCell ref="AA17:AA18"/>
    <mergeCell ref="AB17:AB18"/>
    <mergeCell ref="AC264:AC265"/>
    <mergeCell ref="AD264:AD265"/>
    <mergeCell ref="AE264:AE265"/>
    <mergeCell ref="AF264:AF265"/>
    <mergeCell ref="AG264:AG265"/>
    <mergeCell ref="AH264:AH265"/>
    <mergeCell ref="A264:A265"/>
    <mergeCell ref="B264:B265"/>
    <mergeCell ref="C264:C265"/>
    <mergeCell ref="D264:D265"/>
    <mergeCell ref="E264:E265"/>
    <mergeCell ref="F264:F265"/>
    <mergeCell ref="G264:G265"/>
    <mergeCell ref="H264:H265"/>
    <mergeCell ref="I264:I265"/>
    <mergeCell ref="J264:J265"/>
    <mergeCell ref="K264:K265"/>
    <mergeCell ref="L264:L265"/>
    <mergeCell ref="M264:M265"/>
    <mergeCell ref="N264:N265"/>
    <mergeCell ref="O264:O265"/>
    <mergeCell ref="P264:P265"/>
    <mergeCell ref="Q264:Q265"/>
    <mergeCell ref="AI264:AI265"/>
    <mergeCell ref="AJ264:AJ265"/>
    <mergeCell ref="AK264:AK265"/>
    <mergeCell ref="AL264:AL265"/>
    <mergeCell ref="AM264:AM265"/>
    <mergeCell ref="AN264:AN265"/>
    <mergeCell ref="AO264:AO265"/>
    <mergeCell ref="AP264:AP265"/>
    <mergeCell ref="AQ264:AQ265"/>
    <mergeCell ref="AR264:AR265"/>
    <mergeCell ref="AS264:AS265"/>
    <mergeCell ref="AT264:AT265"/>
    <mergeCell ref="AU264:AU265"/>
    <mergeCell ref="AV264:AV265"/>
    <mergeCell ref="AW264:AW265"/>
    <mergeCell ref="AX264:AX265"/>
    <mergeCell ref="A266:A276"/>
    <mergeCell ref="B266:B276"/>
    <mergeCell ref="C266:C276"/>
    <mergeCell ref="D266:D276"/>
    <mergeCell ref="E266:E276"/>
    <mergeCell ref="R264:R265"/>
    <mergeCell ref="S264:S265"/>
    <mergeCell ref="T264:T265"/>
    <mergeCell ref="U264:U265"/>
    <mergeCell ref="V264:V265"/>
    <mergeCell ref="W264:W265"/>
    <mergeCell ref="X264:X265"/>
    <mergeCell ref="Y264:Y265"/>
    <mergeCell ref="Z264:Z265"/>
    <mergeCell ref="AA264:AA265"/>
    <mergeCell ref="AB264:AB265"/>
    <mergeCell ref="AC225:AC226"/>
    <mergeCell ref="AD225:AD226"/>
    <mergeCell ref="AE225:AE226"/>
    <mergeCell ref="AF225:AF226"/>
    <mergeCell ref="AG225:AG226"/>
    <mergeCell ref="AH225:AH226"/>
    <mergeCell ref="A225:A226"/>
    <mergeCell ref="B225:B226"/>
    <mergeCell ref="C225:C226"/>
    <mergeCell ref="D225:D226"/>
    <mergeCell ref="E225:E226"/>
    <mergeCell ref="F225:F226"/>
    <mergeCell ref="G225:G226"/>
    <mergeCell ref="H225:H226"/>
    <mergeCell ref="I225:I226"/>
    <mergeCell ref="J225:J226"/>
    <mergeCell ref="K225:K226"/>
    <mergeCell ref="L225:L226"/>
    <mergeCell ref="M225:M226"/>
    <mergeCell ref="N225:N226"/>
    <mergeCell ref="O225:O226"/>
    <mergeCell ref="P225:P226"/>
    <mergeCell ref="Q225:Q226"/>
    <mergeCell ref="AI225:AI226"/>
    <mergeCell ref="AJ225:AJ226"/>
    <mergeCell ref="AK225:AK226"/>
    <mergeCell ref="AL225:AL226"/>
    <mergeCell ref="AM225:AM226"/>
    <mergeCell ref="AN225:AN226"/>
    <mergeCell ref="AO225:AO226"/>
    <mergeCell ref="AP225:AP226"/>
    <mergeCell ref="AQ225:AQ226"/>
    <mergeCell ref="AR225:AR226"/>
    <mergeCell ref="AS225:AS226"/>
    <mergeCell ref="AT225:AT226"/>
    <mergeCell ref="AU225:AU226"/>
    <mergeCell ref="AV225:AV226"/>
    <mergeCell ref="AW225:AW226"/>
    <mergeCell ref="AX225:AX226"/>
    <mergeCell ref="A227:A237"/>
    <mergeCell ref="B227:B237"/>
    <mergeCell ref="C227:C237"/>
    <mergeCell ref="D227:D237"/>
    <mergeCell ref="E227:E237"/>
    <mergeCell ref="R225:R226"/>
    <mergeCell ref="S225:S226"/>
    <mergeCell ref="T225:T226"/>
    <mergeCell ref="U225:U226"/>
    <mergeCell ref="V225:V226"/>
    <mergeCell ref="W225:W226"/>
    <mergeCell ref="X225:X226"/>
    <mergeCell ref="Y225:Y226"/>
    <mergeCell ref="Z225:Z226"/>
    <mergeCell ref="AA225:AA226"/>
    <mergeCell ref="AB225:AB226"/>
    <mergeCell ref="AC251:AC252"/>
    <mergeCell ref="AD251:AD252"/>
    <mergeCell ref="AE251:AE252"/>
    <mergeCell ref="AF251:AF252"/>
    <mergeCell ref="AG251:AG252"/>
    <mergeCell ref="AH251:AH252"/>
    <mergeCell ref="A251:A252"/>
    <mergeCell ref="B251:B252"/>
    <mergeCell ref="C251:C252"/>
    <mergeCell ref="D251:D252"/>
    <mergeCell ref="E251:E252"/>
    <mergeCell ref="F251:F252"/>
    <mergeCell ref="G251:G252"/>
    <mergeCell ref="H251:H252"/>
    <mergeCell ref="I251:I252"/>
    <mergeCell ref="J251:J252"/>
    <mergeCell ref="K251:K252"/>
    <mergeCell ref="L251:L252"/>
    <mergeCell ref="M251:M252"/>
    <mergeCell ref="N251:N252"/>
    <mergeCell ref="O251:O252"/>
    <mergeCell ref="P251:P252"/>
    <mergeCell ref="Q251:Q252"/>
    <mergeCell ref="AI251:AI252"/>
    <mergeCell ref="AJ251:AJ252"/>
    <mergeCell ref="AK251:AK252"/>
    <mergeCell ref="AL251:AL252"/>
    <mergeCell ref="AM251:AM252"/>
    <mergeCell ref="AN251:AN252"/>
    <mergeCell ref="AO251:AO252"/>
    <mergeCell ref="AP251:AP252"/>
    <mergeCell ref="AQ251:AQ252"/>
    <mergeCell ref="AR251:AR252"/>
    <mergeCell ref="AS251:AS252"/>
    <mergeCell ref="AT251:AT252"/>
    <mergeCell ref="AU251:AU252"/>
    <mergeCell ref="AV251:AV252"/>
    <mergeCell ref="AW251:AW252"/>
    <mergeCell ref="AX251:AX252"/>
    <mergeCell ref="A253:A263"/>
    <mergeCell ref="B253:B263"/>
    <mergeCell ref="C253:C263"/>
    <mergeCell ref="D253:D263"/>
    <mergeCell ref="E253:E263"/>
    <mergeCell ref="R251:R252"/>
    <mergeCell ref="S251:S252"/>
    <mergeCell ref="T251:T252"/>
    <mergeCell ref="U251:U252"/>
    <mergeCell ref="V251:V252"/>
    <mergeCell ref="W251:W252"/>
    <mergeCell ref="X251:X252"/>
    <mergeCell ref="Y251:Y252"/>
    <mergeCell ref="Z251:Z252"/>
    <mergeCell ref="AA251:AA252"/>
    <mergeCell ref="AB251:AB252"/>
    <mergeCell ref="AC52:AC53"/>
    <mergeCell ref="AD52:AD53"/>
    <mergeCell ref="AE52:AE53"/>
    <mergeCell ref="AF52:AF53"/>
    <mergeCell ref="AG52:AG53"/>
    <mergeCell ref="AH52:AH53"/>
    <mergeCell ref="A52:A53"/>
    <mergeCell ref="B52:B53"/>
    <mergeCell ref="C52:C53"/>
    <mergeCell ref="D52:D53"/>
    <mergeCell ref="E52:E53"/>
    <mergeCell ref="F52:F53"/>
    <mergeCell ref="G52:G53"/>
    <mergeCell ref="H52:H53"/>
    <mergeCell ref="I52:I53"/>
    <mergeCell ref="J52:J53"/>
    <mergeCell ref="K52:K53"/>
    <mergeCell ref="L52:L53"/>
    <mergeCell ref="M52:M53"/>
    <mergeCell ref="N52:N53"/>
    <mergeCell ref="O52:O53"/>
    <mergeCell ref="P52:P53"/>
    <mergeCell ref="Q52:Q53"/>
    <mergeCell ref="AI52:AI53"/>
    <mergeCell ref="AJ52:AJ53"/>
    <mergeCell ref="AK52:AK53"/>
    <mergeCell ref="AL52:AL53"/>
    <mergeCell ref="AM52:AM53"/>
    <mergeCell ref="AN52:AN53"/>
    <mergeCell ref="AO52:AO53"/>
    <mergeCell ref="AP52:AP53"/>
    <mergeCell ref="AQ52:AQ53"/>
    <mergeCell ref="AR52:AR53"/>
    <mergeCell ref="AS52:AS53"/>
    <mergeCell ref="AT52:AT53"/>
    <mergeCell ref="AU52:AU53"/>
    <mergeCell ref="AV52:AV53"/>
    <mergeCell ref="AW52:AW53"/>
    <mergeCell ref="AX52:AX53"/>
    <mergeCell ref="A54:A64"/>
    <mergeCell ref="B54:B64"/>
    <mergeCell ref="C54:C64"/>
    <mergeCell ref="D54:D64"/>
    <mergeCell ref="E54:E64"/>
    <mergeCell ref="R52:R53"/>
    <mergeCell ref="S52:S53"/>
    <mergeCell ref="T52:T53"/>
    <mergeCell ref="U52:U53"/>
    <mergeCell ref="V52:V53"/>
    <mergeCell ref="W52:W53"/>
    <mergeCell ref="X52:X53"/>
    <mergeCell ref="Y52:Y53"/>
    <mergeCell ref="Z52:Z53"/>
    <mergeCell ref="AA52:AA53"/>
    <mergeCell ref="AB52:AB53"/>
    <mergeCell ref="AC238:AC239"/>
    <mergeCell ref="AD238:AD239"/>
    <mergeCell ref="AE238:AE239"/>
    <mergeCell ref="AF238:AF239"/>
    <mergeCell ref="AG238:AG239"/>
    <mergeCell ref="AH238:AH239"/>
    <mergeCell ref="A238:A239"/>
    <mergeCell ref="B238:B239"/>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Q238:Q239"/>
    <mergeCell ref="AI238:AI239"/>
    <mergeCell ref="AJ238:AJ239"/>
    <mergeCell ref="AK238:AK239"/>
    <mergeCell ref="AL238:AL239"/>
    <mergeCell ref="AM238:AM239"/>
    <mergeCell ref="AN238:AN239"/>
    <mergeCell ref="AO238:AO239"/>
    <mergeCell ref="AP238:AP239"/>
    <mergeCell ref="AQ238:AQ239"/>
    <mergeCell ref="AR238:AR239"/>
    <mergeCell ref="AS238:AS239"/>
    <mergeCell ref="AT238:AT239"/>
    <mergeCell ref="AU238:AU239"/>
    <mergeCell ref="AV238:AV239"/>
    <mergeCell ref="AW238:AW239"/>
    <mergeCell ref="AX238:AX239"/>
    <mergeCell ref="A240:A250"/>
    <mergeCell ref="B240:B250"/>
    <mergeCell ref="C240:C250"/>
    <mergeCell ref="D240:D250"/>
    <mergeCell ref="E240:E250"/>
    <mergeCell ref="R238:R239"/>
    <mergeCell ref="S238:S239"/>
    <mergeCell ref="T238:T239"/>
    <mergeCell ref="U238:U239"/>
    <mergeCell ref="V238:V239"/>
    <mergeCell ref="W238:W239"/>
    <mergeCell ref="X238:X239"/>
    <mergeCell ref="Y238:Y239"/>
    <mergeCell ref="Z238:Z239"/>
    <mergeCell ref="AA238:AA239"/>
    <mergeCell ref="AB238:AB239"/>
    <mergeCell ref="AC290:AC291"/>
    <mergeCell ref="AD290:AD291"/>
    <mergeCell ref="AE290:AE291"/>
    <mergeCell ref="AF290:AF291"/>
    <mergeCell ref="AG290:AG291"/>
    <mergeCell ref="AH290:AH291"/>
    <mergeCell ref="A290:A291"/>
    <mergeCell ref="B290:B291"/>
    <mergeCell ref="C290:C291"/>
    <mergeCell ref="D290:D291"/>
    <mergeCell ref="E290:E291"/>
    <mergeCell ref="F290:F291"/>
    <mergeCell ref="G290:G291"/>
    <mergeCell ref="H290:H291"/>
    <mergeCell ref="I290:I291"/>
    <mergeCell ref="J290:J291"/>
    <mergeCell ref="K290:K291"/>
    <mergeCell ref="L290:L291"/>
    <mergeCell ref="M290:M291"/>
    <mergeCell ref="N290:N291"/>
    <mergeCell ref="O290:O291"/>
    <mergeCell ref="P290:P291"/>
    <mergeCell ref="Q290:Q291"/>
    <mergeCell ref="AI290:AI291"/>
    <mergeCell ref="AJ290:AJ291"/>
    <mergeCell ref="AK290:AK291"/>
    <mergeCell ref="AL290:AL291"/>
    <mergeCell ref="AM290:AM291"/>
    <mergeCell ref="AN290:AN291"/>
    <mergeCell ref="AO290:AO291"/>
    <mergeCell ref="AP290:AP291"/>
    <mergeCell ref="AQ290:AQ291"/>
    <mergeCell ref="AR290:AR291"/>
    <mergeCell ref="AS290:AS291"/>
    <mergeCell ref="AT290:AT291"/>
    <mergeCell ref="AU290:AU291"/>
    <mergeCell ref="AV290:AV291"/>
    <mergeCell ref="AW290:AW291"/>
    <mergeCell ref="AX290:AX291"/>
    <mergeCell ref="A292:A302"/>
    <mergeCell ref="B292:B302"/>
    <mergeCell ref="C292:C302"/>
    <mergeCell ref="D292:D302"/>
    <mergeCell ref="E292:E302"/>
    <mergeCell ref="R290:R291"/>
    <mergeCell ref="S290:S291"/>
    <mergeCell ref="T290:T291"/>
    <mergeCell ref="U290:U291"/>
    <mergeCell ref="V290:V291"/>
    <mergeCell ref="W290:W291"/>
    <mergeCell ref="X290:X291"/>
    <mergeCell ref="Y290:Y291"/>
    <mergeCell ref="Z290:Z291"/>
    <mergeCell ref="AA290:AA291"/>
    <mergeCell ref="AB290:AB291"/>
  </mergeCells>
  <pageMargins left="0.25" right="0.25" top="0.75" bottom="0.75" header="0.3" footer="0.3"/>
  <pageSetup paperSize="3" scale="22" fitToHeight="0" orientation="landscape" r:id="rId1"/>
  <headerFooter>
    <oddFooter>&amp;C&amp;P</oddFooter>
  </headerFooter>
  <rowBreaks count="1" manualBreakCount="1">
    <brk id="185" max="46"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E4CA-04E7-4F6D-9BBB-778377CF1D50}">
  <sheetPr>
    <pageSetUpPr fitToPage="1"/>
  </sheetPr>
  <dimension ref="A1:L36"/>
  <sheetViews>
    <sheetView view="pageBreakPreview" topLeftCell="A11" zoomScaleNormal="100" zoomScaleSheetLayoutView="100" workbookViewId="0">
      <selection activeCell="G30" sqref="G30"/>
    </sheetView>
  </sheetViews>
  <sheetFormatPr defaultRowHeight="14.45"/>
  <cols>
    <col min="1" max="1" width="19.85546875" bestFit="1" customWidth="1"/>
    <col min="2" max="2" width="13.7109375" bestFit="1" customWidth="1"/>
    <col min="3" max="3" width="16.85546875" bestFit="1" customWidth="1"/>
    <col min="4" max="4" width="13.7109375" bestFit="1" customWidth="1"/>
    <col min="5" max="5" width="13.28515625" bestFit="1" customWidth="1"/>
    <col min="6" max="6" width="13.7109375" bestFit="1" customWidth="1"/>
    <col min="7" max="11" width="13.7109375" customWidth="1"/>
    <col min="12" max="12" width="14.42578125" bestFit="1" customWidth="1"/>
    <col min="13" max="13" width="11" bestFit="1" customWidth="1"/>
  </cols>
  <sheetData>
    <row r="1" spans="1:12">
      <c r="A1" s="744" t="s">
        <v>193</v>
      </c>
      <c r="B1" s="744"/>
      <c r="C1" s="744"/>
      <c r="D1" s="744"/>
      <c r="E1" s="744"/>
      <c r="F1" s="744"/>
      <c r="G1" s="744"/>
      <c r="H1" s="744"/>
      <c r="I1" s="744"/>
      <c r="J1" s="744"/>
      <c r="K1" s="744"/>
      <c r="L1" s="744"/>
    </row>
    <row r="2" spans="1:12">
      <c r="A2" s="145"/>
      <c r="B2" s="145" t="s">
        <v>7</v>
      </c>
      <c r="C2" s="145" t="s">
        <v>8</v>
      </c>
      <c r="D2" s="145" t="s">
        <v>9</v>
      </c>
      <c r="E2" s="145" t="s">
        <v>10</v>
      </c>
      <c r="F2" s="145" t="s">
        <v>11</v>
      </c>
      <c r="G2" s="145" t="s">
        <v>12</v>
      </c>
      <c r="H2" s="145" t="s">
        <v>13</v>
      </c>
      <c r="I2" s="145" t="s">
        <v>14</v>
      </c>
      <c r="J2" s="145" t="s">
        <v>15</v>
      </c>
      <c r="K2" s="145" t="s">
        <v>16</v>
      </c>
      <c r="L2" s="145" t="s">
        <v>194</v>
      </c>
    </row>
    <row r="3" spans="1:12">
      <c r="A3" s="145" t="s">
        <v>195</v>
      </c>
      <c r="B3" s="188">
        <f>'IN - All Programs'!U353</f>
        <v>1087358</v>
      </c>
      <c r="C3" s="188">
        <f>'IN - All Programs'!X353</f>
        <v>1329812</v>
      </c>
      <c r="D3" s="188">
        <f>'IN - All Programs'!AA353</f>
        <v>421141</v>
      </c>
      <c r="E3" s="188">
        <f>'IN - All Programs'!AD353</f>
        <v>690952</v>
      </c>
      <c r="F3" s="188">
        <f>'IN - All Programs'!AG353</f>
        <v>719815.38</v>
      </c>
      <c r="G3" s="188">
        <f>'IN - All Programs'!AJ353</f>
        <v>439600</v>
      </c>
      <c r="H3" s="188">
        <f>'IN - All Programs'!AM353</f>
        <v>1045290</v>
      </c>
      <c r="I3" s="188">
        <f>'IN - All Programs'!AP353</f>
        <v>1045290</v>
      </c>
      <c r="J3" s="188">
        <f>'IN - All Programs'!AS353</f>
        <v>1045290</v>
      </c>
      <c r="K3" s="188">
        <f>'IN - All Programs'!AV353</f>
        <v>1045290</v>
      </c>
      <c r="L3" s="188">
        <f>SUM(B3:K3)</f>
        <v>8869838.379999999</v>
      </c>
    </row>
    <row r="4" spans="1:12">
      <c r="A4" s="145" t="s">
        <v>196</v>
      </c>
      <c r="B4" s="188">
        <f t="shared" ref="B4:F4" si="0">SUM(B3/2)</f>
        <v>543679</v>
      </c>
      <c r="C4" s="188">
        <f t="shared" si="0"/>
        <v>664906</v>
      </c>
      <c r="D4" s="188">
        <f t="shared" si="0"/>
        <v>210570.5</v>
      </c>
      <c r="E4" s="188">
        <f t="shared" si="0"/>
        <v>345476</v>
      </c>
      <c r="F4" s="188">
        <f t="shared" si="0"/>
        <v>359907.69</v>
      </c>
      <c r="G4" s="188">
        <f>SUM(G3/2)</f>
        <v>219800</v>
      </c>
      <c r="H4" s="188">
        <f>SUM(H3/2)</f>
        <v>522645</v>
      </c>
      <c r="I4" s="188">
        <f>SUM(I3/2)</f>
        <v>522645</v>
      </c>
      <c r="J4" s="188">
        <f>SUM(J3/2)</f>
        <v>522645</v>
      </c>
      <c r="K4" s="188">
        <f>SUM(K3/2)</f>
        <v>522645</v>
      </c>
      <c r="L4" s="188">
        <f>SUM(B4:K4)</f>
        <v>4434919.1899999995</v>
      </c>
    </row>
    <row r="5" spans="1:12">
      <c r="A5" s="145" t="s">
        <v>197</v>
      </c>
      <c r="B5" s="188">
        <f>'IN - All Programs'!S342</f>
        <v>500000</v>
      </c>
      <c r="C5" s="188">
        <f>'IN - All Programs'!V342</f>
        <v>200000</v>
      </c>
      <c r="D5" s="188">
        <f>'IN - All Programs'!Y342</f>
        <v>350000</v>
      </c>
      <c r="E5" s="188">
        <f>'IN - All Programs'!AB342</f>
        <v>200000</v>
      </c>
      <c r="F5" s="188">
        <f>'IN - All Programs'!AE342</f>
        <v>464937</v>
      </c>
      <c r="G5" s="188">
        <f>'IN - All Programs'!AH342</f>
        <v>393074</v>
      </c>
      <c r="H5" s="188">
        <f>'IN - All Programs'!AK342</f>
        <v>986301</v>
      </c>
      <c r="I5" s="188">
        <f>'IN - All Programs'!AN342</f>
        <v>700000</v>
      </c>
      <c r="J5" s="188">
        <f>'IN - All Programs'!AQ342</f>
        <v>700000</v>
      </c>
      <c r="K5" s="188">
        <f>'IN - All Programs'!AT342</f>
        <v>700000</v>
      </c>
      <c r="L5" s="188">
        <f>SUM(B5:K5)</f>
        <v>5194312</v>
      </c>
    </row>
    <row r="6" spans="1:12">
      <c r="A6" s="741"/>
      <c r="B6" s="742"/>
      <c r="C6" s="742"/>
      <c r="D6" s="742"/>
      <c r="E6" s="742"/>
      <c r="F6" s="742"/>
      <c r="G6" s="742"/>
      <c r="H6" s="742"/>
      <c r="I6" s="742"/>
      <c r="J6" s="742"/>
      <c r="K6" s="742"/>
      <c r="L6" s="743"/>
    </row>
    <row r="7" spans="1:12">
      <c r="A7" s="744" t="s">
        <v>198</v>
      </c>
      <c r="B7" s="744"/>
      <c r="C7" s="744"/>
      <c r="D7" s="744"/>
      <c r="E7" s="744"/>
      <c r="F7" s="744"/>
      <c r="G7" s="744"/>
      <c r="H7" s="744"/>
      <c r="I7" s="744"/>
      <c r="J7" s="744"/>
      <c r="K7" s="744"/>
      <c r="L7" s="744"/>
    </row>
    <row r="8" spans="1:12">
      <c r="A8" s="145"/>
      <c r="B8" s="145" t="s">
        <v>7</v>
      </c>
      <c r="C8" s="145" t="s">
        <v>8</v>
      </c>
      <c r="D8" s="145" t="s">
        <v>9</v>
      </c>
      <c r="E8" s="145" t="s">
        <v>10</v>
      </c>
      <c r="F8" s="145" t="s">
        <v>11</v>
      </c>
      <c r="G8" s="145" t="s">
        <v>12</v>
      </c>
      <c r="H8" s="145" t="s">
        <v>13</v>
      </c>
      <c r="I8" s="145" t="s">
        <v>14</v>
      </c>
      <c r="J8" s="145" t="s">
        <v>15</v>
      </c>
      <c r="K8" s="145" t="s">
        <v>16</v>
      </c>
      <c r="L8" s="145" t="s">
        <v>194</v>
      </c>
    </row>
    <row r="9" spans="1:12">
      <c r="A9" s="145" t="s">
        <v>195</v>
      </c>
      <c r="B9" s="188"/>
      <c r="C9" s="188"/>
      <c r="D9" s="188">
        <f>'IN - All Programs'!AA354</f>
        <v>841664</v>
      </c>
      <c r="E9" s="188">
        <f>'IN - All Programs'!AD354</f>
        <v>433499</v>
      </c>
      <c r="F9" s="188">
        <f>'IN - All Programs'!AG354</f>
        <v>447998.38</v>
      </c>
      <c r="G9" s="188">
        <f>'IN - All Programs'!AJ354</f>
        <v>404747</v>
      </c>
      <c r="H9" s="188">
        <f>'IN - All Programs'!AM354</f>
        <v>405239</v>
      </c>
      <c r="I9" s="188">
        <f>'IN - All Programs'!AP354</f>
        <v>405239</v>
      </c>
      <c r="J9" s="188">
        <f>'IN - All Programs'!AS354</f>
        <v>405239</v>
      </c>
      <c r="K9" s="188">
        <f>'IN - All Programs'!AV354</f>
        <v>405239</v>
      </c>
      <c r="L9" s="188">
        <f>SUM(B9:K9)</f>
        <v>3748864.38</v>
      </c>
    </row>
    <row r="10" spans="1:12">
      <c r="A10" s="145" t="s">
        <v>196</v>
      </c>
      <c r="B10" s="188"/>
      <c r="C10" s="188"/>
      <c r="D10" s="188">
        <f t="shared" ref="D10:J10" si="1">SUM(D9/2)</f>
        <v>420832</v>
      </c>
      <c r="E10" s="188">
        <f t="shared" si="1"/>
        <v>216749.5</v>
      </c>
      <c r="F10" s="188">
        <f t="shared" si="1"/>
        <v>223999.19</v>
      </c>
      <c r="G10" s="188">
        <f t="shared" si="1"/>
        <v>202373.5</v>
      </c>
      <c r="H10" s="188">
        <f t="shared" si="1"/>
        <v>202619.5</v>
      </c>
      <c r="I10" s="188">
        <f t="shared" si="1"/>
        <v>202619.5</v>
      </c>
      <c r="J10" s="188">
        <f t="shared" si="1"/>
        <v>202619.5</v>
      </c>
      <c r="K10" s="188">
        <f t="shared" ref="K10" si="2">SUM(K9/2)</f>
        <v>202619.5</v>
      </c>
      <c r="L10" s="188">
        <f>SUM(B10:K10)</f>
        <v>1874432.19</v>
      </c>
    </row>
    <row r="11" spans="1:12">
      <c r="A11" s="145" t="s">
        <v>197</v>
      </c>
      <c r="B11" s="188"/>
      <c r="C11" s="188"/>
      <c r="D11" s="188">
        <f>'IN - All Programs'!Y343</f>
        <v>0</v>
      </c>
      <c r="E11" s="188">
        <f>'IN - All Programs'!AB343</f>
        <v>0</v>
      </c>
      <c r="F11" s="188">
        <f>'IN - All Programs'!AE343</f>
        <v>0</v>
      </c>
      <c r="G11" s="188">
        <f>'IN - All Programs'!AH343</f>
        <v>0</v>
      </c>
      <c r="H11" s="188">
        <f>'IN - All Programs'!AK343</f>
        <v>0</v>
      </c>
      <c r="I11" s="188">
        <f>'IN - All Programs'!AN343</f>
        <v>0</v>
      </c>
      <c r="J11" s="188">
        <f>'IN - All Programs'!AQ343</f>
        <v>0</v>
      </c>
      <c r="K11" s="188">
        <f>'IN - All Programs'!AT343</f>
        <v>4080000</v>
      </c>
      <c r="L11" s="188">
        <f>SUM(B11:K11)</f>
        <v>4080000</v>
      </c>
    </row>
    <row r="12" spans="1:12">
      <c r="A12" s="741"/>
      <c r="B12" s="742"/>
      <c r="C12" s="742"/>
      <c r="D12" s="742"/>
      <c r="E12" s="742"/>
      <c r="F12" s="742"/>
      <c r="G12" s="742"/>
      <c r="H12" s="742"/>
      <c r="I12" s="742"/>
      <c r="J12" s="742"/>
      <c r="K12" s="742"/>
      <c r="L12" s="743"/>
    </row>
    <row r="13" spans="1:12">
      <c r="A13" s="744" t="s">
        <v>199</v>
      </c>
      <c r="B13" s="744"/>
      <c r="C13" s="744"/>
      <c r="D13" s="744"/>
      <c r="E13" s="744"/>
      <c r="F13" s="744"/>
      <c r="G13" s="744"/>
      <c r="H13" s="744"/>
      <c r="I13" s="744"/>
      <c r="J13" s="744"/>
      <c r="K13" s="744"/>
      <c r="L13" s="744"/>
    </row>
    <row r="14" spans="1:12">
      <c r="A14" s="145"/>
      <c r="B14" s="145" t="s">
        <v>7</v>
      </c>
      <c r="C14" s="145" t="s">
        <v>8</v>
      </c>
      <c r="D14" s="145" t="s">
        <v>9</v>
      </c>
      <c r="E14" s="145" t="s">
        <v>10</v>
      </c>
      <c r="F14" s="145" t="s">
        <v>11</v>
      </c>
      <c r="G14" s="145" t="s">
        <v>12</v>
      </c>
      <c r="H14" s="145" t="s">
        <v>13</v>
      </c>
      <c r="I14" s="145" t="s">
        <v>14</v>
      </c>
      <c r="J14" s="145" t="s">
        <v>15</v>
      </c>
      <c r="K14" s="145" t="s">
        <v>16</v>
      </c>
      <c r="L14" s="145" t="s">
        <v>194</v>
      </c>
    </row>
    <row r="15" spans="1:12">
      <c r="A15" s="145" t="s">
        <v>195</v>
      </c>
      <c r="B15" s="188">
        <f>'IN - All Programs'!U355</f>
        <v>679689</v>
      </c>
      <c r="C15" s="188">
        <f>'IN - All Programs'!X355</f>
        <v>838526</v>
      </c>
      <c r="D15" s="188">
        <f>'IN - All Programs'!AA355</f>
        <v>425829</v>
      </c>
      <c r="E15" s="188">
        <f>'IN - All Programs'!AD355</f>
        <v>427308</v>
      </c>
      <c r="F15" s="188">
        <f>'IN - All Programs'!AG355</f>
        <v>412892.38</v>
      </c>
      <c r="G15" s="188">
        <f>'IN - All Programs'!AJ355</f>
        <v>430324</v>
      </c>
      <c r="H15" s="188">
        <f>'IN - All Programs'!AM355</f>
        <v>410673</v>
      </c>
      <c r="I15" s="188">
        <f>'IN - All Programs'!AP355</f>
        <v>410673</v>
      </c>
      <c r="J15" s="188">
        <f>'IN - All Programs'!AS355</f>
        <v>410673</v>
      </c>
      <c r="K15" s="188">
        <f>'IN - All Programs'!AV355</f>
        <v>410673</v>
      </c>
      <c r="L15" s="188">
        <f>SUM(B15:K15)</f>
        <v>4857260.38</v>
      </c>
    </row>
    <row r="16" spans="1:12">
      <c r="A16" s="145" t="s">
        <v>196</v>
      </c>
      <c r="B16" s="188">
        <f t="shared" ref="B16:F16" si="3">SUM(B15/2)</f>
        <v>339844.5</v>
      </c>
      <c r="C16" s="188">
        <f t="shared" si="3"/>
        <v>419263</v>
      </c>
      <c r="D16" s="188">
        <f t="shared" si="3"/>
        <v>212914.5</v>
      </c>
      <c r="E16" s="188">
        <f t="shared" si="3"/>
        <v>213654</v>
      </c>
      <c r="F16" s="188">
        <f t="shared" si="3"/>
        <v>206446.19</v>
      </c>
      <c r="G16" s="188">
        <f t="shared" ref="G16:J16" si="4">SUM(G15/2)</f>
        <v>215162</v>
      </c>
      <c r="H16" s="188">
        <f t="shared" si="4"/>
        <v>205336.5</v>
      </c>
      <c r="I16" s="188">
        <f t="shared" si="4"/>
        <v>205336.5</v>
      </c>
      <c r="J16" s="188">
        <f t="shared" si="4"/>
        <v>205336.5</v>
      </c>
      <c r="K16" s="188">
        <f t="shared" ref="K16" si="5">SUM(K15/2)</f>
        <v>205336.5</v>
      </c>
      <c r="L16" s="188">
        <f>SUM(B16:K16)</f>
        <v>2428630.19</v>
      </c>
    </row>
    <row r="17" spans="1:12">
      <c r="A17" s="145" t="s">
        <v>197</v>
      </c>
      <c r="B17" s="188">
        <f>'IN - All Programs'!S344</f>
        <v>0</v>
      </c>
      <c r="C17" s="188">
        <f>'IN - All Programs'!V344</f>
        <v>71720</v>
      </c>
      <c r="D17" s="188">
        <f>'IN - All Programs'!Y344</f>
        <v>0</v>
      </c>
      <c r="E17" s="188">
        <f>'IN - All Programs'!AB344</f>
        <v>2281764</v>
      </c>
      <c r="F17" s="188">
        <f>'IN - All Programs'!AE344</f>
        <v>0</v>
      </c>
      <c r="G17" s="188">
        <f>'IN - All Programs'!AH344</f>
        <v>252000</v>
      </c>
      <c r="H17" s="188">
        <f>'IN - All Programs'!AK344</f>
        <v>100800</v>
      </c>
      <c r="I17" s="188">
        <f>'IN - All Programs'!AN344</f>
        <v>0</v>
      </c>
      <c r="J17" s="188">
        <f>'IN - All Programs'!AQ344</f>
        <v>2188460</v>
      </c>
      <c r="K17" s="188">
        <f>'IN - All Programs'!AT344</f>
        <v>0</v>
      </c>
      <c r="L17" s="188">
        <f>SUM(B17:K17)</f>
        <v>4894744</v>
      </c>
    </row>
    <row r="18" spans="1:12">
      <c r="A18" s="741"/>
      <c r="B18" s="742"/>
      <c r="C18" s="742"/>
      <c r="D18" s="742"/>
      <c r="E18" s="742"/>
      <c r="F18" s="742"/>
      <c r="G18" s="742"/>
      <c r="H18" s="742"/>
      <c r="I18" s="742"/>
      <c r="J18" s="742"/>
      <c r="K18" s="742"/>
      <c r="L18" s="743"/>
    </row>
    <row r="19" spans="1:12">
      <c r="A19" s="744" t="s">
        <v>200</v>
      </c>
      <c r="B19" s="744"/>
      <c r="C19" s="744"/>
      <c r="D19" s="744"/>
      <c r="E19" s="744"/>
      <c r="F19" s="744"/>
      <c r="G19" s="744"/>
      <c r="H19" s="744"/>
      <c r="I19" s="744"/>
      <c r="J19" s="744"/>
      <c r="K19" s="744"/>
      <c r="L19" s="744"/>
    </row>
    <row r="20" spans="1:12">
      <c r="A20" s="188"/>
      <c r="B20" s="188" t="s">
        <v>7</v>
      </c>
      <c r="C20" s="188" t="s">
        <v>8</v>
      </c>
      <c r="D20" s="188" t="s">
        <v>9</v>
      </c>
      <c r="E20" s="188" t="s">
        <v>10</v>
      </c>
      <c r="F20" s="188" t="s">
        <v>11</v>
      </c>
      <c r="G20" s="188" t="s">
        <v>12</v>
      </c>
      <c r="H20" s="188" t="s">
        <v>13</v>
      </c>
      <c r="I20" s="188" t="s">
        <v>14</v>
      </c>
      <c r="J20" s="188" t="s">
        <v>15</v>
      </c>
      <c r="K20" s="188" t="s">
        <v>16</v>
      </c>
      <c r="L20" s="188" t="s">
        <v>194</v>
      </c>
    </row>
    <row r="21" spans="1:12">
      <c r="A21" s="188" t="s">
        <v>195</v>
      </c>
      <c r="B21" s="188">
        <f>'IN - All Programs'!U371</f>
        <v>0</v>
      </c>
      <c r="C21" s="188">
        <f>'IN - All Programs'!X371</f>
        <v>0</v>
      </c>
      <c r="D21" s="188">
        <f>'IN - All Programs'!AA356</f>
        <v>157057</v>
      </c>
      <c r="E21" s="188">
        <f>'IN - All Programs'!AD356</f>
        <v>160198</v>
      </c>
      <c r="F21" s="188">
        <f>'IN - All Programs'!AG356</f>
        <v>162961.38</v>
      </c>
      <c r="G21" s="188">
        <f>'IN - All Programs'!AJ356</f>
        <v>60819</v>
      </c>
      <c r="H21" s="188">
        <f>'IN - All Programs'!AM356</f>
        <v>59134</v>
      </c>
      <c r="I21" s="188">
        <f>'IN - All Programs'!AP356</f>
        <v>59134</v>
      </c>
      <c r="J21" s="188">
        <f>'IN - All Programs'!AS356</f>
        <v>59134</v>
      </c>
      <c r="K21" s="188">
        <f>'IN - All Programs'!AV356</f>
        <v>59134</v>
      </c>
      <c r="L21" s="188">
        <f>SUM(B21:K21)</f>
        <v>777571.38</v>
      </c>
    </row>
    <row r="22" spans="1:12">
      <c r="A22" s="188" t="s">
        <v>196</v>
      </c>
      <c r="B22" s="188">
        <f>SUM(B21/2)</f>
        <v>0</v>
      </c>
      <c r="C22" s="188">
        <f>SUM(C21/2)</f>
        <v>0</v>
      </c>
      <c r="D22" s="188">
        <f>SUM(D21/2)</f>
        <v>78528.5</v>
      </c>
      <c r="E22" s="188">
        <f t="shared" ref="E22:J22" si="6">SUM(E21/2)</f>
        <v>80099</v>
      </c>
      <c r="F22" s="188">
        <f t="shared" si="6"/>
        <v>81480.69</v>
      </c>
      <c r="G22" s="188">
        <f t="shared" si="6"/>
        <v>30409.5</v>
      </c>
      <c r="H22" s="188">
        <f t="shared" si="6"/>
        <v>29567</v>
      </c>
      <c r="I22" s="188">
        <f t="shared" si="6"/>
        <v>29567</v>
      </c>
      <c r="J22" s="188">
        <f t="shared" si="6"/>
        <v>29567</v>
      </c>
      <c r="K22" s="188">
        <f t="shared" ref="K22" si="7">SUM(K21/2)</f>
        <v>29567</v>
      </c>
      <c r="L22" s="188">
        <f>SUM(B22:K22)</f>
        <v>388785.69</v>
      </c>
    </row>
    <row r="23" spans="1:12">
      <c r="A23" s="188" t="s">
        <v>197</v>
      </c>
      <c r="B23" s="188">
        <f>'IN - All Programs'!S359</f>
        <v>0</v>
      </c>
      <c r="C23" s="188">
        <f>'IN - All Programs'!V359</f>
        <v>0</v>
      </c>
      <c r="D23" s="188">
        <f>'IN - All Programs'!Y345</f>
        <v>0</v>
      </c>
      <c r="E23" s="188">
        <f>'IN - All Programs'!Z345</f>
        <v>0</v>
      </c>
      <c r="F23" s="188">
        <f>'IN - All Programs'!AE345</f>
        <v>0</v>
      </c>
      <c r="G23" s="188">
        <f>'IN - All Programs'!AB345</f>
        <v>0</v>
      </c>
      <c r="H23" s="188">
        <f>'IN - All Programs'!AK345</f>
        <v>0</v>
      </c>
      <c r="I23" s="188">
        <f>'IN - All Programs'!AN345</f>
        <v>0</v>
      </c>
      <c r="J23" s="188">
        <f>'IN - All Programs'!AQ345</f>
        <v>0</v>
      </c>
      <c r="K23" s="188">
        <f>'IN - All Programs'!AT345</f>
        <v>0</v>
      </c>
      <c r="L23" s="188">
        <f>SUM(B23:K23)</f>
        <v>0</v>
      </c>
    </row>
    <row r="24" spans="1:12">
      <c r="A24" s="746"/>
      <c r="B24" s="747"/>
      <c r="C24" s="747"/>
      <c r="D24" s="747"/>
      <c r="E24" s="747"/>
      <c r="F24" s="747"/>
      <c r="G24" s="747"/>
      <c r="H24" s="747"/>
      <c r="I24" s="747"/>
      <c r="J24" s="747"/>
      <c r="K24" s="747"/>
      <c r="L24" s="748"/>
    </row>
    <row r="25" spans="1:12">
      <c r="A25" s="745" t="s">
        <v>201</v>
      </c>
      <c r="B25" s="745"/>
      <c r="C25" s="745"/>
      <c r="D25" s="745"/>
      <c r="E25" s="745"/>
      <c r="F25" s="745"/>
      <c r="G25" s="745"/>
      <c r="H25" s="745"/>
      <c r="I25" s="745"/>
      <c r="J25" s="745"/>
      <c r="K25" s="745"/>
      <c r="L25" s="745"/>
    </row>
    <row r="26" spans="1:12">
      <c r="A26" s="145"/>
      <c r="B26" s="145" t="s">
        <v>7</v>
      </c>
      <c r="C26" s="145" t="s">
        <v>8</v>
      </c>
      <c r="D26" s="145" t="s">
        <v>9</v>
      </c>
      <c r="E26" s="145" t="s">
        <v>10</v>
      </c>
      <c r="F26" s="145" t="s">
        <v>11</v>
      </c>
      <c r="G26" s="145" t="s">
        <v>12</v>
      </c>
      <c r="H26" s="145" t="s">
        <v>13</v>
      </c>
      <c r="I26" s="145" t="s">
        <v>14</v>
      </c>
      <c r="J26" s="145" t="s">
        <v>15</v>
      </c>
      <c r="K26" s="145" t="s">
        <v>16</v>
      </c>
      <c r="L26" s="145" t="s">
        <v>194</v>
      </c>
    </row>
    <row r="27" spans="1:12">
      <c r="A27" s="145" t="s">
        <v>195</v>
      </c>
      <c r="B27" s="188">
        <f>'IN - All Programs'!U357</f>
        <v>2694466</v>
      </c>
      <c r="C27" s="188">
        <f>'IN - All Programs'!X357</f>
        <v>3262252</v>
      </c>
      <c r="D27" s="188">
        <f>'IN - All Programs'!AA357</f>
        <v>4508781</v>
      </c>
      <c r="E27" s="188">
        <f>'IN - All Programs'!AD357</f>
        <v>3568291</v>
      </c>
      <c r="F27" s="188">
        <f>'IN - All Programs'!AG357</f>
        <v>3694172.38</v>
      </c>
      <c r="G27" s="188">
        <f>'IN - All Programs'!AJ357</f>
        <v>3736153</v>
      </c>
      <c r="H27" s="188">
        <f>'IN - All Programs'!AM357</f>
        <v>3348140</v>
      </c>
      <c r="I27" s="188">
        <f>'IN - All Programs'!AP357</f>
        <v>3348140</v>
      </c>
      <c r="J27" s="188">
        <f>'IN - All Programs'!AS357</f>
        <v>3348140</v>
      </c>
      <c r="K27" s="188">
        <f>'IN - All Programs'!AV357</f>
        <v>3348140</v>
      </c>
      <c r="L27" s="188">
        <f>SUM(B27:K27)</f>
        <v>34856675.379999995</v>
      </c>
    </row>
    <row r="28" spans="1:12">
      <c r="A28" s="145" t="s">
        <v>196</v>
      </c>
      <c r="B28" s="188">
        <f t="shared" ref="B28:F28" si="8">SUM(B27/2)</f>
        <v>1347233</v>
      </c>
      <c r="C28" s="188">
        <f t="shared" si="8"/>
        <v>1631126</v>
      </c>
      <c r="D28" s="188">
        <f t="shared" si="8"/>
        <v>2254390.5</v>
      </c>
      <c r="E28" s="188">
        <f t="shared" si="8"/>
        <v>1784145.5</v>
      </c>
      <c r="F28" s="188">
        <f t="shared" si="8"/>
        <v>1847086.19</v>
      </c>
      <c r="G28" s="188">
        <f t="shared" ref="G28:J28" si="9">SUM(G27/2)</f>
        <v>1868076.5</v>
      </c>
      <c r="H28" s="188">
        <f t="shared" si="9"/>
        <v>1674070</v>
      </c>
      <c r="I28" s="188">
        <f t="shared" si="9"/>
        <v>1674070</v>
      </c>
      <c r="J28" s="188">
        <f t="shared" si="9"/>
        <v>1674070</v>
      </c>
      <c r="K28" s="188">
        <f t="shared" ref="K28" si="10">SUM(K27/2)</f>
        <v>1674070</v>
      </c>
      <c r="L28" s="188">
        <f>SUM(B28:K28)</f>
        <v>17428337.689999998</v>
      </c>
    </row>
    <row r="29" spans="1:12">
      <c r="A29" s="145" t="s">
        <v>197</v>
      </c>
      <c r="B29" s="188">
        <f>'IN - All Programs'!S346</f>
        <v>3305869</v>
      </c>
      <c r="C29" s="188">
        <f>'IN - All Programs'!V346</f>
        <v>4310978</v>
      </c>
      <c r="D29" s="188">
        <f>'IN - All Programs'!Y346</f>
        <v>4269039</v>
      </c>
      <c r="E29" s="188">
        <f>'IN - All Programs'!AB346</f>
        <v>1327000</v>
      </c>
      <c r="F29" s="188">
        <f>'IN - All Programs'!AE346</f>
        <v>796815</v>
      </c>
      <c r="G29" s="188">
        <f>'IN - All Programs'!AH346</f>
        <v>6446593</v>
      </c>
      <c r="H29" s="188">
        <f>'IN - All Programs'!AK346</f>
        <v>4395000</v>
      </c>
      <c r="I29" s="188">
        <f>'IN - All Programs'!AN346</f>
        <v>3209220</v>
      </c>
      <c r="J29" s="188">
        <f>'IN - All Programs'!AQ346</f>
        <v>2255000</v>
      </c>
      <c r="K29" s="188">
        <f>'IN - All Programs'!AT346</f>
        <v>566200</v>
      </c>
      <c r="L29" s="188">
        <f>SUM(B29:K29)</f>
        <v>30881714</v>
      </c>
    </row>
    <row r="30" spans="1:12">
      <c r="A30" s="741"/>
      <c r="B30" s="742"/>
      <c r="C30" s="742"/>
      <c r="D30" s="742"/>
      <c r="E30" s="742"/>
      <c r="F30" s="742"/>
      <c r="G30" s="742"/>
      <c r="H30" s="742"/>
      <c r="I30" s="742"/>
      <c r="J30" s="742"/>
      <c r="K30" s="742"/>
      <c r="L30" s="743"/>
    </row>
    <row r="31" spans="1:12">
      <c r="A31" s="744" t="s">
        <v>202</v>
      </c>
      <c r="B31" s="744"/>
      <c r="C31" s="744"/>
      <c r="D31" s="744"/>
      <c r="E31" s="744"/>
      <c r="F31" s="744"/>
      <c r="G31" s="744"/>
      <c r="H31" s="744"/>
      <c r="I31" s="744"/>
      <c r="J31" s="744"/>
      <c r="K31" s="744"/>
      <c r="L31" s="744"/>
    </row>
    <row r="32" spans="1:12">
      <c r="A32" s="145"/>
      <c r="B32" s="145" t="s">
        <v>7</v>
      </c>
      <c r="C32" s="145" t="s">
        <v>8</v>
      </c>
      <c r="D32" s="145" t="s">
        <v>9</v>
      </c>
      <c r="E32" s="145" t="s">
        <v>10</v>
      </c>
      <c r="F32" s="145" t="s">
        <v>11</v>
      </c>
      <c r="G32" s="145" t="s">
        <v>12</v>
      </c>
      <c r="H32" s="145" t="s">
        <v>13</v>
      </c>
      <c r="I32" s="145" t="s">
        <v>14</v>
      </c>
      <c r="J32" s="145" t="s">
        <v>15</v>
      </c>
      <c r="K32" s="145" t="s">
        <v>16</v>
      </c>
      <c r="L32" s="145" t="s">
        <v>194</v>
      </c>
    </row>
    <row r="33" spans="1:12">
      <c r="A33" s="145" t="s">
        <v>195</v>
      </c>
      <c r="B33" s="188">
        <f>'IN - All Programs'!U358</f>
        <v>234664</v>
      </c>
      <c r="C33" s="188">
        <f>'IN - All Programs'!X358</f>
        <v>319525</v>
      </c>
      <c r="D33" s="188">
        <f>'IN - All Programs'!AA358</f>
        <v>487093</v>
      </c>
      <c r="E33" s="188">
        <f>'IN - All Programs'!AD358</f>
        <v>496835</v>
      </c>
      <c r="F33" s="188">
        <f>'IN - All Programs'!AG358</f>
        <v>513587.38</v>
      </c>
      <c r="G33" s="188">
        <f>'IN - All Programs'!AJ358</f>
        <v>519652</v>
      </c>
      <c r="H33" s="188">
        <f>'IN - All Programs'!AM358</f>
        <v>466165</v>
      </c>
      <c r="I33" s="188">
        <f>'IN - All Programs'!AP358</f>
        <v>466165</v>
      </c>
      <c r="J33" s="188">
        <f>'IN - All Programs'!AS358</f>
        <v>466165</v>
      </c>
      <c r="K33" s="188">
        <f>'IN - All Programs'!AV358</f>
        <v>466165</v>
      </c>
      <c r="L33" s="188">
        <f>SUM(B33:K33)</f>
        <v>4436016.38</v>
      </c>
    </row>
    <row r="34" spans="1:12">
      <c r="A34" s="145" t="s">
        <v>196</v>
      </c>
      <c r="B34" s="188">
        <f t="shared" ref="B34:F34" si="11">SUM(B33/2)</f>
        <v>117332</v>
      </c>
      <c r="C34" s="188">
        <f t="shared" si="11"/>
        <v>159762.5</v>
      </c>
      <c r="D34" s="188">
        <f t="shared" si="11"/>
        <v>243546.5</v>
      </c>
      <c r="E34" s="188">
        <f t="shared" si="11"/>
        <v>248417.5</v>
      </c>
      <c r="F34" s="188">
        <f t="shared" si="11"/>
        <v>256793.69</v>
      </c>
      <c r="G34" s="188">
        <f t="shared" ref="G34:J34" si="12">SUM(G33/2)</f>
        <v>259826</v>
      </c>
      <c r="H34" s="188">
        <f t="shared" si="12"/>
        <v>233082.5</v>
      </c>
      <c r="I34" s="188">
        <f t="shared" si="12"/>
        <v>233082.5</v>
      </c>
      <c r="J34" s="188">
        <f t="shared" si="12"/>
        <v>233082.5</v>
      </c>
      <c r="K34" s="188">
        <f t="shared" ref="K34" si="13">SUM(K33/2)</f>
        <v>233082.5</v>
      </c>
      <c r="L34" s="188">
        <f>SUM(B34:K34)</f>
        <v>2218008.19</v>
      </c>
    </row>
    <row r="35" spans="1:12">
      <c r="A35" s="145" t="s">
        <v>197</v>
      </c>
      <c r="B35" s="188">
        <f>'IN - All Programs'!S347</f>
        <v>451540</v>
      </c>
      <c r="C35" s="188">
        <f>'IN - All Programs'!V347</f>
        <v>352671</v>
      </c>
      <c r="D35" s="188">
        <f>'IN - All Programs'!Y347</f>
        <v>688981</v>
      </c>
      <c r="E35" s="188">
        <f>'IN - All Programs'!AB347</f>
        <v>0</v>
      </c>
      <c r="F35" s="188">
        <f>'IN - All Programs'!AE347</f>
        <v>158407</v>
      </c>
      <c r="G35" s="188">
        <f>'IN - All Programs'!AH347</f>
        <v>0</v>
      </c>
      <c r="H35" s="188">
        <f>'IN - All Programs'!AK347</f>
        <v>0</v>
      </c>
      <c r="I35" s="188">
        <f>'IN - All Programs'!AN347</f>
        <v>1033060</v>
      </c>
      <c r="J35" s="188">
        <f>'IN - All Programs'!AQ347</f>
        <v>0</v>
      </c>
      <c r="K35" s="188">
        <f>'IN - All Programs'!AT347</f>
        <v>400000</v>
      </c>
      <c r="L35" s="188">
        <f>SUM(B35:K35)</f>
        <v>3084659</v>
      </c>
    </row>
    <row r="36" spans="1:12">
      <c r="A36" s="741"/>
      <c r="B36" s="742"/>
      <c r="C36" s="742"/>
      <c r="D36" s="742"/>
      <c r="E36" s="742"/>
      <c r="F36" s="742"/>
      <c r="G36" s="742"/>
      <c r="H36" s="742"/>
      <c r="I36" s="742"/>
      <c r="J36" s="742"/>
      <c r="K36" s="742"/>
      <c r="L36" s="743"/>
    </row>
  </sheetData>
  <mergeCells count="12">
    <mergeCell ref="A36:L36"/>
    <mergeCell ref="A19:L19"/>
    <mergeCell ref="A1:L1"/>
    <mergeCell ref="A13:L13"/>
    <mergeCell ref="A25:L25"/>
    <mergeCell ref="A31:L31"/>
    <mergeCell ref="A7:L7"/>
    <mergeCell ref="A6:L6"/>
    <mergeCell ref="A12:L12"/>
    <mergeCell ref="A18:L18"/>
    <mergeCell ref="A24:L24"/>
    <mergeCell ref="A30:L30"/>
  </mergeCells>
  <printOptions gridLines="1"/>
  <pageMargins left="0.7" right="0.7" top="0.75" bottom="0.75" header="0.3" footer="0.3"/>
  <pageSetup paperSize="3"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99A69-3621-40F1-AE35-F41DD5E2874C}">
  <sheetPr>
    <tabColor theme="5"/>
    <pageSetUpPr fitToPage="1"/>
  </sheetPr>
  <dimension ref="A1:AD184"/>
  <sheetViews>
    <sheetView view="pageBreakPreview" zoomScale="80" zoomScaleNormal="60" zoomScaleSheetLayoutView="80" workbookViewId="0">
      <pane xSplit="7" ySplit="4" topLeftCell="L87" activePane="bottomRight" state="frozen"/>
      <selection pane="bottomRight" activeCell="N88" sqref="N88"/>
      <selection pane="bottomLeft" activeCell="A27" sqref="A27"/>
      <selection pane="topRight" activeCell="H1" sqref="H1"/>
    </sheetView>
  </sheetViews>
  <sheetFormatPr defaultColWidth="9.140625" defaultRowHeight="14.45"/>
  <cols>
    <col min="1" max="1" width="15" style="1" customWidth="1"/>
    <col min="2" max="2" width="27.42578125" customWidth="1"/>
    <col min="3" max="3" width="11.7109375" bestFit="1" customWidth="1"/>
    <col min="4" max="4" width="12.140625" bestFit="1" customWidth="1"/>
    <col min="5" max="5" width="6.7109375" customWidth="1"/>
    <col min="6" max="6" width="11.42578125" style="1" customWidth="1"/>
    <col min="7" max="7" width="21.7109375" bestFit="1" customWidth="1"/>
    <col min="8" max="8" width="19.7109375" customWidth="1"/>
    <col min="9" max="9" width="20.42578125" customWidth="1"/>
    <col min="10" max="10" width="18.85546875" customWidth="1"/>
    <col min="11" max="11" width="19.7109375" customWidth="1"/>
    <col min="12" max="12" width="21.140625" bestFit="1" customWidth="1"/>
    <col min="13" max="13" width="18.85546875" customWidth="1"/>
    <col min="14" max="14" width="19.7109375" customWidth="1"/>
    <col min="15" max="15" width="21.140625" bestFit="1" customWidth="1"/>
    <col min="16" max="16" width="18.85546875" customWidth="1"/>
    <col min="17" max="17" width="19.7109375" customWidth="1"/>
    <col min="18" max="18" width="21.140625" bestFit="1" customWidth="1"/>
    <col min="19" max="19" width="18.85546875" customWidth="1"/>
    <col min="20" max="20" width="19.7109375" customWidth="1"/>
    <col min="21" max="21" width="21.140625" bestFit="1" customWidth="1"/>
    <col min="22" max="22" width="18.85546875" customWidth="1"/>
    <col min="23" max="23" width="19.7109375" customWidth="1"/>
    <col min="24" max="24" width="21.140625" bestFit="1" customWidth="1"/>
    <col min="25" max="25" width="18.85546875" customWidth="1"/>
    <col min="26" max="26" width="19.7109375" bestFit="1" customWidth="1"/>
    <col min="27" max="27" width="19.5703125" customWidth="1"/>
    <col min="28" max="28" width="25.28515625" customWidth="1"/>
    <col min="29" max="29" width="27.85546875" customWidth="1"/>
    <col min="30" max="30" width="28.28515625" customWidth="1"/>
  </cols>
  <sheetData>
    <row r="1" spans="1:27" ht="12.75" customHeight="1">
      <c r="A1" s="555" t="s">
        <v>203</v>
      </c>
      <c r="B1" s="555"/>
      <c r="C1" s="555"/>
      <c r="D1" s="555"/>
      <c r="E1" s="555"/>
      <c r="F1" s="555"/>
      <c r="G1" s="555"/>
      <c r="H1" s="555"/>
      <c r="I1" s="555"/>
      <c r="J1" s="555"/>
      <c r="K1" s="555"/>
      <c r="L1" s="555"/>
      <c r="M1" s="555"/>
      <c r="N1" s="555"/>
      <c r="O1" s="555"/>
      <c r="P1" s="555"/>
      <c r="Q1" s="555"/>
      <c r="R1" s="555"/>
      <c r="S1" s="555"/>
      <c r="T1" s="555"/>
      <c r="U1" s="555"/>
      <c r="V1" s="555"/>
      <c r="W1" s="555"/>
      <c r="X1" s="555"/>
      <c r="Y1" s="555"/>
      <c r="Z1" s="555"/>
      <c r="AA1" s="555"/>
    </row>
    <row r="2" spans="1:27" ht="30" customHeight="1">
      <c r="A2" s="555"/>
      <c r="B2" s="555"/>
      <c r="C2" s="555"/>
      <c r="D2" s="555"/>
      <c r="E2" s="555"/>
      <c r="F2" s="555"/>
      <c r="G2" s="555"/>
      <c r="H2" s="555"/>
      <c r="I2" s="555"/>
      <c r="J2" s="555"/>
      <c r="K2" s="555"/>
      <c r="L2" s="555"/>
      <c r="M2" s="555"/>
      <c r="N2" s="555"/>
      <c r="O2" s="555"/>
      <c r="P2" s="555"/>
      <c r="Q2" s="555"/>
      <c r="R2" s="555"/>
      <c r="S2" s="555"/>
      <c r="T2" s="555"/>
      <c r="U2" s="555"/>
      <c r="V2" s="555"/>
      <c r="W2" s="555"/>
      <c r="X2" s="555"/>
      <c r="Y2" s="555"/>
      <c r="Z2" s="555"/>
      <c r="AA2" s="555"/>
    </row>
    <row r="3" spans="1:27" s="45" customFormat="1" ht="35.450000000000003" customHeight="1">
      <c r="A3" s="728" t="s">
        <v>1</v>
      </c>
      <c r="B3" s="728"/>
      <c r="C3" s="728"/>
      <c r="D3" s="728"/>
      <c r="E3" s="728"/>
      <c r="F3" s="728"/>
      <c r="G3" s="728"/>
      <c r="H3" s="728"/>
      <c r="I3" s="728"/>
      <c r="J3" s="728"/>
      <c r="K3" s="728"/>
      <c r="L3" s="728"/>
      <c r="M3" s="728"/>
      <c r="N3" s="728"/>
      <c r="O3" s="728"/>
      <c r="P3" s="728"/>
      <c r="Q3" s="728"/>
      <c r="R3" s="728"/>
      <c r="S3" s="728"/>
      <c r="T3" s="728"/>
      <c r="U3" s="728"/>
      <c r="V3" s="728"/>
      <c r="W3" s="728"/>
      <c r="X3" s="728"/>
      <c r="Y3" s="728"/>
      <c r="Z3" s="728"/>
      <c r="AA3" s="728"/>
    </row>
    <row r="4" spans="1:27">
      <c r="A4" s="794" t="s">
        <v>2</v>
      </c>
      <c r="B4" s="795"/>
      <c r="C4" s="795"/>
      <c r="D4" s="795"/>
      <c r="E4" s="795"/>
      <c r="F4" s="795"/>
      <c r="G4" s="796"/>
      <c r="H4" s="797" t="s">
        <v>10</v>
      </c>
      <c r="I4" s="798"/>
      <c r="J4" s="799"/>
      <c r="K4" s="797" t="s">
        <v>11</v>
      </c>
      <c r="L4" s="798"/>
      <c r="M4" s="799"/>
      <c r="N4" s="797" t="s">
        <v>12</v>
      </c>
      <c r="O4" s="798"/>
      <c r="P4" s="799"/>
      <c r="Q4" s="797" t="s">
        <v>13</v>
      </c>
      <c r="R4" s="798"/>
      <c r="S4" s="799"/>
      <c r="T4" s="797" t="s">
        <v>14</v>
      </c>
      <c r="U4" s="798"/>
      <c r="V4" s="799"/>
      <c r="W4" s="797" t="s">
        <v>15</v>
      </c>
      <c r="X4" s="798"/>
      <c r="Y4" s="799"/>
      <c r="Z4" s="46" t="s">
        <v>17</v>
      </c>
      <c r="AA4" s="47"/>
    </row>
    <row r="5" spans="1:27" ht="15" customHeight="1">
      <c r="A5" s="782" t="s">
        <v>22</v>
      </c>
      <c r="B5" s="550" t="s">
        <v>18</v>
      </c>
      <c r="C5" s="532" t="s">
        <v>19</v>
      </c>
      <c r="D5" s="532" t="s">
        <v>204</v>
      </c>
      <c r="E5" s="784" t="s">
        <v>21</v>
      </c>
      <c r="F5" s="502"/>
      <c r="G5" s="500" t="s">
        <v>23</v>
      </c>
      <c r="H5" s="512" t="s">
        <v>24</v>
      </c>
      <c r="I5" s="502" t="s">
        <v>25</v>
      </c>
      <c r="J5" s="504" t="s">
        <v>26</v>
      </c>
      <c r="K5" s="512" t="s">
        <v>24</v>
      </c>
      <c r="L5" s="502" t="s">
        <v>25</v>
      </c>
      <c r="M5" s="504" t="s">
        <v>26</v>
      </c>
      <c r="N5" s="512" t="s">
        <v>24</v>
      </c>
      <c r="O5" s="502" t="s">
        <v>25</v>
      </c>
      <c r="P5" s="504" t="s">
        <v>26</v>
      </c>
      <c r="Q5" s="512" t="s">
        <v>24</v>
      </c>
      <c r="R5" s="502" t="s">
        <v>25</v>
      </c>
      <c r="S5" s="504" t="s">
        <v>26</v>
      </c>
      <c r="T5" s="512" t="s">
        <v>24</v>
      </c>
      <c r="U5" s="502" t="s">
        <v>25</v>
      </c>
      <c r="V5" s="504" t="s">
        <v>26</v>
      </c>
      <c r="W5" s="512" t="s">
        <v>24</v>
      </c>
      <c r="X5" s="502" t="s">
        <v>25</v>
      </c>
      <c r="Y5" s="504" t="s">
        <v>26</v>
      </c>
      <c r="Z5" s="612" t="s">
        <v>24</v>
      </c>
      <c r="AA5" s="521" t="s">
        <v>27</v>
      </c>
    </row>
    <row r="6" spans="1:27" ht="15.75" customHeight="1">
      <c r="A6" s="783"/>
      <c r="B6" s="551"/>
      <c r="C6" s="533"/>
      <c r="D6" s="533"/>
      <c r="E6" s="785"/>
      <c r="F6" s="503"/>
      <c r="G6" s="501"/>
      <c r="H6" s="513"/>
      <c r="I6" s="503"/>
      <c r="J6" s="505"/>
      <c r="K6" s="513"/>
      <c r="L6" s="503"/>
      <c r="M6" s="505"/>
      <c r="N6" s="513"/>
      <c r="O6" s="503"/>
      <c r="P6" s="505"/>
      <c r="Q6" s="513"/>
      <c r="R6" s="503"/>
      <c r="S6" s="505"/>
      <c r="T6" s="513"/>
      <c r="U6" s="503"/>
      <c r="V6" s="505"/>
      <c r="W6" s="513"/>
      <c r="X6" s="503"/>
      <c r="Y6" s="505"/>
      <c r="Z6" s="596"/>
      <c r="AA6" s="522"/>
    </row>
    <row r="7" spans="1:27" ht="15" customHeight="1">
      <c r="A7" s="534" t="s">
        <v>205</v>
      </c>
      <c r="B7" s="548" t="s">
        <v>206</v>
      </c>
      <c r="C7" s="536">
        <v>2087</v>
      </c>
      <c r="D7" s="538" t="s">
        <v>207</v>
      </c>
      <c r="E7" s="540" t="s">
        <v>208</v>
      </c>
      <c r="F7" s="597"/>
      <c r="G7" s="51" t="s">
        <v>31</v>
      </c>
      <c r="H7" s="103"/>
      <c r="I7" s="75">
        <f t="shared" ref="I7:I15" si="0">H7-J7</f>
        <v>0</v>
      </c>
      <c r="J7" s="104"/>
      <c r="K7" s="103"/>
      <c r="L7" s="75">
        <f t="shared" ref="L7:L15" si="1">K7-M7</f>
        <v>0</v>
      </c>
      <c r="M7" s="104"/>
      <c r="N7" s="103"/>
      <c r="O7" s="75">
        <f t="shared" ref="O7:O15" si="2">N7-P7</f>
        <v>0</v>
      </c>
      <c r="P7" s="104"/>
      <c r="Q7" s="103"/>
      <c r="R7" s="75">
        <f t="shared" ref="R7:R15" si="3">Q7-S7</f>
        <v>0</v>
      </c>
      <c r="S7" s="104"/>
      <c r="T7" s="103"/>
      <c r="U7" s="75">
        <f t="shared" ref="U7:U15" si="4">T7-V7</f>
        <v>0</v>
      </c>
      <c r="V7" s="104"/>
      <c r="W7" s="103"/>
      <c r="X7" s="75">
        <f t="shared" ref="X7:X15" si="5">W7-Y7</f>
        <v>0</v>
      </c>
      <c r="Y7" s="104"/>
      <c r="Z7" s="98"/>
      <c r="AA7" s="4" t="s">
        <v>32</v>
      </c>
    </row>
    <row r="8" spans="1:27" ht="15">
      <c r="A8" s="534"/>
      <c r="B8" s="548"/>
      <c r="C8" s="536"/>
      <c r="D8" s="538"/>
      <c r="E8" s="540"/>
      <c r="F8" s="598"/>
      <c r="G8" s="52" t="s">
        <v>33</v>
      </c>
      <c r="H8" s="103"/>
      <c r="I8" s="75">
        <f t="shared" si="0"/>
        <v>0</v>
      </c>
      <c r="J8" s="104"/>
      <c r="K8" s="103"/>
      <c r="L8" s="75">
        <f t="shared" si="1"/>
        <v>0</v>
      </c>
      <c r="M8" s="104"/>
      <c r="N8" s="103"/>
      <c r="O8" s="75">
        <f t="shared" si="2"/>
        <v>0</v>
      </c>
      <c r="P8" s="104"/>
      <c r="Q8" s="103"/>
      <c r="R8" s="75">
        <f t="shared" si="3"/>
        <v>0</v>
      </c>
      <c r="S8" s="104"/>
      <c r="T8" s="103"/>
      <c r="U8" s="75">
        <f t="shared" si="4"/>
        <v>0</v>
      </c>
      <c r="V8" s="104"/>
      <c r="W8" s="103"/>
      <c r="X8" s="75">
        <f t="shared" si="5"/>
        <v>0</v>
      </c>
      <c r="Y8" s="104"/>
      <c r="Z8" s="98"/>
      <c r="AA8" s="63">
        <f>SUM(H7:H15,K7:K15,N7:N15,Q7:Q15,Z7:Z15,T7:T15,W7:W15)</f>
        <v>10831154</v>
      </c>
    </row>
    <row r="9" spans="1:27" ht="15">
      <c r="A9" s="534"/>
      <c r="B9" s="548"/>
      <c r="C9" s="536"/>
      <c r="D9" s="538"/>
      <c r="E9" s="540"/>
      <c r="F9" s="598"/>
      <c r="G9" s="52" t="s">
        <v>34</v>
      </c>
      <c r="H9" s="103"/>
      <c r="I9" s="75">
        <f t="shared" si="0"/>
        <v>0</v>
      </c>
      <c r="J9" s="104"/>
      <c r="K9" s="168">
        <v>98354</v>
      </c>
      <c r="L9" s="169">
        <f t="shared" si="1"/>
        <v>0</v>
      </c>
      <c r="M9" s="104">
        <v>98354</v>
      </c>
      <c r="N9" s="103"/>
      <c r="O9" s="75">
        <f t="shared" si="2"/>
        <v>0</v>
      </c>
      <c r="P9" s="104"/>
      <c r="Q9" s="103"/>
      <c r="R9" s="75">
        <f t="shared" si="3"/>
        <v>0</v>
      </c>
      <c r="S9" s="104"/>
      <c r="T9" s="103"/>
      <c r="U9" s="75">
        <f t="shared" si="4"/>
        <v>0</v>
      </c>
      <c r="V9" s="104"/>
      <c r="W9" s="103"/>
      <c r="X9" s="75">
        <f t="shared" si="5"/>
        <v>0</v>
      </c>
      <c r="Y9" s="104"/>
      <c r="Z9" s="98"/>
      <c r="AA9" s="7" t="s">
        <v>35</v>
      </c>
    </row>
    <row r="10" spans="1:27" ht="15">
      <c r="A10" s="534"/>
      <c r="B10" s="548"/>
      <c r="C10" s="536"/>
      <c r="D10" s="538"/>
      <c r="E10" s="540"/>
      <c r="F10" s="598"/>
      <c r="G10" s="52" t="s">
        <v>36</v>
      </c>
      <c r="H10" s="168"/>
      <c r="I10" s="75">
        <f t="shared" si="0"/>
        <v>0</v>
      </c>
      <c r="J10" s="104"/>
      <c r="K10" s="168"/>
      <c r="L10" s="169">
        <f t="shared" si="1"/>
        <v>0</v>
      </c>
      <c r="M10" s="104"/>
      <c r="N10" s="168"/>
      <c r="O10" s="169">
        <f t="shared" si="2"/>
        <v>0</v>
      </c>
      <c r="P10" s="170"/>
      <c r="Q10" s="462">
        <v>111000</v>
      </c>
      <c r="R10" s="463">
        <f t="shared" si="3"/>
        <v>111000</v>
      </c>
      <c r="S10" s="464"/>
      <c r="T10" s="103"/>
      <c r="U10" s="75">
        <f t="shared" si="4"/>
        <v>0</v>
      </c>
      <c r="V10" s="104"/>
      <c r="W10" s="103"/>
      <c r="X10" s="75">
        <f t="shared" si="5"/>
        <v>0</v>
      </c>
      <c r="Y10" s="104"/>
      <c r="Z10" s="98"/>
      <c r="AA10" s="63">
        <f>SUM(I7:I15,L7:L15,O7:O15,R7:R15,U7:U15,X7:X15)</f>
        <v>136000</v>
      </c>
    </row>
    <row r="11" spans="1:27" ht="15">
      <c r="A11" s="534"/>
      <c r="B11" s="548"/>
      <c r="C11" s="536"/>
      <c r="D11" s="538"/>
      <c r="E11" s="540"/>
      <c r="F11" s="598"/>
      <c r="G11" s="52" t="s">
        <v>37</v>
      </c>
      <c r="H11" s="103"/>
      <c r="I11" s="75">
        <f t="shared" si="0"/>
        <v>0</v>
      </c>
      <c r="J11" s="104"/>
      <c r="K11" s="103"/>
      <c r="L11" s="75">
        <f t="shared" si="1"/>
        <v>0</v>
      </c>
      <c r="M11" s="104"/>
      <c r="N11" s="103"/>
      <c r="O11" s="75">
        <f t="shared" si="2"/>
        <v>0</v>
      </c>
      <c r="P11" s="104"/>
      <c r="Q11" s="168"/>
      <c r="R11" s="75">
        <f t="shared" si="3"/>
        <v>0</v>
      </c>
      <c r="S11" s="104"/>
      <c r="T11" s="462">
        <v>25000</v>
      </c>
      <c r="U11" s="463">
        <f t="shared" si="4"/>
        <v>25000</v>
      </c>
      <c r="V11" s="464"/>
      <c r="W11" s="168"/>
      <c r="X11" s="75">
        <f t="shared" si="5"/>
        <v>0</v>
      </c>
      <c r="Y11" s="104"/>
      <c r="Z11" s="98">
        <v>36800</v>
      </c>
      <c r="AA11" s="7" t="s">
        <v>38</v>
      </c>
    </row>
    <row r="12" spans="1:27" ht="15">
      <c r="A12" s="534"/>
      <c r="B12" s="548"/>
      <c r="C12" s="536"/>
      <c r="D12" s="538"/>
      <c r="E12" s="540"/>
      <c r="F12" s="598"/>
      <c r="G12" s="52" t="s">
        <v>40</v>
      </c>
      <c r="H12" s="103"/>
      <c r="I12" s="75">
        <f t="shared" si="0"/>
        <v>0</v>
      </c>
      <c r="J12" s="104"/>
      <c r="K12" s="103"/>
      <c r="L12" s="75">
        <f t="shared" si="1"/>
        <v>0</v>
      </c>
      <c r="M12" s="104"/>
      <c r="N12" s="103"/>
      <c r="O12" s="75">
        <f t="shared" si="2"/>
        <v>0</v>
      </c>
      <c r="P12" s="104"/>
      <c r="Q12" s="103"/>
      <c r="R12" s="75">
        <f t="shared" si="3"/>
        <v>0</v>
      </c>
      <c r="S12" s="104"/>
      <c r="T12" s="103"/>
      <c r="U12" s="75">
        <f t="shared" si="4"/>
        <v>0</v>
      </c>
      <c r="V12" s="104"/>
      <c r="W12" s="103"/>
      <c r="X12" s="75">
        <f t="shared" si="5"/>
        <v>0</v>
      </c>
      <c r="Y12" s="104"/>
      <c r="Z12" s="98">
        <v>10560000</v>
      </c>
      <c r="AA12" s="63">
        <f>SUM(J7:J15,M7:M15,P7:P15,S7:S15,V7:V15,Y7:Y15)</f>
        <v>98354</v>
      </c>
    </row>
    <row r="13" spans="1:27" ht="15">
      <c r="A13" s="534"/>
      <c r="B13" s="548"/>
      <c r="C13" s="536"/>
      <c r="D13" s="538"/>
      <c r="E13" s="540"/>
      <c r="F13" s="598"/>
      <c r="G13" s="52" t="s">
        <v>41</v>
      </c>
      <c r="H13" s="103"/>
      <c r="I13" s="75">
        <f t="shared" si="0"/>
        <v>0</v>
      </c>
      <c r="J13" s="104"/>
      <c r="K13" s="103"/>
      <c r="L13" s="75">
        <f t="shared" si="1"/>
        <v>0</v>
      </c>
      <c r="M13" s="104"/>
      <c r="N13" s="103"/>
      <c r="O13" s="75">
        <f t="shared" si="2"/>
        <v>0</v>
      </c>
      <c r="P13" s="104"/>
      <c r="Q13" s="103"/>
      <c r="R13" s="75">
        <f t="shared" si="3"/>
        <v>0</v>
      </c>
      <c r="S13" s="104"/>
      <c r="T13" s="103"/>
      <c r="U13" s="75">
        <f t="shared" si="4"/>
        <v>0</v>
      </c>
      <c r="V13" s="104"/>
      <c r="W13" s="103"/>
      <c r="X13" s="75">
        <f t="shared" si="5"/>
        <v>0</v>
      </c>
      <c r="Y13" s="104"/>
      <c r="Z13" s="98"/>
      <c r="AA13" s="7" t="s">
        <v>42</v>
      </c>
    </row>
    <row r="14" spans="1:27" ht="15">
      <c r="A14" s="534"/>
      <c r="B14" s="548"/>
      <c r="C14" s="536"/>
      <c r="D14" s="538"/>
      <c r="E14" s="540"/>
      <c r="F14" s="598"/>
      <c r="G14" s="52" t="s">
        <v>43</v>
      </c>
      <c r="H14" s="103"/>
      <c r="I14" s="75">
        <f t="shared" si="0"/>
        <v>0</v>
      </c>
      <c r="J14" s="104"/>
      <c r="K14" s="103"/>
      <c r="L14" s="75">
        <f t="shared" si="1"/>
        <v>0</v>
      </c>
      <c r="M14" s="104"/>
      <c r="N14" s="103"/>
      <c r="O14" s="75">
        <f t="shared" si="2"/>
        <v>0</v>
      </c>
      <c r="P14" s="104"/>
      <c r="Q14" s="103"/>
      <c r="R14" s="75">
        <f t="shared" si="3"/>
        <v>0</v>
      </c>
      <c r="S14" s="104"/>
      <c r="T14" s="103"/>
      <c r="U14" s="75">
        <f t="shared" si="4"/>
        <v>0</v>
      </c>
      <c r="V14" s="104"/>
      <c r="W14" s="103"/>
      <c r="X14" s="75">
        <f t="shared" si="5"/>
        <v>0</v>
      </c>
      <c r="Y14" s="104"/>
      <c r="Z14" s="98"/>
      <c r="AA14" s="64">
        <f>AA12/AA8</f>
        <v>9.0806575181185678E-3</v>
      </c>
    </row>
    <row r="15" spans="1:27" ht="15">
      <c r="A15" s="535"/>
      <c r="B15" s="549"/>
      <c r="C15" s="537"/>
      <c r="D15" s="539"/>
      <c r="E15" s="541"/>
      <c r="F15" s="599"/>
      <c r="G15" s="53" t="s">
        <v>44</v>
      </c>
      <c r="H15" s="105"/>
      <c r="I15" s="81">
        <f t="shared" si="0"/>
        <v>0</v>
      </c>
      <c r="J15" s="106"/>
      <c r="K15" s="105"/>
      <c r="L15" s="81">
        <f t="shared" si="1"/>
        <v>0</v>
      </c>
      <c r="M15" s="106"/>
      <c r="N15" s="105"/>
      <c r="O15" s="81">
        <f t="shared" si="2"/>
        <v>0</v>
      </c>
      <c r="P15" s="106"/>
      <c r="Q15" s="105"/>
      <c r="R15" s="81">
        <f t="shared" si="3"/>
        <v>0</v>
      </c>
      <c r="S15" s="106"/>
      <c r="T15" s="105"/>
      <c r="U15" s="81">
        <f t="shared" si="4"/>
        <v>0</v>
      </c>
      <c r="V15" s="106"/>
      <c r="W15" s="105"/>
      <c r="X15" s="81">
        <f t="shared" si="5"/>
        <v>0</v>
      </c>
      <c r="Y15" s="106"/>
      <c r="Z15" s="99"/>
      <c r="AA15" s="65"/>
    </row>
    <row r="16" spans="1:27" ht="15" customHeight="1">
      <c r="A16" s="782" t="s">
        <v>22</v>
      </c>
      <c r="B16" s="550" t="s">
        <v>18</v>
      </c>
      <c r="C16" s="532" t="s">
        <v>19</v>
      </c>
      <c r="D16" s="532" t="s">
        <v>204</v>
      </c>
      <c r="E16" s="784" t="s">
        <v>21</v>
      </c>
      <c r="F16" s="502"/>
      <c r="G16" s="500" t="s">
        <v>23</v>
      </c>
      <c r="H16" s="512" t="s">
        <v>24</v>
      </c>
      <c r="I16" s="502" t="s">
        <v>25</v>
      </c>
      <c r="J16" s="504" t="s">
        <v>26</v>
      </c>
      <c r="K16" s="512" t="s">
        <v>24</v>
      </c>
      <c r="L16" s="502" t="s">
        <v>25</v>
      </c>
      <c r="M16" s="504" t="s">
        <v>26</v>
      </c>
      <c r="N16" s="512" t="s">
        <v>24</v>
      </c>
      <c r="O16" s="502" t="s">
        <v>25</v>
      </c>
      <c r="P16" s="504" t="s">
        <v>26</v>
      </c>
      <c r="Q16" s="512" t="s">
        <v>24</v>
      </c>
      <c r="R16" s="502" t="s">
        <v>25</v>
      </c>
      <c r="S16" s="504" t="s">
        <v>26</v>
      </c>
      <c r="T16" s="512" t="s">
        <v>24</v>
      </c>
      <c r="U16" s="502" t="s">
        <v>25</v>
      </c>
      <c r="V16" s="504" t="s">
        <v>26</v>
      </c>
      <c r="W16" s="512" t="s">
        <v>24</v>
      </c>
      <c r="X16" s="502" t="s">
        <v>25</v>
      </c>
      <c r="Y16" s="504" t="s">
        <v>26</v>
      </c>
      <c r="Z16" s="612" t="s">
        <v>24</v>
      </c>
      <c r="AA16" s="521" t="s">
        <v>27</v>
      </c>
    </row>
    <row r="17" spans="1:27" ht="15.75" customHeight="1">
      <c r="A17" s="783"/>
      <c r="B17" s="551"/>
      <c r="C17" s="533"/>
      <c r="D17" s="533"/>
      <c r="E17" s="785"/>
      <c r="F17" s="503"/>
      <c r="G17" s="501"/>
      <c r="H17" s="513"/>
      <c r="I17" s="503"/>
      <c r="J17" s="505"/>
      <c r="K17" s="513"/>
      <c r="L17" s="503"/>
      <c r="M17" s="505"/>
      <c r="N17" s="513"/>
      <c r="O17" s="503"/>
      <c r="P17" s="505"/>
      <c r="Q17" s="513"/>
      <c r="R17" s="503"/>
      <c r="S17" s="505"/>
      <c r="T17" s="513"/>
      <c r="U17" s="503"/>
      <c r="V17" s="505"/>
      <c r="W17" s="513"/>
      <c r="X17" s="503"/>
      <c r="Y17" s="505"/>
      <c r="Z17" s="596"/>
      <c r="AA17" s="522"/>
    </row>
    <row r="18" spans="1:27" ht="15" customHeight="1">
      <c r="A18" s="534" t="s">
        <v>205</v>
      </c>
      <c r="B18" s="548" t="s">
        <v>209</v>
      </c>
      <c r="C18" s="536">
        <v>2116</v>
      </c>
      <c r="D18" s="538" t="s">
        <v>210</v>
      </c>
      <c r="E18" s="540" t="s">
        <v>211</v>
      </c>
      <c r="F18" s="597"/>
      <c r="G18" s="51" t="s">
        <v>31</v>
      </c>
      <c r="H18" s="103"/>
      <c r="I18" s="75">
        <f t="shared" ref="I18:I26" si="6">H18-J18</f>
        <v>0</v>
      </c>
      <c r="J18" s="104"/>
      <c r="K18" s="103"/>
      <c r="L18" s="75">
        <f t="shared" ref="L18:L26" si="7">K18-M18</f>
        <v>0</v>
      </c>
      <c r="M18" s="104"/>
      <c r="N18" s="103"/>
      <c r="O18" s="75">
        <f t="shared" ref="O18:O26" si="8">N18-P18</f>
        <v>0</v>
      </c>
      <c r="P18" s="104"/>
      <c r="Q18" s="103"/>
      <c r="R18" s="75">
        <f t="shared" ref="R18:R26" si="9">Q18-S18</f>
        <v>0</v>
      </c>
      <c r="S18" s="104"/>
      <c r="T18" s="103"/>
      <c r="U18" s="75">
        <f t="shared" ref="U18:U26" si="10">T18-V18</f>
        <v>0</v>
      </c>
      <c r="V18" s="104"/>
      <c r="W18" s="103"/>
      <c r="X18" s="75">
        <f t="shared" ref="X18:X26" si="11">W18-Y18</f>
        <v>0</v>
      </c>
      <c r="Y18" s="104"/>
      <c r="Z18" s="98"/>
      <c r="AA18" s="4" t="s">
        <v>32</v>
      </c>
    </row>
    <row r="19" spans="1:27" ht="15">
      <c r="A19" s="534"/>
      <c r="B19" s="548"/>
      <c r="C19" s="536"/>
      <c r="D19" s="538"/>
      <c r="E19" s="540"/>
      <c r="F19" s="598"/>
      <c r="G19" s="52" t="s">
        <v>33</v>
      </c>
      <c r="H19" s="103"/>
      <c r="I19" s="75">
        <f t="shared" si="6"/>
        <v>0</v>
      </c>
      <c r="J19" s="104"/>
      <c r="K19" s="103"/>
      <c r="L19" s="75">
        <f t="shared" si="7"/>
        <v>0</v>
      </c>
      <c r="M19" s="104"/>
      <c r="N19" s="103"/>
      <c r="O19" s="75">
        <f t="shared" si="8"/>
        <v>0</v>
      </c>
      <c r="P19" s="104"/>
      <c r="Q19" s="103"/>
      <c r="R19" s="75">
        <f t="shared" si="9"/>
        <v>0</v>
      </c>
      <c r="S19" s="104"/>
      <c r="T19" s="103"/>
      <c r="U19" s="75">
        <f t="shared" si="10"/>
        <v>0</v>
      </c>
      <c r="V19" s="104"/>
      <c r="W19" s="103"/>
      <c r="X19" s="75">
        <f t="shared" si="11"/>
        <v>0</v>
      </c>
      <c r="Y19" s="104"/>
      <c r="Z19" s="98"/>
      <c r="AA19" s="63">
        <f>SUM(H18:H26,K18:K26,N18:N26,Q18:Q26,Z18:Z26,T18:T26,W18:W26)</f>
        <v>858000</v>
      </c>
    </row>
    <row r="20" spans="1:27" ht="15">
      <c r="A20" s="534"/>
      <c r="B20" s="548"/>
      <c r="C20" s="536"/>
      <c r="D20" s="538"/>
      <c r="E20" s="540"/>
      <c r="F20" s="598"/>
      <c r="G20" s="52" t="s">
        <v>34</v>
      </c>
      <c r="H20" s="168">
        <v>32000</v>
      </c>
      <c r="I20" s="75">
        <f t="shared" si="6"/>
        <v>0</v>
      </c>
      <c r="J20" s="104">
        <v>32000</v>
      </c>
      <c r="K20" s="103"/>
      <c r="L20" s="75">
        <f t="shared" si="7"/>
        <v>0</v>
      </c>
      <c r="M20" s="104"/>
      <c r="N20" s="103"/>
      <c r="O20" s="75">
        <f t="shared" si="8"/>
        <v>0</v>
      </c>
      <c r="P20" s="104"/>
      <c r="Q20" s="103"/>
      <c r="R20" s="75">
        <f t="shared" si="9"/>
        <v>0</v>
      </c>
      <c r="S20" s="104"/>
      <c r="T20" s="103"/>
      <c r="U20" s="75">
        <f t="shared" si="10"/>
        <v>0</v>
      </c>
      <c r="V20" s="104"/>
      <c r="W20" s="103"/>
      <c r="X20" s="75">
        <f t="shared" si="11"/>
        <v>0</v>
      </c>
      <c r="Y20" s="104"/>
      <c r="Z20" s="98"/>
      <c r="AA20" s="7" t="s">
        <v>35</v>
      </c>
    </row>
    <row r="21" spans="1:27" ht="15">
      <c r="A21" s="534"/>
      <c r="B21" s="548"/>
      <c r="C21" s="536"/>
      <c r="D21" s="538"/>
      <c r="E21" s="540"/>
      <c r="F21" s="598"/>
      <c r="G21" s="52" t="s">
        <v>36</v>
      </c>
      <c r="H21" s="168"/>
      <c r="I21" s="169"/>
      <c r="J21" s="104"/>
      <c r="K21" s="103"/>
      <c r="L21" s="75">
        <f t="shared" si="7"/>
        <v>0</v>
      </c>
      <c r="M21" s="104"/>
      <c r="N21" s="103"/>
      <c r="O21" s="75">
        <f t="shared" si="8"/>
        <v>0</v>
      </c>
      <c r="P21" s="104"/>
      <c r="Q21" s="103"/>
      <c r="R21" s="75">
        <f t="shared" si="9"/>
        <v>0</v>
      </c>
      <c r="S21" s="104"/>
      <c r="T21" s="103"/>
      <c r="U21" s="75">
        <f t="shared" si="10"/>
        <v>0</v>
      </c>
      <c r="V21" s="104"/>
      <c r="W21" s="103"/>
      <c r="X21" s="75">
        <f t="shared" si="11"/>
        <v>0</v>
      </c>
      <c r="Y21" s="104"/>
      <c r="Z21" s="98"/>
      <c r="AA21" s="63">
        <f>SUM(I18:I26,L18:L26,O18:O26,R18:R26,U18:U26,X18:X26)</f>
        <v>0</v>
      </c>
    </row>
    <row r="22" spans="1:27" ht="15">
      <c r="A22" s="534"/>
      <c r="B22" s="548"/>
      <c r="C22" s="536"/>
      <c r="D22" s="538"/>
      <c r="E22" s="540"/>
      <c r="F22" s="598"/>
      <c r="G22" s="52" t="s">
        <v>37</v>
      </c>
      <c r="H22" s="168"/>
      <c r="I22" s="169"/>
      <c r="J22" s="104"/>
      <c r="K22" s="103"/>
      <c r="L22" s="75">
        <f t="shared" si="7"/>
        <v>0</v>
      </c>
      <c r="M22" s="104"/>
      <c r="N22" s="103"/>
      <c r="O22" s="75">
        <f t="shared" si="8"/>
        <v>0</v>
      </c>
      <c r="P22" s="104"/>
      <c r="Q22" s="103"/>
      <c r="R22" s="75">
        <f t="shared" si="9"/>
        <v>0</v>
      </c>
      <c r="S22" s="104"/>
      <c r="T22" s="103"/>
      <c r="U22" s="75">
        <f t="shared" si="10"/>
        <v>0</v>
      </c>
      <c r="V22" s="104"/>
      <c r="W22" s="103"/>
      <c r="X22" s="75">
        <f t="shared" si="11"/>
        <v>0</v>
      </c>
      <c r="Y22" s="104"/>
      <c r="Z22" s="98"/>
      <c r="AA22" s="7" t="s">
        <v>38</v>
      </c>
    </row>
    <row r="23" spans="1:27" ht="15">
      <c r="A23" s="534"/>
      <c r="B23" s="548"/>
      <c r="C23" s="536"/>
      <c r="D23" s="538"/>
      <c r="E23" s="540"/>
      <c r="F23" s="598"/>
      <c r="G23" s="52" t="s">
        <v>40</v>
      </c>
      <c r="H23" s="168"/>
      <c r="I23" s="75">
        <f t="shared" si="6"/>
        <v>0</v>
      </c>
      <c r="J23" s="104"/>
      <c r="K23" s="168">
        <v>826000</v>
      </c>
      <c r="L23" s="463"/>
      <c r="M23" s="104">
        <v>480000</v>
      </c>
      <c r="N23" s="103"/>
      <c r="O23" s="75">
        <f t="shared" si="8"/>
        <v>0</v>
      </c>
      <c r="P23" s="104"/>
      <c r="Q23" s="103"/>
      <c r="R23" s="75">
        <f t="shared" si="9"/>
        <v>0</v>
      </c>
      <c r="S23" s="104"/>
      <c r="T23" s="103"/>
      <c r="U23" s="75">
        <f t="shared" si="10"/>
        <v>0</v>
      </c>
      <c r="V23" s="104"/>
      <c r="W23" s="103"/>
      <c r="X23" s="75">
        <f t="shared" si="11"/>
        <v>0</v>
      </c>
      <c r="Y23" s="104"/>
      <c r="Z23" s="98"/>
      <c r="AA23" s="63">
        <f>SUM(J18:J26,M18:M26,P18:P26,S18:S26,V18:V26,Y18:Y26)</f>
        <v>512000</v>
      </c>
    </row>
    <row r="24" spans="1:27" ht="15">
      <c r="A24" s="534"/>
      <c r="B24" s="548"/>
      <c r="C24" s="536"/>
      <c r="D24" s="538"/>
      <c r="E24" s="540"/>
      <c r="F24" s="598"/>
      <c r="G24" s="52" t="s">
        <v>41</v>
      </c>
      <c r="H24" s="103"/>
      <c r="I24" s="75">
        <f t="shared" si="6"/>
        <v>0</v>
      </c>
      <c r="J24" s="104"/>
      <c r="K24" s="103"/>
      <c r="L24" s="75">
        <f t="shared" si="7"/>
        <v>0</v>
      </c>
      <c r="M24" s="104"/>
      <c r="N24" s="103"/>
      <c r="O24" s="75">
        <f t="shared" si="8"/>
        <v>0</v>
      </c>
      <c r="P24" s="104"/>
      <c r="Q24" s="103"/>
      <c r="R24" s="75">
        <f t="shared" si="9"/>
        <v>0</v>
      </c>
      <c r="S24" s="104"/>
      <c r="T24" s="103"/>
      <c r="U24" s="75">
        <f t="shared" si="10"/>
        <v>0</v>
      </c>
      <c r="V24" s="104"/>
      <c r="W24" s="103"/>
      <c r="X24" s="75">
        <f t="shared" si="11"/>
        <v>0</v>
      </c>
      <c r="Y24" s="104"/>
      <c r="Z24" s="98"/>
      <c r="AA24" s="7" t="s">
        <v>42</v>
      </c>
    </row>
    <row r="25" spans="1:27" ht="15">
      <c r="A25" s="534"/>
      <c r="B25" s="548"/>
      <c r="C25" s="536"/>
      <c r="D25" s="538"/>
      <c r="E25" s="540"/>
      <c r="F25" s="598"/>
      <c r="G25" s="52" t="s">
        <v>43</v>
      </c>
      <c r="H25" s="103"/>
      <c r="I25" s="75">
        <f t="shared" si="6"/>
        <v>0</v>
      </c>
      <c r="J25" s="104"/>
      <c r="K25" s="103"/>
      <c r="L25" s="75">
        <f t="shared" si="7"/>
        <v>0</v>
      </c>
      <c r="M25" s="104"/>
      <c r="N25" s="103"/>
      <c r="O25" s="75">
        <f t="shared" si="8"/>
        <v>0</v>
      </c>
      <c r="P25" s="104"/>
      <c r="Q25" s="103"/>
      <c r="R25" s="75">
        <f t="shared" si="9"/>
        <v>0</v>
      </c>
      <c r="S25" s="104"/>
      <c r="T25" s="103"/>
      <c r="U25" s="75">
        <f t="shared" si="10"/>
        <v>0</v>
      </c>
      <c r="V25" s="104"/>
      <c r="W25" s="103"/>
      <c r="X25" s="75">
        <f t="shared" si="11"/>
        <v>0</v>
      </c>
      <c r="Y25" s="104"/>
      <c r="Z25" s="98"/>
      <c r="AA25" s="64">
        <f>AA23/AA19</f>
        <v>0.59673659673659674</v>
      </c>
    </row>
    <row r="26" spans="1:27" ht="15">
      <c r="A26" s="481"/>
      <c r="B26" s="484"/>
      <c r="C26" s="487"/>
      <c r="D26" s="490"/>
      <c r="E26" s="493"/>
      <c r="F26" s="599"/>
      <c r="G26" s="53" t="s">
        <v>44</v>
      </c>
      <c r="H26" s="107"/>
      <c r="I26" s="76">
        <f t="shared" si="6"/>
        <v>0</v>
      </c>
      <c r="J26" s="108"/>
      <c r="K26" s="107"/>
      <c r="L26" s="76">
        <f t="shared" si="7"/>
        <v>0</v>
      </c>
      <c r="M26" s="108"/>
      <c r="N26" s="107"/>
      <c r="O26" s="76">
        <f t="shared" si="8"/>
        <v>0</v>
      </c>
      <c r="P26" s="108"/>
      <c r="Q26" s="107"/>
      <c r="R26" s="76">
        <f t="shared" si="9"/>
        <v>0</v>
      </c>
      <c r="S26" s="108"/>
      <c r="T26" s="107"/>
      <c r="U26" s="76">
        <f t="shared" si="10"/>
        <v>0</v>
      </c>
      <c r="V26" s="108"/>
      <c r="W26" s="107"/>
      <c r="X26" s="76">
        <f t="shared" si="11"/>
        <v>0</v>
      </c>
      <c r="Y26" s="108"/>
      <c r="Z26" s="100"/>
      <c r="AA26" s="65"/>
    </row>
    <row r="27" spans="1:27" ht="15">
      <c r="A27" s="546" t="s">
        <v>22</v>
      </c>
      <c r="B27" s="532" t="s">
        <v>18</v>
      </c>
      <c r="C27" s="532" t="s">
        <v>19</v>
      </c>
      <c r="D27" s="532" t="s">
        <v>204</v>
      </c>
      <c r="E27" s="532" t="s">
        <v>21</v>
      </c>
      <c r="F27" s="475"/>
      <c r="G27" s="500" t="s">
        <v>23</v>
      </c>
      <c r="H27" s="512" t="s">
        <v>24</v>
      </c>
      <c r="I27" s="502" t="s">
        <v>25</v>
      </c>
      <c r="J27" s="504" t="s">
        <v>26</v>
      </c>
      <c r="K27" s="512" t="s">
        <v>24</v>
      </c>
      <c r="L27" s="502" t="s">
        <v>25</v>
      </c>
      <c r="M27" s="504" t="s">
        <v>26</v>
      </c>
      <c r="N27" s="512" t="s">
        <v>24</v>
      </c>
      <c r="O27" s="502" t="s">
        <v>25</v>
      </c>
      <c r="P27" s="504" t="s">
        <v>26</v>
      </c>
      <c r="Q27" s="512" t="s">
        <v>24</v>
      </c>
      <c r="R27" s="502" t="s">
        <v>25</v>
      </c>
      <c r="S27" s="504" t="s">
        <v>26</v>
      </c>
      <c r="T27" s="512" t="s">
        <v>24</v>
      </c>
      <c r="U27" s="502" t="s">
        <v>25</v>
      </c>
      <c r="V27" s="504" t="s">
        <v>26</v>
      </c>
      <c r="W27" s="512" t="s">
        <v>24</v>
      </c>
      <c r="X27" s="502" t="s">
        <v>25</v>
      </c>
      <c r="Y27" s="504" t="s">
        <v>26</v>
      </c>
      <c r="Z27" s="544" t="s">
        <v>24</v>
      </c>
      <c r="AA27" s="521" t="s">
        <v>27</v>
      </c>
    </row>
    <row r="28" spans="1:27" ht="15.75" customHeight="1">
      <c r="A28" s="547"/>
      <c r="B28" s="533"/>
      <c r="C28" s="533"/>
      <c r="D28" s="533"/>
      <c r="E28" s="533"/>
      <c r="F28" s="476"/>
      <c r="G28" s="501"/>
      <c r="H28" s="513"/>
      <c r="I28" s="503"/>
      <c r="J28" s="505"/>
      <c r="K28" s="513"/>
      <c r="L28" s="503"/>
      <c r="M28" s="505"/>
      <c r="N28" s="513"/>
      <c r="O28" s="503"/>
      <c r="P28" s="505"/>
      <c r="Q28" s="513"/>
      <c r="R28" s="503"/>
      <c r="S28" s="505"/>
      <c r="T28" s="513"/>
      <c r="U28" s="503"/>
      <c r="V28" s="505"/>
      <c r="W28" s="513"/>
      <c r="X28" s="503"/>
      <c r="Y28" s="505"/>
      <c r="Z28" s="545"/>
      <c r="AA28" s="522"/>
    </row>
    <row r="29" spans="1:27">
      <c r="A29" s="534" t="s">
        <v>205</v>
      </c>
      <c r="B29" s="548" t="s">
        <v>212</v>
      </c>
      <c r="C29" s="536">
        <v>1109</v>
      </c>
      <c r="D29" s="538" t="s">
        <v>213</v>
      </c>
      <c r="E29" s="540" t="s">
        <v>214</v>
      </c>
      <c r="F29" s="618"/>
      <c r="G29" s="51" t="s">
        <v>31</v>
      </c>
      <c r="H29" s="103"/>
      <c r="I29" s="75">
        <f t="shared" ref="I29:I37" si="12">H29-J29</f>
        <v>0</v>
      </c>
      <c r="J29" s="104"/>
      <c r="K29" s="103"/>
      <c r="L29" s="75">
        <f t="shared" ref="L29:L37" si="13">K29-M29</f>
        <v>0</v>
      </c>
      <c r="M29" s="104"/>
      <c r="N29" s="103"/>
      <c r="O29" s="75">
        <f t="shared" ref="O29:O37" si="14">N29-P29</f>
        <v>0</v>
      </c>
      <c r="P29" s="104"/>
      <c r="Q29" s="103"/>
      <c r="R29" s="75">
        <f t="shared" ref="R29:R37" si="15">Q29-S29</f>
        <v>0</v>
      </c>
      <c r="S29" s="104"/>
      <c r="T29" s="103"/>
      <c r="U29" s="75">
        <f t="shared" ref="U29:U37" si="16">T29-V29</f>
        <v>0</v>
      </c>
      <c r="V29" s="104"/>
      <c r="W29" s="103"/>
      <c r="X29" s="75">
        <f t="shared" ref="X29:X37" si="17">W29-Y29</f>
        <v>0</v>
      </c>
      <c r="Y29" s="104"/>
      <c r="Z29" s="98"/>
      <c r="AA29" s="4" t="s">
        <v>32</v>
      </c>
    </row>
    <row r="30" spans="1:27">
      <c r="A30" s="534"/>
      <c r="B30" s="548"/>
      <c r="C30" s="536"/>
      <c r="D30" s="538"/>
      <c r="E30" s="540"/>
      <c r="F30" s="619"/>
      <c r="G30" s="52" t="s">
        <v>33</v>
      </c>
      <c r="H30" s="103"/>
      <c r="I30" s="75">
        <f t="shared" si="12"/>
        <v>0</v>
      </c>
      <c r="J30" s="104"/>
      <c r="K30" s="103"/>
      <c r="L30" s="75">
        <f t="shared" si="13"/>
        <v>0</v>
      </c>
      <c r="M30" s="104"/>
      <c r="N30" s="103"/>
      <c r="O30" s="75">
        <f t="shared" si="14"/>
        <v>0</v>
      </c>
      <c r="P30" s="104"/>
      <c r="Q30" s="103"/>
      <c r="R30" s="75">
        <f t="shared" si="15"/>
        <v>0</v>
      </c>
      <c r="S30" s="104"/>
      <c r="T30" s="103"/>
      <c r="U30" s="75">
        <f t="shared" si="16"/>
        <v>0</v>
      </c>
      <c r="V30" s="104"/>
      <c r="W30" s="103"/>
      <c r="X30" s="75">
        <f t="shared" si="17"/>
        <v>0</v>
      </c>
      <c r="Y30" s="104"/>
      <c r="Z30" s="98"/>
      <c r="AA30" s="63">
        <f>SUM(H29:H37,K29:K37,N29:N37,Q29:Q37,Z29:Z37,T29:T37,W29:W37)</f>
        <v>6683000</v>
      </c>
    </row>
    <row r="31" spans="1:27">
      <c r="A31" s="534"/>
      <c r="B31" s="548"/>
      <c r="C31" s="536"/>
      <c r="D31" s="538"/>
      <c r="E31" s="540"/>
      <c r="F31" s="619"/>
      <c r="G31" s="52" t="s">
        <v>34</v>
      </c>
      <c r="H31" s="103"/>
      <c r="I31" s="75">
        <f t="shared" si="12"/>
        <v>0</v>
      </c>
      <c r="J31" s="104"/>
      <c r="K31" s="168"/>
      <c r="L31" s="169">
        <f t="shared" si="13"/>
        <v>0</v>
      </c>
      <c r="M31" s="104"/>
      <c r="N31" s="103">
        <v>220000</v>
      </c>
      <c r="O31" s="75">
        <f t="shared" si="14"/>
        <v>220000</v>
      </c>
      <c r="P31" s="104"/>
      <c r="Q31" s="103"/>
      <c r="R31" s="75">
        <f t="shared" si="15"/>
        <v>0</v>
      </c>
      <c r="S31" s="104"/>
      <c r="T31" s="103"/>
      <c r="U31" s="75">
        <f t="shared" si="16"/>
        <v>0</v>
      </c>
      <c r="V31" s="104"/>
      <c r="W31" s="103"/>
      <c r="X31" s="75">
        <f t="shared" si="17"/>
        <v>0</v>
      </c>
      <c r="Y31" s="104"/>
      <c r="Z31" s="98"/>
      <c r="AA31" s="7" t="s">
        <v>35</v>
      </c>
    </row>
    <row r="32" spans="1:27">
      <c r="A32" s="534"/>
      <c r="B32" s="548"/>
      <c r="C32" s="536"/>
      <c r="D32" s="538"/>
      <c r="E32" s="540"/>
      <c r="F32" s="619"/>
      <c r="G32" s="52" t="s">
        <v>36</v>
      </c>
      <c r="H32" s="103"/>
      <c r="I32" s="75">
        <f t="shared" si="12"/>
        <v>0</v>
      </c>
      <c r="J32" s="104"/>
      <c r="K32" s="103"/>
      <c r="L32" s="75">
        <f t="shared" si="13"/>
        <v>0</v>
      </c>
      <c r="M32" s="104"/>
      <c r="N32" s="103"/>
      <c r="O32" s="75">
        <f t="shared" si="14"/>
        <v>0</v>
      </c>
      <c r="P32" s="104"/>
      <c r="Q32" s="103"/>
      <c r="R32" s="75">
        <f t="shared" si="15"/>
        <v>0</v>
      </c>
      <c r="S32" s="104"/>
      <c r="T32" s="103"/>
      <c r="U32" s="75">
        <f t="shared" si="16"/>
        <v>0</v>
      </c>
      <c r="V32" s="104"/>
      <c r="W32" s="103"/>
      <c r="X32" s="75">
        <f t="shared" si="17"/>
        <v>0</v>
      </c>
      <c r="Y32" s="104"/>
      <c r="Z32" s="98"/>
      <c r="AA32" s="63">
        <f>SUM(I29:I37,L29:L37,O29:O37,R29:R37,U29:U37,X29:X37)</f>
        <v>6683000</v>
      </c>
    </row>
    <row r="33" spans="1:27">
      <c r="A33" s="534"/>
      <c r="B33" s="548"/>
      <c r="C33" s="536"/>
      <c r="D33" s="538"/>
      <c r="E33" s="540"/>
      <c r="F33" s="619"/>
      <c r="G33" s="52" t="s">
        <v>37</v>
      </c>
      <c r="H33" s="103"/>
      <c r="I33" s="75">
        <f t="shared" si="12"/>
        <v>0</v>
      </c>
      <c r="J33" s="104"/>
      <c r="K33" s="103"/>
      <c r="L33" s="75">
        <f t="shared" si="13"/>
        <v>0</v>
      </c>
      <c r="M33" s="104"/>
      <c r="N33" s="103"/>
      <c r="O33" s="75">
        <f t="shared" si="14"/>
        <v>0</v>
      </c>
      <c r="P33" s="104"/>
      <c r="Q33" s="103"/>
      <c r="R33" s="75">
        <f t="shared" si="15"/>
        <v>0</v>
      </c>
      <c r="S33" s="104"/>
      <c r="T33" s="103"/>
      <c r="U33" s="75">
        <f t="shared" si="16"/>
        <v>0</v>
      </c>
      <c r="V33" s="104"/>
      <c r="W33" s="103"/>
      <c r="X33" s="75">
        <f t="shared" si="17"/>
        <v>0</v>
      </c>
      <c r="Y33" s="104"/>
      <c r="Z33" s="98"/>
      <c r="AA33" s="7" t="s">
        <v>38</v>
      </c>
    </row>
    <row r="34" spans="1:27">
      <c r="A34" s="534"/>
      <c r="B34" s="548"/>
      <c r="C34" s="536"/>
      <c r="D34" s="538"/>
      <c r="E34" s="540"/>
      <c r="F34" s="619"/>
      <c r="G34" s="52" t="s">
        <v>40</v>
      </c>
      <c r="H34" s="168"/>
      <c r="I34" s="75">
        <f t="shared" si="12"/>
        <v>0</v>
      </c>
      <c r="J34" s="123"/>
      <c r="K34" s="168"/>
      <c r="L34" s="169">
        <f t="shared" si="13"/>
        <v>0</v>
      </c>
      <c r="M34" s="104"/>
      <c r="N34" s="168"/>
      <c r="O34" s="169">
        <f t="shared" si="14"/>
        <v>0</v>
      </c>
      <c r="P34" s="170"/>
      <c r="Q34" s="103"/>
      <c r="R34" s="75">
        <f t="shared" si="15"/>
        <v>0</v>
      </c>
      <c r="S34" s="104"/>
      <c r="T34" s="462">
        <v>6463000</v>
      </c>
      <c r="U34" s="463">
        <f t="shared" si="16"/>
        <v>6463000</v>
      </c>
      <c r="V34" s="464"/>
      <c r="W34" s="103"/>
      <c r="X34" s="75">
        <f t="shared" si="17"/>
        <v>0</v>
      </c>
      <c r="Y34" s="104"/>
      <c r="Z34" s="98"/>
      <c r="AA34" s="63">
        <f>SUM(J29:J37,M29:M37,P29:P37,S29:S37,V29:V37,Y29:Y37)</f>
        <v>0</v>
      </c>
    </row>
    <row r="35" spans="1:27">
      <c r="A35" s="534"/>
      <c r="B35" s="548"/>
      <c r="C35" s="536"/>
      <c r="D35" s="538"/>
      <c r="E35" s="540"/>
      <c r="F35" s="619"/>
      <c r="G35" s="52" t="s">
        <v>41</v>
      </c>
      <c r="H35" s="103"/>
      <c r="I35" s="75">
        <f t="shared" si="12"/>
        <v>0</v>
      </c>
      <c r="J35" s="104"/>
      <c r="K35" s="103"/>
      <c r="L35" s="75">
        <f t="shared" si="13"/>
        <v>0</v>
      </c>
      <c r="M35" s="104"/>
      <c r="N35" s="103"/>
      <c r="O35" s="75">
        <f t="shared" si="14"/>
        <v>0</v>
      </c>
      <c r="P35" s="104"/>
      <c r="Q35" s="103"/>
      <c r="R35" s="75">
        <f t="shared" si="15"/>
        <v>0</v>
      </c>
      <c r="S35" s="104"/>
      <c r="T35" s="103"/>
      <c r="U35" s="75">
        <f t="shared" si="16"/>
        <v>0</v>
      </c>
      <c r="V35" s="104"/>
      <c r="W35" s="103"/>
      <c r="X35" s="75">
        <f t="shared" si="17"/>
        <v>0</v>
      </c>
      <c r="Y35" s="104"/>
      <c r="Z35" s="98"/>
      <c r="AA35" s="7" t="s">
        <v>42</v>
      </c>
    </row>
    <row r="36" spans="1:27">
      <c r="A36" s="534"/>
      <c r="B36" s="548"/>
      <c r="C36" s="536"/>
      <c r="D36" s="538"/>
      <c r="E36" s="540"/>
      <c r="F36" s="619"/>
      <c r="G36" s="52" t="s">
        <v>43</v>
      </c>
      <c r="H36" s="103"/>
      <c r="I36" s="75">
        <f t="shared" si="12"/>
        <v>0</v>
      </c>
      <c r="J36" s="104"/>
      <c r="K36" s="103"/>
      <c r="L36" s="75">
        <f t="shared" si="13"/>
        <v>0</v>
      </c>
      <c r="M36" s="104"/>
      <c r="N36" s="103"/>
      <c r="O36" s="75">
        <f t="shared" si="14"/>
        <v>0</v>
      </c>
      <c r="P36" s="104"/>
      <c r="Q36" s="103"/>
      <c r="R36" s="75">
        <f t="shared" si="15"/>
        <v>0</v>
      </c>
      <c r="S36" s="104"/>
      <c r="T36" s="103"/>
      <c r="U36" s="75">
        <f t="shared" si="16"/>
        <v>0</v>
      </c>
      <c r="V36" s="104"/>
      <c r="W36" s="103"/>
      <c r="X36" s="75">
        <f t="shared" si="17"/>
        <v>0</v>
      </c>
      <c r="Y36" s="104"/>
      <c r="Z36" s="98"/>
      <c r="AA36" s="64">
        <f>AA34/AA30</f>
        <v>0</v>
      </c>
    </row>
    <row r="37" spans="1:27">
      <c r="A37" s="535"/>
      <c r="B37" s="549"/>
      <c r="C37" s="537"/>
      <c r="D37" s="539"/>
      <c r="E37" s="541"/>
      <c r="F37" s="620"/>
      <c r="G37" s="53" t="s">
        <v>44</v>
      </c>
      <c r="H37" s="105"/>
      <c r="I37" s="81">
        <f t="shared" si="12"/>
        <v>0</v>
      </c>
      <c r="J37" s="106"/>
      <c r="K37" s="105"/>
      <c r="L37" s="81">
        <f t="shared" si="13"/>
        <v>0</v>
      </c>
      <c r="M37" s="106"/>
      <c r="N37" s="105"/>
      <c r="O37" s="81">
        <f t="shared" si="14"/>
        <v>0</v>
      </c>
      <c r="P37" s="106"/>
      <c r="Q37" s="105"/>
      <c r="R37" s="81">
        <f t="shared" si="15"/>
        <v>0</v>
      </c>
      <c r="S37" s="106"/>
      <c r="T37" s="105"/>
      <c r="U37" s="81">
        <f t="shared" si="16"/>
        <v>0</v>
      </c>
      <c r="V37" s="106"/>
      <c r="W37" s="105"/>
      <c r="X37" s="81">
        <f t="shared" si="17"/>
        <v>0</v>
      </c>
      <c r="Y37" s="106"/>
      <c r="Z37" s="99"/>
      <c r="AA37" s="65"/>
    </row>
    <row r="38" spans="1:27" ht="15">
      <c r="A38" s="546" t="s">
        <v>22</v>
      </c>
      <c r="B38" s="532" t="s">
        <v>18</v>
      </c>
      <c r="C38" s="532" t="s">
        <v>19</v>
      </c>
      <c r="D38" s="532" t="s">
        <v>204</v>
      </c>
      <c r="E38" s="532" t="s">
        <v>21</v>
      </c>
      <c r="F38" s="475"/>
      <c r="G38" s="500" t="s">
        <v>23</v>
      </c>
      <c r="H38" s="512" t="s">
        <v>24</v>
      </c>
      <c r="I38" s="502" t="s">
        <v>25</v>
      </c>
      <c r="J38" s="504" t="s">
        <v>26</v>
      </c>
      <c r="K38" s="512" t="s">
        <v>24</v>
      </c>
      <c r="L38" s="502" t="s">
        <v>25</v>
      </c>
      <c r="M38" s="504" t="s">
        <v>26</v>
      </c>
      <c r="N38" s="512" t="s">
        <v>24</v>
      </c>
      <c r="O38" s="502" t="s">
        <v>25</v>
      </c>
      <c r="P38" s="504" t="s">
        <v>26</v>
      </c>
      <c r="Q38" s="512" t="s">
        <v>24</v>
      </c>
      <c r="R38" s="502" t="s">
        <v>25</v>
      </c>
      <c r="S38" s="504" t="s">
        <v>26</v>
      </c>
      <c r="T38" s="512" t="s">
        <v>24</v>
      </c>
      <c r="U38" s="502" t="s">
        <v>25</v>
      </c>
      <c r="V38" s="504" t="s">
        <v>26</v>
      </c>
      <c r="W38" s="512" t="s">
        <v>24</v>
      </c>
      <c r="X38" s="502" t="s">
        <v>25</v>
      </c>
      <c r="Y38" s="504" t="s">
        <v>26</v>
      </c>
      <c r="Z38" s="544" t="s">
        <v>24</v>
      </c>
      <c r="AA38" s="521" t="s">
        <v>27</v>
      </c>
    </row>
    <row r="39" spans="1:27" ht="15.75" customHeight="1">
      <c r="A39" s="547"/>
      <c r="B39" s="533"/>
      <c r="C39" s="533"/>
      <c r="D39" s="533"/>
      <c r="E39" s="533"/>
      <c r="F39" s="476"/>
      <c r="G39" s="501"/>
      <c r="H39" s="513"/>
      <c r="I39" s="503"/>
      <c r="J39" s="505"/>
      <c r="K39" s="513"/>
      <c r="L39" s="503"/>
      <c r="M39" s="505"/>
      <c r="N39" s="513"/>
      <c r="O39" s="503"/>
      <c r="P39" s="505"/>
      <c r="Q39" s="513"/>
      <c r="R39" s="503"/>
      <c r="S39" s="505"/>
      <c r="T39" s="513"/>
      <c r="U39" s="503"/>
      <c r="V39" s="505"/>
      <c r="W39" s="513"/>
      <c r="X39" s="503"/>
      <c r="Y39" s="505"/>
      <c r="Z39" s="545"/>
      <c r="AA39" s="522"/>
    </row>
    <row r="40" spans="1:27" ht="15">
      <c r="A40" s="534" t="s">
        <v>205</v>
      </c>
      <c r="B40" s="548" t="s">
        <v>215</v>
      </c>
      <c r="C40" s="536">
        <v>2979</v>
      </c>
      <c r="D40" s="538" t="s">
        <v>216</v>
      </c>
      <c r="E40" s="540" t="s">
        <v>217</v>
      </c>
      <c r="F40" s="618"/>
      <c r="G40" s="51" t="s">
        <v>31</v>
      </c>
      <c r="H40" s="103"/>
      <c r="I40" s="75">
        <f t="shared" ref="I40:I48" si="18">H40-J40</f>
        <v>0</v>
      </c>
      <c r="J40" s="104"/>
      <c r="K40" s="103"/>
      <c r="L40" s="75">
        <f t="shared" ref="L40:L48" si="19">K40-M40</f>
        <v>0</v>
      </c>
      <c r="M40" s="104"/>
      <c r="N40" s="103"/>
      <c r="O40" s="75">
        <f t="shared" ref="O40:O48" si="20">N40-P40</f>
        <v>0</v>
      </c>
      <c r="P40" s="104"/>
      <c r="Q40" s="103"/>
      <c r="R40" s="75">
        <f t="shared" ref="R40:R48" si="21">Q40-S40</f>
        <v>0</v>
      </c>
      <c r="S40" s="104"/>
      <c r="T40" s="103"/>
      <c r="U40" s="75">
        <f t="shared" ref="U40:U48" si="22">T40-V40</f>
        <v>0</v>
      </c>
      <c r="V40" s="104"/>
      <c r="W40" s="103"/>
      <c r="X40" s="75">
        <f t="shared" ref="X40:X48" si="23">W40-Y40</f>
        <v>0</v>
      </c>
      <c r="Y40" s="104"/>
      <c r="Z40" s="98"/>
      <c r="AA40" s="4" t="s">
        <v>32</v>
      </c>
    </row>
    <row r="41" spans="1:27" ht="15">
      <c r="A41" s="534"/>
      <c r="B41" s="548"/>
      <c r="C41" s="536"/>
      <c r="D41" s="538"/>
      <c r="E41" s="540"/>
      <c r="F41" s="619"/>
      <c r="G41" s="52" t="s">
        <v>33</v>
      </c>
      <c r="H41" s="103"/>
      <c r="I41" s="75">
        <f t="shared" si="18"/>
        <v>0</v>
      </c>
      <c r="J41" s="104"/>
      <c r="K41" s="103"/>
      <c r="L41" s="75">
        <f t="shared" si="19"/>
        <v>0</v>
      </c>
      <c r="M41" s="104"/>
      <c r="N41" s="103"/>
      <c r="O41" s="75">
        <f t="shared" si="20"/>
        <v>0</v>
      </c>
      <c r="P41" s="104"/>
      <c r="Q41" s="103"/>
      <c r="R41" s="75">
        <f t="shared" si="21"/>
        <v>0</v>
      </c>
      <c r="S41" s="104"/>
      <c r="T41" s="103"/>
      <c r="U41" s="75">
        <f t="shared" si="22"/>
        <v>0</v>
      </c>
      <c r="V41" s="104"/>
      <c r="W41" s="103"/>
      <c r="X41" s="75">
        <f t="shared" si="23"/>
        <v>0</v>
      </c>
      <c r="Y41" s="104"/>
      <c r="Z41" s="98"/>
      <c r="AA41" s="63">
        <f>SUM(H40:H48,K40:K48,N40:N48,Q40:Q48,Z40:Z48,T40:T48,W40:W48)</f>
        <v>3760000</v>
      </c>
    </row>
    <row r="42" spans="1:27" ht="15">
      <c r="A42" s="534"/>
      <c r="B42" s="548"/>
      <c r="C42" s="536"/>
      <c r="D42" s="538"/>
      <c r="E42" s="540"/>
      <c r="F42" s="619"/>
      <c r="G42" s="52" t="s">
        <v>34</v>
      </c>
      <c r="H42" s="103"/>
      <c r="I42" s="75">
        <f t="shared" si="18"/>
        <v>0</v>
      </c>
      <c r="J42" s="104"/>
      <c r="K42" s="103"/>
      <c r="L42" s="75">
        <f t="shared" si="19"/>
        <v>0</v>
      </c>
      <c r="M42" s="104"/>
      <c r="N42" s="103"/>
      <c r="O42" s="75">
        <f t="shared" si="20"/>
        <v>0</v>
      </c>
      <c r="P42" s="104"/>
      <c r="Q42" s="103"/>
      <c r="R42" s="75">
        <f t="shared" si="21"/>
        <v>0</v>
      </c>
      <c r="S42" s="104"/>
      <c r="T42" s="103"/>
      <c r="U42" s="75">
        <f t="shared" si="22"/>
        <v>0</v>
      </c>
      <c r="V42" s="104"/>
      <c r="W42" s="103"/>
      <c r="X42" s="75">
        <f t="shared" si="23"/>
        <v>0</v>
      </c>
      <c r="Y42" s="104"/>
      <c r="Z42" s="98"/>
      <c r="AA42" s="7" t="s">
        <v>35</v>
      </c>
    </row>
    <row r="43" spans="1:27" ht="15">
      <c r="A43" s="534"/>
      <c r="B43" s="548"/>
      <c r="C43" s="536"/>
      <c r="D43" s="538"/>
      <c r="E43" s="540"/>
      <c r="F43" s="619"/>
      <c r="G43" s="52" t="s">
        <v>36</v>
      </c>
      <c r="H43" s="103"/>
      <c r="I43" s="75">
        <f t="shared" si="18"/>
        <v>0</v>
      </c>
      <c r="J43" s="104"/>
      <c r="K43" s="103"/>
      <c r="L43" s="75">
        <f t="shared" si="19"/>
        <v>0</v>
      </c>
      <c r="M43" s="104"/>
      <c r="N43" s="103"/>
      <c r="O43" s="75">
        <f t="shared" si="20"/>
        <v>0</v>
      </c>
      <c r="P43" s="104"/>
      <c r="Q43" s="103"/>
      <c r="R43" s="75">
        <f t="shared" si="21"/>
        <v>0</v>
      </c>
      <c r="S43" s="104"/>
      <c r="T43" s="103"/>
      <c r="U43" s="75">
        <f t="shared" si="22"/>
        <v>0</v>
      </c>
      <c r="V43" s="104"/>
      <c r="W43" s="103"/>
      <c r="X43" s="75">
        <f t="shared" si="23"/>
        <v>0</v>
      </c>
      <c r="Y43" s="104"/>
      <c r="Z43" s="98"/>
      <c r="AA43" s="63">
        <f>SUM(I40:I48,L40:L48,O40:O48,R40:R48,U40:U48,X40:X48)</f>
        <v>3760000</v>
      </c>
    </row>
    <row r="44" spans="1:27" ht="15">
      <c r="A44" s="534"/>
      <c r="B44" s="548"/>
      <c r="C44" s="536"/>
      <c r="D44" s="538"/>
      <c r="E44" s="540"/>
      <c r="F44" s="619"/>
      <c r="G44" s="52" t="s">
        <v>37</v>
      </c>
      <c r="H44" s="103"/>
      <c r="I44" s="75">
        <f t="shared" si="18"/>
        <v>0</v>
      </c>
      <c r="J44" s="104"/>
      <c r="K44" s="103"/>
      <c r="L44" s="75">
        <f t="shared" si="19"/>
        <v>0</v>
      </c>
      <c r="M44" s="104"/>
      <c r="N44" s="103"/>
      <c r="O44" s="75">
        <f t="shared" si="20"/>
        <v>0</v>
      </c>
      <c r="P44" s="104"/>
      <c r="Q44" s="103"/>
      <c r="R44" s="75">
        <f t="shared" si="21"/>
        <v>0</v>
      </c>
      <c r="S44" s="104"/>
      <c r="T44" s="103"/>
      <c r="U44" s="75">
        <f t="shared" si="22"/>
        <v>0</v>
      </c>
      <c r="V44" s="104"/>
      <c r="W44" s="103"/>
      <c r="X44" s="75">
        <f t="shared" si="23"/>
        <v>0</v>
      </c>
      <c r="Y44" s="104"/>
      <c r="Z44" s="98"/>
      <c r="AA44" s="7" t="s">
        <v>38</v>
      </c>
    </row>
    <row r="45" spans="1:27" ht="15">
      <c r="A45" s="534"/>
      <c r="B45" s="548"/>
      <c r="C45" s="536"/>
      <c r="D45" s="538"/>
      <c r="E45" s="540"/>
      <c r="F45" s="619"/>
      <c r="G45" s="52" t="s">
        <v>40</v>
      </c>
      <c r="H45" s="103"/>
      <c r="I45" s="75">
        <f t="shared" si="18"/>
        <v>0</v>
      </c>
      <c r="J45" s="104"/>
      <c r="K45" s="103"/>
      <c r="L45" s="75">
        <f t="shared" si="19"/>
        <v>0</v>
      </c>
      <c r="M45" s="104"/>
      <c r="N45" s="103"/>
      <c r="O45" s="75">
        <f t="shared" si="20"/>
        <v>0</v>
      </c>
      <c r="P45" s="104"/>
      <c r="Q45" s="103"/>
      <c r="R45" s="75">
        <f t="shared" si="21"/>
        <v>0</v>
      </c>
      <c r="S45" s="104"/>
      <c r="T45" s="103"/>
      <c r="U45" s="75">
        <f t="shared" si="22"/>
        <v>0</v>
      </c>
      <c r="V45" s="104"/>
      <c r="W45" s="168">
        <v>3760000</v>
      </c>
      <c r="X45" s="169">
        <f t="shared" si="23"/>
        <v>3760000</v>
      </c>
      <c r="Y45" s="104"/>
      <c r="Z45" s="98"/>
      <c r="AA45" s="63">
        <f>SUM(J40:J48,M40:M48,P40:P48,S40:S48,V40:V48,Y40:Y48)</f>
        <v>0</v>
      </c>
    </row>
    <row r="46" spans="1:27" ht="15">
      <c r="A46" s="534"/>
      <c r="B46" s="548"/>
      <c r="C46" s="536"/>
      <c r="D46" s="538"/>
      <c r="E46" s="540"/>
      <c r="F46" s="619"/>
      <c r="G46" s="52" t="s">
        <v>41</v>
      </c>
      <c r="H46" s="103"/>
      <c r="I46" s="75">
        <f t="shared" si="18"/>
        <v>0</v>
      </c>
      <c r="J46" s="104"/>
      <c r="K46" s="103"/>
      <c r="L46" s="75">
        <f t="shared" si="19"/>
        <v>0</v>
      </c>
      <c r="M46" s="104"/>
      <c r="N46" s="103"/>
      <c r="O46" s="75">
        <f t="shared" si="20"/>
        <v>0</v>
      </c>
      <c r="P46" s="104"/>
      <c r="Q46" s="103"/>
      <c r="R46" s="75">
        <f t="shared" si="21"/>
        <v>0</v>
      </c>
      <c r="S46" s="104"/>
      <c r="T46" s="103"/>
      <c r="U46" s="75">
        <f t="shared" si="22"/>
        <v>0</v>
      </c>
      <c r="V46" s="104"/>
      <c r="W46" s="103"/>
      <c r="X46" s="75">
        <f t="shared" si="23"/>
        <v>0</v>
      </c>
      <c r="Y46" s="104"/>
      <c r="Z46" s="98"/>
      <c r="AA46" s="7" t="s">
        <v>42</v>
      </c>
    </row>
    <row r="47" spans="1:27" ht="15">
      <c r="A47" s="534"/>
      <c r="B47" s="548"/>
      <c r="C47" s="536"/>
      <c r="D47" s="538"/>
      <c r="E47" s="540"/>
      <c r="F47" s="619"/>
      <c r="G47" s="52" t="s">
        <v>43</v>
      </c>
      <c r="H47" s="103"/>
      <c r="I47" s="75">
        <f t="shared" si="18"/>
        <v>0</v>
      </c>
      <c r="J47" s="104"/>
      <c r="K47" s="103"/>
      <c r="L47" s="75">
        <f t="shared" si="19"/>
        <v>0</v>
      </c>
      <c r="M47" s="104"/>
      <c r="N47" s="103"/>
      <c r="O47" s="75">
        <f t="shared" si="20"/>
        <v>0</v>
      </c>
      <c r="P47" s="104"/>
      <c r="Q47" s="103"/>
      <c r="R47" s="75">
        <f t="shared" si="21"/>
        <v>0</v>
      </c>
      <c r="S47" s="104"/>
      <c r="T47" s="103"/>
      <c r="U47" s="75">
        <f t="shared" si="22"/>
        <v>0</v>
      </c>
      <c r="V47" s="104"/>
      <c r="W47" s="103"/>
      <c r="X47" s="75">
        <f t="shared" si="23"/>
        <v>0</v>
      </c>
      <c r="Y47" s="104"/>
      <c r="Z47" s="98"/>
      <c r="AA47" s="64">
        <f>AA45/AA41</f>
        <v>0</v>
      </c>
    </row>
    <row r="48" spans="1:27" ht="15">
      <c r="A48" s="535"/>
      <c r="B48" s="549"/>
      <c r="C48" s="537"/>
      <c r="D48" s="539"/>
      <c r="E48" s="541"/>
      <c r="F48" s="620"/>
      <c r="G48" s="53" t="s">
        <v>44</v>
      </c>
      <c r="H48" s="105"/>
      <c r="I48" s="81">
        <f t="shared" si="18"/>
        <v>0</v>
      </c>
      <c r="J48" s="106"/>
      <c r="K48" s="105"/>
      <c r="L48" s="81">
        <f t="shared" si="19"/>
        <v>0</v>
      </c>
      <c r="M48" s="106"/>
      <c r="N48" s="105"/>
      <c r="O48" s="81">
        <f t="shared" si="20"/>
        <v>0</v>
      </c>
      <c r="P48" s="106"/>
      <c r="Q48" s="105"/>
      <c r="R48" s="81">
        <f t="shared" si="21"/>
        <v>0</v>
      </c>
      <c r="S48" s="106"/>
      <c r="T48" s="105"/>
      <c r="U48" s="81">
        <f t="shared" si="22"/>
        <v>0</v>
      </c>
      <c r="V48" s="106"/>
      <c r="W48" s="105"/>
      <c r="X48" s="81">
        <f t="shared" si="23"/>
        <v>0</v>
      </c>
      <c r="Y48" s="106"/>
      <c r="Z48" s="99"/>
      <c r="AA48" s="65"/>
    </row>
    <row r="49" spans="1:27" ht="15">
      <c r="A49" s="546" t="s">
        <v>22</v>
      </c>
      <c r="B49" s="532" t="s">
        <v>18</v>
      </c>
      <c r="C49" s="532" t="s">
        <v>19</v>
      </c>
      <c r="D49" s="532" t="s">
        <v>204</v>
      </c>
      <c r="E49" s="532" t="s">
        <v>21</v>
      </c>
      <c r="F49" s="475"/>
      <c r="G49" s="500" t="s">
        <v>23</v>
      </c>
      <c r="H49" s="512" t="s">
        <v>24</v>
      </c>
      <c r="I49" s="502" t="s">
        <v>25</v>
      </c>
      <c r="J49" s="504" t="s">
        <v>26</v>
      </c>
      <c r="K49" s="512" t="s">
        <v>24</v>
      </c>
      <c r="L49" s="502" t="s">
        <v>25</v>
      </c>
      <c r="M49" s="504" t="s">
        <v>26</v>
      </c>
      <c r="N49" s="512" t="s">
        <v>24</v>
      </c>
      <c r="O49" s="502" t="s">
        <v>25</v>
      </c>
      <c r="P49" s="504" t="s">
        <v>26</v>
      </c>
      <c r="Q49" s="512" t="s">
        <v>24</v>
      </c>
      <c r="R49" s="502" t="s">
        <v>25</v>
      </c>
      <c r="S49" s="504" t="s">
        <v>26</v>
      </c>
      <c r="T49" s="512" t="s">
        <v>24</v>
      </c>
      <c r="U49" s="502" t="s">
        <v>25</v>
      </c>
      <c r="V49" s="504" t="s">
        <v>26</v>
      </c>
      <c r="W49" s="512" t="s">
        <v>24</v>
      </c>
      <c r="X49" s="502" t="s">
        <v>25</v>
      </c>
      <c r="Y49" s="504" t="s">
        <v>26</v>
      </c>
      <c r="Z49" s="544" t="s">
        <v>24</v>
      </c>
      <c r="AA49" s="521" t="s">
        <v>27</v>
      </c>
    </row>
    <row r="50" spans="1:27" ht="15.75" customHeight="1">
      <c r="A50" s="547"/>
      <c r="B50" s="533"/>
      <c r="C50" s="533"/>
      <c r="D50" s="533"/>
      <c r="E50" s="533"/>
      <c r="F50" s="476"/>
      <c r="G50" s="501"/>
      <c r="H50" s="513"/>
      <c r="I50" s="503"/>
      <c r="J50" s="505"/>
      <c r="K50" s="513"/>
      <c r="L50" s="503"/>
      <c r="M50" s="505"/>
      <c r="N50" s="513"/>
      <c r="O50" s="503"/>
      <c r="P50" s="505"/>
      <c r="Q50" s="513"/>
      <c r="R50" s="503"/>
      <c r="S50" s="505"/>
      <c r="T50" s="513"/>
      <c r="U50" s="503"/>
      <c r="V50" s="505"/>
      <c r="W50" s="513"/>
      <c r="X50" s="503"/>
      <c r="Y50" s="505"/>
      <c r="Z50" s="545"/>
      <c r="AA50" s="522"/>
    </row>
    <row r="51" spans="1:27" ht="15">
      <c r="A51" s="534" t="s">
        <v>205</v>
      </c>
      <c r="B51" s="548" t="s">
        <v>218</v>
      </c>
      <c r="C51" s="536">
        <v>2980</v>
      </c>
      <c r="D51" s="538" t="s">
        <v>219</v>
      </c>
      <c r="E51" s="540" t="s">
        <v>220</v>
      </c>
      <c r="F51" s="618"/>
      <c r="G51" s="51" t="s">
        <v>31</v>
      </c>
      <c r="H51" s="103"/>
      <c r="I51" s="75">
        <f t="shared" ref="I51:I59" si="24">H51-J51</f>
        <v>0</v>
      </c>
      <c r="J51" s="104"/>
      <c r="K51" s="103"/>
      <c r="L51" s="75">
        <f t="shared" ref="L51:L59" si="25">K51-M51</f>
        <v>0</v>
      </c>
      <c r="M51" s="104"/>
      <c r="N51" s="103"/>
      <c r="O51" s="75">
        <f t="shared" ref="O51:O59" si="26">N51-P51</f>
        <v>0</v>
      </c>
      <c r="P51" s="104"/>
      <c r="Q51" s="103"/>
      <c r="R51" s="75">
        <f t="shared" ref="R51:R59" si="27">Q51-S51</f>
        <v>0</v>
      </c>
      <c r="S51" s="104"/>
      <c r="T51" s="103"/>
      <c r="U51" s="75">
        <f t="shared" ref="U51:U59" si="28">T51-V51</f>
        <v>0</v>
      </c>
      <c r="V51" s="104"/>
      <c r="W51" s="103"/>
      <c r="X51" s="75">
        <f t="shared" ref="X51:X59" si="29">W51-Y51</f>
        <v>0</v>
      </c>
      <c r="Y51" s="104"/>
      <c r="Z51" s="98"/>
      <c r="AA51" s="4" t="s">
        <v>32</v>
      </c>
    </row>
    <row r="52" spans="1:27" ht="15">
      <c r="A52" s="534"/>
      <c r="B52" s="548"/>
      <c r="C52" s="536"/>
      <c r="D52" s="538"/>
      <c r="E52" s="540"/>
      <c r="F52" s="619"/>
      <c r="G52" s="52" t="s">
        <v>33</v>
      </c>
      <c r="H52" s="103"/>
      <c r="I52" s="75">
        <f t="shared" si="24"/>
        <v>0</v>
      </c>
      <c r="J52" s="104"/>
      <c r="K52" s="103"/>
      <c r="L52" s="75">
        <f t="shared" si="25"/>
        <v>0</v>
      </c>
      <c r="M52" s="104"/>
      <c r="N52" s="103"/>
      <c r="O52" s="75">
        <f t="shared" si="26"/>
        <v>0</v>
      </c>
      <c r="P52" s="104"/>
      <c r="Q52" s="103"/>
      <c r="R52" s="75">
        <f t="shared" si="27"/>
        <v>0</v>
      </c>
      <c r="S52" s="104"/>
      <c r="T52" s="103"/>
      <c r="U52" s="75">
        <f t="shared" si="28"/>
        <v>0</v>
      </c>
      <c r="V52" s="104"/>
      <c r="W52" s="103"/>
      <c r="X52" s="75">
        <f t="shared" si="29"/>
        <v>0</v>
      </c>
      <c r="Y52" s="104"/>
      <c r="Z52" s="98"/>
      <c r="AA52" s="63">
        <f>SUM(H51:H59,K51:K59,N51:N59,Q51:Q59,Z51:Z59,T51:T59,W51:W59)</f>
        <v>3132000</v>
      </c>
    </row>
    <row r="53" spans="1:27" ht="15">
      <c r="A53" s="534"/>
      <c r="B53" s="548"/>
      <c r="C53" s="536"/>
      <c r="D53" s="538"/>
      <c r="E53" s="540"/>
      <c r="F53" s="619"/>
      <c r="G53" s="52" t="s">
        <v>34</v>
      </c>
      <c r="H53" s="103"/>
      <c r="I53" s="75">
        <f t="shared" si="24"/>
        <v>0</v>
      </c>
      <c r="J53" s="104"/>
      <c r="K53" s="168">
        <v>320000</v>
      </c>
      <c r="L53" s="169">
        <f t="shared" si="25"/>
        <v>0</v>
      </c>
      <c r="M53" s="104">
        <v>320000</v>
      </c>
      <c r="N53" s="103"/>
      <c r="O53" s="75">
        <f t="shared" si="26"/>
        <v>0</v>
      </c>
      <c r="P53" s="104"/>
      <c r="Q53" s="103"/>
      <c r="R53" s="75">
        <f t="shared" si="27"/>
        <v>0</v>
      </c>
      <c r="S53" s="104"/>
      <c r="T53" s="103"/>
      <c r="U53" s="75">
        <f t="shared" si="28"/>
        <v>0</v>
      </c>
      <c r="V53" s="104"/>
      <c r="W53" s="103"/>
      <c r="X53" s="75">
        <f t="shared" si="29"/>
        <v>0</v>
      </c>
      <c r="Y53" s="104"/>
      <c r="Z53" s="98"/>
      <c r="AA53" s="7" t="s">
        <v>35</v>
      </c>
    </row>
    <row r="54" spans="1:27" ht="15">
      <c r="A54" s="534"/>
      <c r="B54" s="548"/>
      <c r="C54" s="536"/>
      <c r="D54" s="538"/>
      <c r="E54" s="540"/>
      <c r="F54" s="619"/>
      <c r="G54" s="52" t="s">
        <v>36</v>
      </c>
      <c r="H54" s="103"/>
      <c r="I54" s="75">
        <f t="shared" si="24"/>
        <v>0</v>
      </c>
      <c r="J54" s="104"/>
      <c r="K54" s="103"/>
      <c r="L54" s="75">
        <f t="shared" si="25"/>
        <v>0</v>
      </c>
      <c r="M54" s="104"/>
      <c r="N54" s="168"/>
      <c r="O54" s="169">
        <f t="shared" si="26"/>
        <v>0</v>
      </c>
      <c r="P54" s="104"/>
      <c r="Q54" s="462">
        <v>88000</v>
      </c>
      <c r="R54" s="463">
        <f t="shared" si="27"/>
        <v>88000</v>
      </c>
      <c r="S54" s="464"/>
      <c r="T54" s="103"/>
      <c r="U54" s="75">
        <f t="shared" si="28"/>
        <v>0</v>
      </c>
      <c r="V54" s="104"/>
      <c r="W54" s="103"/>
      <c r="X54" s="75">
        <f t="shared" si="29"/>
        <v>0</v>
      </c>
      <c r="Y54" s="104"/>
      <c r="Z54" s="98"/>
      <c r="AA54" s="63">
        <f>SUM(I51:I59,L51:L59,O51:O59,R51:R59,U51:U59,X51:X59)</f>
        <v>2812000</v>
      </c>
    </row>
    <row r="55" spans="1:27" ht="15">
      <c r="A55" s="534"/>
      <c r="B55" s="548"/>
      <c r="C55" s="536"/>
      <c r="D55" s="538"/>
      <c r="E55" s="540"/>
      <c r="F55" s="619"/>
      <c r="G55" s="52" t="s">
        <v>37</v>
      </c>
      <c r="H55" s="103"/>
      <c r="I55" s="75">
        <f t="shared" si="24"/>
        <v>0</v>
      </c>
      <c r="J55" s="104"/>
      <c r="K55" s="103"/>
      <c r="L55" s="75">
        <f t="shared" si="25"/>
        <v>0</v>
      </c>
      <c r="M55" s="104"/>
      <c r="N55" s="168"/>
      <c r="O55" s="169">
        <f t="shared" si="26"/>
        <v>0</v>
      </c>
      <c r="P55" s="104"/>
      <c r="Q55" s="103"/>
      <c r="R55" s="75">
        <f t="shared" si="27"/>
        <v>0</v>
      </c>
      <c r="S55" s="104"/>
      <c r="T55" s="462">
        <v>28000</v>
      </c>
      <c r="U55" s="463">
        <f t="shared" si="28"/>
        <v>28000</v>
      </c>
      <c r="V55" s="464"/>
      <c r="W55" s="103"/>
      <c r="X55" s="75">
        <f t="shared" si="29"/>
        <v>0</v>
      </c>
      <c r="Y55" s="104"/>
      <c r="Z55" s="98"/>
      <c r="AA55" s="7" t="s">
        <v>38</v>
      </c>
    </row>
    <row r="56" spans="1:27" ht="15">
      <c r="A56" s="534"/>
      <c r="B56" s="548"/>
      <c r="C56" s="536"/>
      <c r="D56" s="538"/>
      <c r="E56" s="540"/>
      <c r="F56" s="619"/>
      <c r="G56" s="52" t="s">
        <v>40</v>
      </c>
      <c r="H56" s="103"/>
      <c r="I56" s="75">
        <f t="shared" si="24"/>
        <v>0</v>
      </c>
      <c r="J56" s="104"/>
      <c r="K56" s="103"/>
      <c r="L56" s="75">
        <f t="shared" si="25"/>
        <v>0</v>
      </c>
      <c r="M56" s="104"/>
      <c r="N56" s="103"/>
      <c r="O56" s="75">
        <f t="shared" si="26"/>
        <v>0</v>
      </c>
      <c r="P56" s="104"/>
      <c r="Q56" s="103"/>
      <c r="R56" s="75">
        <f t="shared" si="27"/>
        <v>0</v>
      </c>
      <c r="S56" s="104"/>
      <c r="T56" s="103">
        <f>1150000+1546000</f>
        <v>2696000</v>
      </c>
      <c r="U56" s="75">
        <f t="shared" si="28"/>
        <v>2696000</v>
      </c>
      <c r="V56" s="104"/>
      <c r="W56" s="103"/>
      <c r="X56" s="75">
        <f t="shared" si="29"/>
        <v>0</v>
      </c>
      <c r="Y56" s="104"/>
      <c r="Z56" s="98"/>
      <c r="AA56" s="63">
        <f>SUM(J51:J59,M51:M59,P51:P59,S51:S59,V51:V59,Y51:Y59)</f>
        <v>320000</v>
      </c>
    </row>
    <row r="57" spans="1:27" ht="15">
      <c r="A57" s="534"/>
      <c r="B57" s="548"/>
      <c r="C57" s="536"/>
      <c r="D57" s="538"/>
      <c r="E57" s="540"/>
      <c r="F57" s="619"/>
      <c r="G57" s="52" t="s">
        <v>41</v>
      </c>
      <c r="H57" s="103"/>
      <c r="I57" s="75">
        <f t="shared" si="24"/>
        <v>0</v>
      </c>
      <c r="J57" s="104"/>
      <c r="K57" s="103"/>
      <c r="L57" s="75">
        <f t="shared" si="25"/>
        <v>0</v>
      </c>
      <c r="M57" s="104"/>
      <c r="N57" s="103"/>
      <c r="O57" s="75">
        <f t="shared" si="26"/>
        <v>0</v>
      </c>
      <c r="P57" s="104"/>
      <c r="Q57" s="168"/>
      <c r="R57" s="169">
        <f t="shared" si="27"/>
        <v>0</v>
      </c>
      <c r="S57" s="104"/>
      <c r="T57" s="168"/>
      <c r="U57" s="169">
        <f t="shared" si="28"/>
        <v>0</v>
      </c>
      <c r="V57" s="104"/>
      <c r="W57" s="103"/>
      <c r="X57" s="75">
        <f t="shared" si="29"/>
        <v>0</v>
      </c>
      <c r="Y57" s="104"/>
      <c r="Z57" s="98"/>
      <c r="AA57" s="7" t="s">
        <v>42</v>
      </c>
    </row>
    <row r="58" spans="1:27" ht="15">
      <c r="A58" s="534"/>
      <c r="B58" s="548"/>
      <c r="C58" s="536"/>
      <c r="D58" s="538"/>
      <c r="E58" s="540"/>
      <c r="F58" s="619"/>
      <c r="G58" s="52" t="s">
        <v>43</v>
      </c>
      <c r="H58" s="103"/>
      <c r="I58" s="75">
        <f t="shared" si="24"/>
        <v>0</v>
      </c>
      <c r="J58" s="104"/>
      <c r="K58" s="103"/>
      <c r="L58" s="75">
        <f t="shared" si="25"/>
        <v>0</v>
      </c>
      <c r="M58" s="104"/>
      <c r="N58" s="103"/>
      <c r="O58" s="75">
        <f t="shared" si="26"/>
        <v>0</v>
      </c>
      <c r="P58" s="104"/>
      <c r="Q58" s="103"/>
      <c r="R58" s="75">
        <f t="shared" si="27"/>
        <v>0</v>
      </c>
      <c r="S58" s="104"/>
      <c r="T58" s="103"/>
      <c r="U58" s="75">
        <f t="shared" si="28"/>
        <v>0</v>
      </c>
      <c r="V58" s="104"/>
      <c r="W58" s="103"/>
      <c r="X58" s="75">
        <f t="shared" si="29"/>
        <v>0</v>
      </c>
      <c r="Y58" s="104"/>
      <c r="Z58" s="98"/>
      <c r="AA58" s="64">
        <f>AA56/AA52</f>
        <v>0.10217113665389528</v>
      </c>
    </row>
    <row r="59" spans="1:27" ht="15">
      <c r="A59" s="535"/>
      <c r="B59" s="549"/>
      <c r="C59" s="537"/>
      <c r="D59" s="539"/>
      <c r="E59" s="541"/>
      <c r="F59" s="620"/>
      <c r="G59" s="53" t="s">
        <v>44</v>
      </c>
      <c r="H59" s="105"/>
      <c r="I59" s="81">
        <f t="shared" si="24"/>
        <v>0</v>
      </c>
      <c r="J59" s="106"/>
      <c r="K59" s="105"/>
      <c r="L59" s="81">
        <f t="shared" si="25"/>
        <v>0</v>
      </c>
      <c r="M59" s="106"/>
      <c r="N59" s="105"/>
      <c r="O59" s="81">
        <f t="shared" si="26"/>
        <v>0</v>
      </c>
      <c r="P59" s="106"/>
      <c r="Q59" s="105"/>
      <c r="R59" s="81">
        <f t="shared" si="27"/>
        <v>0</v>
      </c>
      <c r="S59" s="106"/>
      <c r="T59" s="105"/>
      <c r="U59" s="81">
        <f t="shared" si="28"/>
        <v>0</v>
      </c>
      <c r="V59" s="106"/>
      <c r="W59" s="105"/>
      <c r="X59" s="81">
        <f t="shared" si="29"/>
        <v>0</v>
      </c>
      <c r="Y59" s="106"/>
      <c r="Z59" s="99"/>
      <c r="AA59" s="65"/>
    </row>
    <row r="60" spans="1:27" ht="15" customHeight="1">
      <c r="A60" s="475" t="s">
        <v>22</v>
      </c>
      <c r="B60" s="498" t="s">
        <v>18</v>
      </c>
      <c r="C60" s="498" t="s">
        <v>19</v>
      </c>
      <c r="D60" s="498" t="s">
        <v>204</v>
      </c>
      <c r="E60" s="498" t="s">
        <v>21</v>
      </c>
      <c r="F60" s="475"/>
      <c r="G60" s="500" t="s">
        <v>23</v>
      </c>
      <c r="H60" s="473" t="s">
        <v>24</v>
      </c>
      <c r="I60" s="475" t="s">
        <v>25</v>
      </c>
      <c r="J60" s="477" t="s">
        <v>26</v>
      </c>
      <c r="K60" s="473" t="s">
        <v>24</v>
      </c>
      <c r="L60" s="475" t="s">
        <v>25</v>
      </c>
      <c r="M60" s="477" t="s">
        <v>26</v>
      </c>
      <c r="N60" s="473" t="s">
        <v>24</v>
      </c>
      <c r="O60" s="475" t="s">
        <v>25</v>
      </c>
      <c r="P60" s="477" t="s">
        <v>26</v>
      </c>
      <c r="Q60" s="473" t="s">
        <v>24</v>
      </c>
      <c r="R60" s="475" t="s">
        <v>25</v>
      </c>
      <c r="S60" s="477" t="s">
        <v>26</v>
      </c>
      <c r="T60" s="473" t="s">
        <v>24</v>
      </c>
      <c r="U60" s="475" t="s">
        <v>25</v>
      </c>
      <c r="V60" s="477" t="s">
        <v>26</v>
      </c>
      <c r="W60" s="473" t="s">
        <v>24</v>
      </c>
      <c r="X60" s="475" t="s">
        <v>25</v>
      </c>
      <c r="Y60" s="477" t="s">
        <v>26</v>
      </c>
      <c r="Z60" s="523" t="s">
        <v>24</v>
      </c>
      <c r="AA60" s="521" t="s">
        <v>27</v>
      </c>
    </row>
    <row r="61" spans="1:27" ht="15">
      <c r="A61" s="476"/>
      <c r="B61" s="499"/>
      <c r="C61" s="499"/>
      <c r="D61" s="499"/>
      <c r="E61" s="499"/>
      <c r="F61" s="476"/>
      <c r="G61" s="501"/>
      <c r="H61" s="474"/>
      <c r="I61" s="476"/>
      <c r="J61" s="478"/>
      <c r="K61" s="474"/>
      <c r="L61" s="476"/>
      <c r="M61" s="478"/>
      <c r="N61" s="474"/>
      <c r="O61" s="476"/>
      <c r="P61" s="478"/>
      <c r="Q61" s="474"/>
      <c r="R61" s="476"/>
      <c r="S61" s="478"/>
      <c r="T61" s="474"/>
      <c r="U61" s="476"/>
      <c r="V61" s="478"/>
      <c r="W61" s="474"/>
      <c r="X61" s="476"/>
      <c r="Y61" s="478"/>
      <c r="Z61" s="524"/>
      <c r="AA61" s="522"/>
    </row>
    <row r="62" spans="1:27" ht="15" customHeight="1">
      <c r="A62" s="534" t="s">
        <v>205</v>
      </c>
      <c r="B62" s="548" t="s">
        <v>221</v>
      </c>
      <c r="C62" s="536">
        <v>2086</v>
      </c>
      <c r="D62" s="538" t="s">
        <v>222</v>
      </c>
      <c r="E62" s="540" t="s">
        <v>223</v>
      </c>
      <c r="F62" s="618"/>
      <c r="G62" s="51" t="s">
        <v>31</v>
      </c>
      <c r="H62" s="103"/>
      <c r="I62" s="75">
        <f t="shared" ref="I62:I70" si="30">H62-J62</f>
        <v>0</v>
      </c>
      <c r="J62" s="104"/>
      <c r="K62" s="103"/>
      <c r="L62" s="75">
        <f t="shared" ref="L62:L70" si="31">K62-M62</f>
        <v>0</v>
      </c>
      <c r="M62" s="104"/>
      <c r="N62" s="103"/>
      <c r="O62" s="75">
        <f t="shared" ref="O62:O70" si="32">N62-P62</f>
        <v>0</v>
      </c>
      <c r="P62" s="104"/>
      <c r="Q62" s="103"/>
      <c r="R62" s="75">
        <f t="shared" ref="R62:R70" si="33">Q62-S62</f>
        <v>0</v>
      </c>
      <c r="S62" s="104"/>
      <c r="T62" s="103"/>
      <c r="U62" s="75">
        <f t="shared" ref="U62:U70" si="34">T62-V62</f>
        <v>0</v>
      </c>
      <c r="V62" s="104"/>
      <c r="W62" s="103"/>
      <c r="X62" s="75">
        <f t="shared" ref="X62:X70" si="35">W62-Y62</f>
        <v>0</v>
      </c>
      <c r="Y62" s="104"/>
      <c r="Z62" s="98"/>
      <c r="AA62" s="4" t="s">
        <v>32</v>
      </c>
    </row>
    <row r="63" spans="1:27" ht="15">
      <c r="A63" s="534"/>
      <c r="B63" s="548"/>
      <c r="C63" s="536"/>
      <c r="D63" s="538"/>
      <c r="E63" s="540"/>
      <c r="F63" s="619"/>
      <c r="G63" s="52" t="s">
        <v>33</v>
      </c>
      <c r="H63" s="103"/>
      <c r="I63" s="75">
        <f t="shared" si="30"/>
        <v>0</v>
      </c>
      <c r="J63" s="104"/>
      <c r="K63" s="103"/>
      <c r="L63" s="75">
        <f t="shared" si="31"/>
        <v>0</v>
      </c>
      <c r="M63" s="104"/>
      <c r="N63" s="103"/>
      <c r="O63" s="75">
        <f t="shared" si="32"/>
        <v>0</v>
      </c>
      <c r="P63" s="104"/>
      <c r="Q63" s="103"/>
      <c r="R63" s="75">
        <f t="shared" si="33"/>
        <v>0</v>
      </c>
      <c r="S63" s="104"/>
      <c r="T63" s="103"/>
      <c r="U63" s="75">
        <f t="shared" si="34"/>
        <v>0</v>
      </c>
      <c r="V63" s="104"/>
      <c r="W63" s="103"/>
      <c r="X63" s="75">
        <f t="shared" si="35"/>
        <v>0</v>
      </c>
      <c r="Y63" s="104"/>
      <c r="Z63" s="98"/>
      <c r="AA63" s="63">
        <f>SUM(H62:H70,K62:K70,N62:N70,Q62:Q70,Z62:Z70,T62:T70,W62:W70)</f>
        <v>10550400</v>
      </c>
    </row>
    <row r="64" spans="1:27" ht="15">
      <c r="A64" s="534"/>
      <c r="B64" s="548"/>
      <c r="C64" s="536"/>
      <c r="D64" s="538"/>
      <c r="E64" s="540"/>
      <c r="F64" s="619"/>
      <c r="G64" s="52" t="s">
        <v>34</v>
      </c>
      <c r="H64" s="103"/>
      <c r="I64" s="75">
        <f t="shared" si="30"/>
        <v>0</v>
      </c>
      <c r="J64" s="104"/>
      <c r="K64" s="103"/>
      <c r="L64" s="75">
        <f t="shared" si="31"/>
        <v>0</v>
      </c>
      <c r="M64" s="104"/>
      <c r="N64" s="103"/>
      <c r="O64" s="75">
        <f t="shared" si="32"/>
        <v>0</v>
      </c>
      <c r="P64" s="104"/>
      <c r="Q64" s="103"/>
      <c r="R64" s="75">
        <f t="shared" si="33"/>
        <v>0</v>
      </c>
      <c r="S64" s="104"/>
      <c r="T64" s="103"/>
      <c r="U64" s="75">
        <f t="shared" si="34"/>
        <v>0</v>
      </c>
      <c r="V64" s="104"/>
      <c r="W64" s="103"/>
      <c r="X64" s="75">
        <f t="shared" si="35"/>
        <v>0</v>
      </c>
      <c r="Y64" s="104"/>
      <c r="Z64" s="98"/>
      <c r="AA64" s="7" t="s">
        <v>35</v>
      </c>
    </row>
    <row r="65" spans="1:27" ht="15">
      <c r="A65" s="534"/>
      <c r="B65" s="548"/>
      <c r="C65" s="536"/>
      <c r="D65" s="538"/>
      <c r="E65" s="540"/>
      <c r="F65" s="619"/>
      <c r="G65" s="52" t="s">
        <v>36</v>
      </c>
      <c r="H65" s="168"/>
      <c r="I65" s="75">
        <f t="shared" si="30"/>
        <v>0</v>
      </c>
      <c r="J65" s="104"/>
      <c r="K65" s="168">
        <v>680000</v>
      </c>
      <c r="L65" s="169">
        <f t="shared" si="31"/>
        <v>0</v>
      </c>
      <c r="M65" s="104">
        <v>680000</v>
      </c>
      <c r="N65" s="103"/>
      <c r="O65" s="75">
        <f t="shared" si="32"/>
        <v>0</v>
      </c>
      <c r="P65" s="104"/>
      <c r="Q65" s="103"/>
      <c r="R65" s="75">
        <f t="shared" si="33"/>
        <v>0</v>
      </c>
      <c r="S65" s="104"/>
      <c r="T65" s="103"/>
      <c r="U65" s="75">
        <f t="shared" si="34"/>
        <v>0</v>
      </c>
      <c r="V65" s="104"/>
      <c r="W65" s="103"/>
      <c r="X65" s="75">
        <f t="shared" si="35"/>
        <v>0</v>
      </c>
      <c r="Y65" s="104"/>
      <c r="Z65" s="98"/>
      <c r="AA65" s="63">
        <f>SUM(I62:I70,L62:L70,O62:O70,R62:R70,U62:U70,X62:X70)</f>
        <v>55000</v>
      </c>
    </row>
    <row r="66" spans="1:27" ht="15">
      <c r="A66" s="534"/>
      <c r="B66" s="548"/>
      <c r="C66" s="536"/>
      <c r="D66" s="538"/>
      <c r="E66" s="540"/>
      <c r="F66" s="619"/>
      <c r="G66" s="52" t="s">
        <v>37</v>
      </c>
      <c r="H66" s="103"/>
      <c r="I66" s="75">
        <f t="shared" si="30"/>
        <v>0</v>
      </c>
      <c r="J66" s="104"/>
      <c r="K66" s="103"/>
      <c r="L66" s="75">
        <f t="shared" si="31"/>
        <v>0</v>
      </c>
      <c r="M66" s="104"/>
      <c r="N66" s="103"/>
      <c r="O66" s="75">
        <f t="shared" si="32"/>
        <v>0</v>
      </c>
      <c r="P66" s="104"/>
      <c r="Q66" s="168">
        <v>55000</v>
      </c>
      <c r="R66" s="75">
        <f t="shared" si="33"/>
        <v>55000</v>
      </c>
      <c r="S66" s="104"/>
      <c r="T66" s="168"/>
      <c r="U66" s="75">
        <f t="shared" si="34"/>
        <v>0</v>
      </c>
      <c r="V66" s="104"/>
      <c r="W66" s="168"/>
      <c r="X66" s="75">
        <f t="shared" si="35"/>
        <v>0</v>
      </c>
      <c r="Y66" s="104"/>
      <c r="Z66" s="98">
        <v>15400</v>
      </c>
      <c r="AA66" s="7" t="s">
        <v>38</v>
      </c>
    </row>
    <row r="67" spans="1:27" ht="15">
      <c r="A67" s="534"/>
      <c r="B67" s="548"/>
      <c r="C67" s="536"/>
      <c r="D67" s="538"/>
      <c r="E67" s="540"/>
      <c r="F67" s="619"/>
      <c r="G67" s="52" t="s">
        <v>40</v>
      </c>
      <c r="H67" s="103"/>
      <c r="I67" s="75">
        <f t="shared" si="30"/>
        <v>0</v>
      </c>
      <c r="J67" s="104"/>
      <c r="K67" s="103"/>
      <c r="L67" s="75">
        <f t="shared" si="31"/>
        <v>0</v>
      </c>
      <c r="M67" s="104"/>
      <c r="N67" s="103"/>
      <c r="O67" s="75">
        <f t="shared" si="32"/>
        <v>0</v>
      </c>
      <c r="P67" s="104"/>
      <c r="Q67" s="103"/>
      <c r="R67" s="75">
        <f t="shared" si="33"/>
        <v>0</v>
      </c>
      <c r="S67" s="104"/>
      <c r="T67" s="103"/>
      <c r="U67" s="75">
        <f t="shared" si="34"/>
        <v>0</v>
      </c>
      <c r="V67" s="104"/>
      <c r="W67" s="103"/>
      <c r="X67" s="75">
        <f t="shared" si="35"/>
        <v>0</v>
      </c>
      <c r="Y67" s="104"/>
      <c r="Z67" s="187">
        <v>9800000</v>
      </c>
      <c r="AA67" s="63">
        <f>SUM(J62:J70,M62:M70,P62:P70,S62:S70,V62:V70,Y62:Y70)</f>
        <v>680000</v>
      </c>
    </row>
    <row r="68" spans="1:27" ht="15">
      <c r="A68" s="534"/>
      <c r="B68" s="548"/>
      <c r="C68" s="536"/>
      <c r="D68" s="538"/>
      <c r="E68" s="540"/>
      <c r="F68" s="619"/>
      <c r="G68" s="52" t="s">
        <v>41</v>
      </c>
      <c r="H68" s="103"/>
      <c r="I68" s="75">
        <f t="shared" si="30"/>
        <v>0</v>
      </c>
      <c r="J68" s="104"/>
      <c r="K68" s="103"/>
      <c r="L68" s="75">
        <f t="shared" si="31"/>
        <v>0</v>
      </c>
      <c r="M68" s="104"/>
      <c r="N68" s="103"/>
      <c r="O68" s="75">
        <f t="shared" si="32"/>
        <v>0</v>
      </c>
      <c r="P68" s="104"/>
      <c r="Q68" s="103"/>
      <c r="R68" s="75">
        <f t="shared" si="33"/>
        <v>0</v>
      </c>
      <c r="S68" s="104"/>
      <c r="T68" s="103"/>
      <c r="U68" s="75">
        <f t="shared" si="34"/>
        <v>0</v>
      </c>
      <c r="V68" s="104"/>
      <c r="W68" s="103"/>
      <c r="X68" s="75">
        <f t="shared" si="35"/>
        <v>0</v>
      </c>
      <c r="Y68" s="104"/>
      <c r="Z68" s="98"/>
      <c r="AA68" s="7" t="s">
        <v>42</v>
      </c>
    </row>
    <row r="69" spans="1:27" ht="15">
      <c r="A69" s="534"/>
      <c r="B69" s="548"/>
      <c r="C69" s="536"/>
      <c r="D69" s="538"/>
      <c r="E69" s="540"/>
      <c r="F69" s="619"/>
      <c r="G69" s="52" t="s">
        <v>43</v>
      </c>
      <c r="H69" s="103"/>
      <c r="I69" s="75">
        <f t="shared" si="30"/>
        <v>0</v>
      </c>
      <c r="J69" s="104"/>
      <c r="K69" s="103"/>
      <c r="L69" s="75">
        <f t="shared" si="31"/>
        <v>0</v>
      </c>
      <c r="M69" s="104"/>
      <c r="N69" s="103"/>
      <c r="O69" s="75">
        <f t="shared" si="32"/>
        <v>0</v>
      </c>
      <c r="P69" s="104"/>
      <c r="Q69" s="103"/>
      <c r="R69" s="75">
        <f t="shared" si="33"/>
        <v>0</v>
      </c>
      <c r="S69" s="104"/>
      <c r="T69" s="103"/>
      <c r="U69" s="75">
        <f t="shared" si="34"/>
        <v>0</v>
      </c>
      <c r="V69" s="104"/>
      <c r="W69" s="103"/>
      <c r="X69" s="75">
        <f t="shared" si="35"/>
        <v>0</v>
      </c>
      <c r="Y69" s="104"/>
      <c r="Z69" s="98"/>
      <c r="AA69" s="64">
        <f>AA67/AA63</f>
        <v>6.4452532605398849E-2</v>
      </c>
    </row>
    <row r="70" spans="1:27" ht="15">
      <c r="A70" s="535"/>
      <c r="B70" s="549"/>
      <c r="C70" s="537"/>
      <c r="D70" s="539"/>
      <c r="E70" s="541"/>
      <c r="F70" s="620"/>
      <c r="G70" s="53" t="s">
        <v>44</v>
      </c>
      <c r="H70" s="105"/>
      <c r="I70" s="81">
        <f t="shared" si="30"/>
        <v>0</v>
      </c>
      <c r="J70" s="106"/>
      <c r="K70" s="105"/>
      <c r="L70" s="81">
        <f t="shared" si="31"/>
        <v>0</v>
      </c>
      <c r="M70" s="106"/>
      <c r="N70" s="105"/>
      <c r="O70" s="81">
        <f t="shared" si="32"/>
        <v>0</v>
      </c>
      <c r="P70" s="106"/>
      <c r="Q70" s="105"/>
      <c r="R70" s="81">
        <f t="shared" si="33"/>
        <v>0</v>
      </c>
      <c r="S70" s="106"/>
      <c r="T70" s="105"/>
      <c r="U70" s="81">
        <f t="shared" si="34"/>
        <v>0</v>
      </c>
      <c r="V70" s="106"/>
      <c r="W70" s="105"/>
      <c r="X70" s="81">
        <f t="shared" si="35"/>
        <v>0</v>
      </c>
      <c r="Y70" s="106"/>
      <c r="Z70" s="99"/>
      <c r="AA70" s="65"/>
    </row>
    <row r="71" spans="1:27" ht="15" customHeight="1">
      <c r="A71" s="475" t="s">
        <v>22</v>
      </c>
      <c r="B71" s="498" t="s">
        <v>18</v>
      </c>
      <c r="C71" s="498" t="s">
        <v>19</v>
      </c>
      <c r="D71" s="498" t="s">
        <v>204</v>
      </c>
      <c r="E71" s="498" t="s">
        <v>21</v>
      </c>
      <c r="F71" s="475"/>
      <c r="G71" s="500" t="s">
        <v>23</v>
      </c>
      <c r="H71" s="473" t="s">
        <v>24</v>
      </c>
      <c r="I71" s="475" t="s">
        <v>25</v>
      </c>
      <c r="J71" s="477" t="s">
        <v>26</v>
      </c>
      <c r="K71" s="473" t="s">
        <v>24</v>
      </c>
      <c r="L71" s="475" t="s">
        <v>25</v>
      </c>
      <c r="M71" s="477" t="s">
        <v>26</v>
      </c>
      <c r="N71" s="473" t="s">
        <v>24</v>
      </c>
      <c r="O71" s="475" t="s">
        <v>25</v>
      </c>
      <c r="P71" s="477" t="s">
        <v>26</v>
      </c>
      <c r="Q71" s="473" t="s">
        <v>24</v>
      </c>
      <c r="R71" s="475" t="s">
        <v>25</v>
      </c>
      <c r="S71" s="477" t="s">
        <v>26</v>
      </c>
      <c r="T71" s="473" t="s">
        <v>24</v>
      </c>
      <c r="U71" s="475" t="s">
        <v>25</v>
      </c>
      <c r="V71" s="477" t="s">
        <v>26</v>
      </c>
      <c r="W71" s="473" t="s">
        <v>24</v>
      </c>
      <c r="X71" s="475" t="s">
        <v>25</v>
      </c>
      <c r="Y71" s="477" t="s">
        <v>26</v>
      </c>
      <c r="Z71" s="523" t="s">
        <v>24</v>
      </c>
      <c r="AA71" s="521" t="s">
        <v>27</v>
      </c>
    </row>
    <row r="72" spans="1:27" ht="15.75" customHeight="1">
      <c r="A72" s="476"/>
      <c r="B72" s="499"/>
      <c r="C72" s="499"/>
      <c r="D72" s="499"/>
      <c r="E72" s="499"/>
      <c r="F72" s="476"/>
      <c r="G72" s="501"/>
      <c r="H72" s="474"/>
      <c r="I72" s="476"/>
      <c r="J72" s="478"/>
      <c r="K72" s="474"/>
      <c r="L72" s="476"/>
      <c r="M72" s="478"/>
      <c r="N72" s="474"/>
      <c r="O72" s="476"/>
      <c r="P72" s="478"/>
      <c r="Q72" s="474"/>
      <c r="R72" s="476"/>
      <c r="S72" s="478"/>
      <c r="T72" s="474"/>
      <c r="U72" s="476"/>
      <c r="V72" s="478"/>
      <c r="W72" s="474"/>
      <c r="X72" s="476"/>
      <c r="Y72" s="478"/>
      <c r="Z72" s="524"/>
      <c r="AA72" s="522"/>
    </row>
    <row r="73" spans="1:27" ht="15" customHeight="1">
      <c r="A73" s="525" t="s">
        <v>88</v>
      </c>
      <c r="B73" s="484" t="s">
        <v>224</v>
      </c>
      <c r="C73" s="487">
        <v>3137</v>
      </c>
      <c r="D73" s="570"/>
      <c r="E73" s="528"/>
      <c r="F73" s="618"/>
      <c r="G73" s="51" t="s">
        <v>31</v>
      </c>
      <c r="H73" s="13"/>
      <c r="I73" s="9">
        <f t="shared" ref="I73:I81" si="36">H73-J73</f>
        <v>0</v>
      </c>
      <c r="J73" s="10"/>
      <c r="K73" s="13"/>
      <c r="L73" s="9">
        <f t="shared" ref="L73:L81" si="37">K73-M73</f>
        <v>0</v>
      </c>
      <c r="M73" s="10"/>
      <c r="N73" s="13"/>
      <c r="O73" s="9">
        <f t="shared" ref="O73:O81" si="38">N73-P73</f>
        <v>0</v>
      </c>
      <c r="P73" s="10"/>
      <c r="Q73" s="13"/>
      <c r="R73" s="9">
        <f t="shared" ref="R73:R81" si="39">Q73-S73</f>
        <v>0</v>
      </c>
      <c r="S73" s="10"/>
      <c r="T73" s="13"/>
      <c r="U73" s="9">
        <f t="shared" ref="U73:U81" si="40">T73-V73</f>
        <v>0</v>
      </c>
      <c r="V73" s="10"/>
      <c r="W73" s="13"/>
      <c r="X73" s="9">
        <f t="shared" ref="X73:X81" si="41">W73-Y73</f>
        <v>0</v>
      </c>
      <c r="Y73" s="10"/>
      <c r="Z73" s="14"/>
      <c r="AA73" s="4" t="s">
        <v>32</v>
      </c>
    </row>
    <row r="74" spans="1:27" ht="15">
      <c r="A74" s="526"/>
      <c r="B74" s="485"/>
      <c r="C74" s="488"/>
      <c r="D74" s="792"/>
      <c r="E74" s="529"/>
      <c r="F74" s="619"/>
      <c r="G74" s="52" t="s">
        <v>33</v>
      </c>
      <c r="H74" s="13"/>
      <c r="I74" s="11">
        <f t="shared" si="36"/>
        <v>0</v>
      </c>
      <c r="J74" s="12"/>
      <c r="K74" s="177"/>
      <c r="L74" s="11">
        <f t="shared" si="37"/>
        <v>0</v>
      </c>
      <c r="M74" s="12"/>
      <c r="N74" s="177">
        <v>100000</v>
      </c>
      <c r="O74" s="166">
        <f t="shared" si="38"/>
        <v>0</v>
      </c>
      <c r="P74" s="167">
        <v>100000</v>
      </c>
      <c r="Q74" s="13"/>
      <c r="R74" s="11">
        <f t="shared" si="39"/>
        <v>0</v>
      </c>
      <c r="S74" s="12"/>
      <c r="T74" s="13"/>
      <c r="U74" s="11">
        <f t="shared" si="40"/>
        <v>0</v>
      </c>
      <c r="V74" s="12"/>
      <c r="W74" s="13"/>
      <c r="X74" s="11">
        <f t="shared" si="41"/>
        <v>0</v>
      </c>
      <c r="Y74" s="12"/>
      <c r="Z74" s="14"/>
      <c r="AA74" s="63">
        <f>SUM(H73:H81,K73:K81,N73:N81,Q73:Q81,Z73:Z81,T73:T81,W73:W81)</f>
        <v>238375</v>
      </c>
    </row>
    <row r="75" spans="1:27" ht="15">
      <c r="A75" s="526"/>
      <c r="B75" s="485"/>
      <c r="C75" s="488"/>
      <c r="D75" s="792"/>
      <c r="E75" s="529"/>
      <c r="F75" s="619"/>
      <c r="G75" s="52" t="s">
        <v>34</v>
      </c>
      <c r="H75" s="13"/>
      <c r="I75" s="11">
        <f t="shared" si="36"/>
        <v>0</v>
      </c>
      <c r="J75" s="12"/>
      <c r="K75" s="13"/>
      <c r="L75" s="11">
        <f t="shared" si="37"/>
        <v>0</v>
      </c>
      <c r="M75" s="12"/>
      <c r="N75" s="13"/>
      <c r="O75" s="11">
        <f t="shared" si="38"/>
        <v>0</v>
      </c>
      <c r="P75" s="12"/>
      <c r="Q75" s="13"/>
      <c r="R75" s="11">
        <f t="shared" si="39"/>
        <v>0</v>
      </c>
      <c r="S75" s="12"/>
      <c r="T75" s="13"/>
      <c r="U75" s="11">
        <f t="shared" si="40"/>
        <v>0</v>
      </c>
      <c r="V75" s="12"/>
      <c r="W75" s="13"/>
      <c r="X75" s="11">
        <f t="shared" si="41"/>
        <v>0</v>
      </c>
      <c r="Y75" s="12"/>
      <c r="Z75" s="14"/>
      <c r="AA75" s="7" t="s">
        <v>35</v>
      </c>
    </row>
    <row r="76" spans="1:27" ht="15">
      <c r="A76" s="526"/>
      <c r="B76" s="485"/>
      <c r="C76" s="488"/>
      <c r="D76" s="792"/>
      <c r="E76" s="529"/>
      <c r="F76" s="619"/>
      <c r="G76" s="52" t="s">
        <v>36</v>
      </c>
      <c r="H76" s="13"/>
      <c r="I76" s="11">
        <f t="shared" si="36"/>
        <v>0</v>
      </c>
      <c r="J76" s="12"/>
      <c r="K76" s="13"/>
      <c r="L76" s="11">
        <f t="shared" si="37"/>
        <v>0</v>
      </c>
      <c r="M76" s="12"/>
      <c r="N76" s="13"/>
      <c r="O76" s="11">
        <f t="shared" si="38"/>
        <v>0</v>
      </c>
      <c r="P76" s="12"/>
      <c r="Q76" s="13"/>
      <c r="R76" s="11">
        <f t="shared" si="39"/>
        <v>0</v>
      </c>
      <c r="S76" s="12"/>
      <c r="T76" s="13"/>
      <c r="U76" s="11">
        <f t="shared" si="40"/>
        <v>0</v>
      </c>
      <c r="V76" s="12"/>
      <c r="W76" s="13"/>
      <c r="X76" s="11">
        <f t="shared" si="41"/>
        <v>0</v>
      </c>
      <c r="Y76" s="12"/>
      <c r="Z76" s="14"/>
      <c r="AA76" s="63">
        <f>SUM(I73:I81,L73:L81,O73:O81,R73:R81,U73:U81,X73:X81)</f>
        <v>0</v>
      </c>
    </row>
    <row r="77" spans="1:27" ht="15">
      <c r="A77" s="526"/>
      <c r="B77" s="485"/>
      <c r="C77" s="488"/>
      <c r="D77" s="792"/>
      <c r="E77" s="529"/>
      <c r="F77" s="619"/>
      <c r="G77" s="52" t="s">
        <v>37</v>
      </c>
      <c r="H77" s="13"/>
      <c r="I77" s="11">
        <f t="shared" si="36"/>
        <v>0</v>
      </c>
      <c r="J77" s="12"/>
      <c r="K77" s="13"/>
      <c r="L77" s="11">
        <f t="shared" si="37"/>
        <v>0</v>
      </c>
      <c r="M77" s="12"/>
      <c r="N77" s="13"/>
      <c r="O77" s="11">
        <f t="shared" si="38"/>
        <v>0</v>
      </c>
      <c r="P77" s="12"/>
      <c r="Q77" s="13"/>
      <c r="R77" s="11">
        <f t="shared" si="39"/>
        <v>0</v>
      </c>
      <c r="S77" s="12"/>
      <c r="T77" s="13"/>
      <c r="U77" s="11">
        <f t="shared" si="40"/>
        <v>0</v>
      </c>
      <c r="V77" s="12"/>
      <c r="W77" s="13"/>
      <c r="X77" s="11">
        <f t="shared" si="41"/>
        <v>0</v>
      </c>
      <c r="Y77" s="12"/>
      <c r="Z77" s="14"/>
      <c r="AA77" s="7" t="s">
        <v>38</v>
      </c>
    </row>
    <row r="78" spans="1:27" ht="15">
      <c r="A78" s="526"/>
      <c r="B78" s="485"/>
      <c r="C78" s="488"/>
      <c r="D78" s="792"/>
      <c r="E78" s="529"/>
      <c r="F78" s="619"/>
      <c r="G78" s="52" t="s">
        <v>40</v>
      </c>
      <c r="H78" s="13"/>
      <c r="I78" s="11">
        <f t="shared" si="36"/>
        <v>0</v>
      </c>
      <c r="J78" s="12"/>
      <c r="K78" s="177"/>
      <c r="L78" s="11">
        <f t="shared" si="37"/>
        <v>0</v>
      </c>
      <c r="M78" s="12"/>
      <c r="N78" s="177">
        <v>138375</v>
      </c>
      <c r="O78" s="166">
        <f t="shared" si="38"/>
        <v>0</v>
      </c>
      <c r="P78" s="167">
        <v>138375</v>
      </c>
      <c r="Q78" s="13"/>
      <c r="R78" s="11">
        <f t="shared" si="39"/>
        <v>0</v>
      </c>
      <c r="S78" s="12"/>
      <c r="T78" s="13"/>
      <c r="U78" s="11">
        <f t="shared" si="40"/>
        <v>0</v>
      </c>
      <c r="V78" s="12"/>
      <c r="W78" s="13"/>
      <c r="X78" s="11">
        <f t="shared" si="41"/>
        <v>0</v>
      </c>
      <c r="Y78" s="12"/>
      <c r="Z78" s="14"/>
      <c r="AA78" s="63">
        <f>SUM(J73:J81,M73:M81,P73:P81,S73:S81,V73:V81,Y73:Y81)</f>
        <v>238375</v>
      </c>
    </row>
    <row r="79" spans="1:27" ht="15">
      <c r="A79" s="526"/>
      <c r="B79" s="485"/>
      <c r="C79" s="488"/>
      <c r="D79" s="792"/>
      <c r="E79" s="529"/>
      <c r="F79" s="619"/>
      <c r="G79" s="52" t="s">
        <v>41</v>
      </c>
      <c r="H79" s="13"/>
      <c r="I79" s="11">
        <f t="shared" si="36"/>
        <v>0</v>
      </c>
      <c r="J79" s="12"/>
      <c r="K79" s="13"/>
      <c r="L79" s="11">
        <f t="shared" si="37"/>
        <v>0</v>
      </c>
      <c r="M79" s="12"/>
      <c r="N79" s="13"/>
      <c r="O79" s="11">
        <f t="shared" si="38"/>
        <v>0</v>
      </c>
      <c r="P79" s="12"/>
      <c r="Q79" s="13"/>
      <c r="R79" s="11">
        <f t="shared" si="39"/>
        <v>0</v>
      </c>
      <c r="S79" s="12"/>
      <c r="T79" s="13"/>
      <c r="U79" s="11">
        <f t="shared" si="40"/>
        <v>0</v>
      </c>
      <c r="V79" s="12"/>
      <c r="W79" s="13"/>
      <c r="X79" s="11">
        <f t="shared" si="41"/>
        <v>0</v>
      </c>
      <c r="Y79" s="12"/>
      <c r="Z79" s="14"/>
      <c r="AA79" s="7" t="s">
        <v>42</v>
      </c>
    </row>
    <row r="80" spans="1:27" ht="15">
      <c r="A80" s="526"/>
      <c r="B80" s="485"/>
      <c r="C80" s="488"/>
      <c r="D80" s="792"/>
      <c r="E80" s="529"/>
      <c r="F80" s="619"/>
      <c r="G80" s="52" t="s">
        <v>43</v>
      </c>
      <c r="H80" s="13"/>
      <c r="I80" s="11">
        <f t="shared" si="36"/>
        <v>0</v>
      </c>
      <c r="J80" s="12"/>
      <c r="K80" s="13"/>
      <c r="L80" s="11">
        <f t="shared" si="37"/>
        <v>0</v>
      </c>
      <c r="M80" s="12"/>
      <c r="N80" s="13"/>
      <c r="O80" s="11">
        <f t="shared" si="38"/>
        <v>0</v>
      </c>
      <c r="P80" s="12"/>
      <c r="Q80" s="13"/>
      <c r="R80" s="11">
        <f t="shared" si="39"/>
        <v>0</v>
      </c>
      <c r="S80" s="12"/>
      <c r="T80" s="13"/>
      <c r="U80" s="11">
        <f t="shared" si="40"/>
        <v>0</v>
      </c>
      <c r="V80" s="12"/>
      <c r="W80" s="13"/>
      <c r="X80" s="11">
        <f t="shared" si="41"/>
        <v>0</v>
      </c>
      <c r="Y80" s="12"/>
      <c r="Z80" s="14"/>
      <c r="AA80" s="64">
        <f>AA78/AA74</f>
        <v>1</v>
      </c>
    </row>
    <row r="81" spans="1:27" ht="15">
      <c r="A81" s="527"/>
      <c r="B81" s="486"/>
      <c r="C81" s="489"/>
      <c r="D81" s="793"/>
      <c r="E81" s="530"/>
      <c r="F81" s="620"/>
      <c r="G81" s="53" t="s">
        <v>44</v>
      </c>
      <c r="H81" s="15"/>
      <c r="I81" s="16">
        <f t="shared" si="36"/>
        <v>0</v>
      </c>
      <c r="J81" s="17"/>
      <c r="K81" s="15"/>
      <c r="L81" s="16">
        <f t="shared" si="37"/>
        <v>0</v>
      </c>
      <c r="M81" s="17"/>
      <c r="N81" s="15"/>
      <c r="O81" s="16">
        <f t="shared" si="38"/>
        <v>0</v>
      </c>
      <c r="P81" s="17"/>
      <c r="Q81" s="15"/>
      <c r="R81" s="16">
        <f t="shared" si="39"/>
        <v>0</v>
      </c>
      <c r="S81" s="17"/>
      <c r="T81" s="15"/>
      <c r="U81" s="16">
        <f t="shared" si="40"/>
        <v>0</v>
      </c>
      <c r="V81" s="17"/>
      <c r="W81" s="15"/>
      <c r="X81" s="16">
        <f t="shared" si="41"/>
        <v>0</v>
      </c>
      <c r="Y81" s="17"/>
      <c r="Z81" s="18"/>
      <c r="AA81" s="65"/>
    </row>
    <row r="82" spans="1:27" ht="15" customHeight="1">
      <c r="A82" s="782" t="s">
        <v>22</v>
      </c>
      <c r="B82" s="550" t="s">
        <v>18</v>
      </c>
      <c r="C82" s="532" t="s">
        <v>19</v>
      </c>
      <c r="D82" s="532" t="s">
        <v>204</v>
      </c>
      <c r="E82" s="784" t="s">
        <v>21</v>
      </c>
      <c r="F82" s="502"/>
      <c r="G82" s="500" t="s">
        <v>23</v>
      </c>
      <c r="H82" s="512" t="s">
        <v>24</v>
      </c>
      <c r="I82" s="502" t="s">
        <v>25</v>
      </c>
      <c r="J82" s="504" t="s">
        <v>26</v>
      </c>
      <c r="K82" s="512" t="s">
        <v>24</v>
      </c>
      <c r="L82" s="502" t="s">
        <v>25</v>
      </c>
      <c r="M82" s="504" t="s">
        <v>26</v>
      </c>
      <c r="N82" s="512" t="s">
        <v>24</v>
      </c>
      <c r="O82" s="502" t="s">
        <v>25</v>
      </c>
      <c r="P82" s="504" t="s">
        <v>26</v>
      </c>
      <c r="Q82" s="512" t="s">
        <v>24</v>
      </c>
      <c r="R82" s="502" t="s">
        <v>25</v>
      </c>
      <c r="S82" s="504" t="s">
        <v>26</v>
      </c>
      <c r="T82" s="512" t="s">
        <v>24</v>
      </c>
      <c r="U82" s="502" t="s">
        <v>25</v>
      </c>
      <c r="V82" s="504" t="s">
        <v>26</v>
      </c>
      <c r="W82" s="512" t="s">
        <v>24</v>
      </c>
      <c r="X82" s="502" t="s">
        <v>25</v>
      </c>
      <c r="Y82" s="504" t="s">
        <v>26</v>
      </c>
      <c r="Z82" s="612" t="s">
        <v>24</v>
      </c>
      <c r="AA82" s="521" t="s">
        <v>27</v>
      </c>
    </row>
    <row r="83" spans="1:27" ht="15.75" customHeight="1">
      <c r="A83" s="783"/>
      <c r="B83" s="551"/>
      <c r="C83" s="533"/>
      <c r="D83" s="533"/>
      <c r="E83" s="785"/>
      <c r="F83" s="503"/>
      <c r="G83" s="501"/>
      <c r="H83" s="513"/>
      <c r="I83" s="503"/>
      <c r="J83" s="505"/>
      <c r="K83" s="513"/>
      <c r="L83" s="503"/>
      <c r="M83" s="505"/>
      <c r="N83" s="513"/>
      <c r="O83" s="503"/>
      <c r="P83" s="505"/>
      <c r="Q83" s="513"/>
      <c r="R83" s="503"/>
      <c r="S83" s="505"/>
      <c r="T83" s="513"/>
      <c r="U83" s="503"/>
      <c r="V83" s="505"/>
      <c r="W83" s="513"/>
      <c r="X83" s="503"/>
      <c r="Y83" s="505"/>
      <c r="Z83" s="596"/>
      <c r="AA83" s="522"/>
    </row>
    <row r="84" spans="1:27" ht="15" customHeight="1">
      <c r="A84" s="768" t="s">
        <v>205</v>
      </c>
      <c r="B84" s="771" t="s">
        <v>225</v>
      </c>
      <c r="C84" s="774">
        <v>3121</v>
      </c>
      <c r="D84" s="777" t="s">
        <v>226</v>
      </c>
      <c r="E84" s="724"/>
      <c r="F84" s="597"/>
      <c r="G84" s="51" t="s">
        <v>31</v>
      </c>
      <c r="H84" s="13"/>
      <c r="I84" s="9">
        <f t="shared" ref="I84:I92" si="42">H84-J84</f>
        <v>0</v>
      </c>
      <c r="J84" s="10"/>
      <c r="K84" s="13"/>
      <c r="L84" s="9">
        <f t="shared" ref="L84:L92" si="43">K84-M84</f>
        <v>0</v>
      </c>
      <c r="M84" s="10"/>
      <c r="N84" s="13"/>
      <c r="O84" s="9">
        <f t="shared" ref="O84:O92" si="44">N84-P84</f>
        <v>0</v>
      </c>
      <c r="P84" s="10"/>
      <c r="Q84" s="13"/>
      <c r="R84" s="9">
        <f t="shared" ref="R84:R92" si="45">Q84-S84</f>
        <v>0</v>
      </c>
      <c r="S84" s="10"/>
      <c r="T84" s="13"/>
      <c r="U84" s="9">
        <f t="shared" ref="U84:U92" si="46">T84-V84</f>
        <v>0</v>
      </c>
      <c r="V84" s="10"/>
      <c r="W84" s="13"/>
      <c r="X84" s="9">
        <f t="shared" ref="X84:X92" si="47">W84-Y84</f>
        <v>0</v>
      </c>
      <c r="Y84" s="10"/>
      <c r="Z84" s="14"/>
      <c r="AA84" s="4" t="s">
        <v>32</v>
      </c>
    </row>
    <row r="85" spans="1:27" ht="15">
      <c r="A85" s="769"/>
      <c r="B85" s="772"/>
      <c r="C85" s="775"/>
      <c r="D85" s="778"/>
      <c r="E85" s="780"/>
      <c r="F85" s="598"/>
      <c r="G85" s="52" t="s">
        <v>33</v>
      </c>
      <c r="H85" s="13"/>
      <c r="I85" s="11">
        <f t="shared" si="42"/>
        <v>0</v>
      </c>
      <c r="J85" s="12"/>
      <c r="K85" s="13"/>
      <c r="L85" s="11">
        <f t="shared" si="43"/>
        <v>0</v>
      </c>
      <c r="M85" s="12"/>
      <c r="N85" s="13"/>
      <c r="O85" s="11">
        <f t="shared" si="44"/>
        <v>0</v>
      </c>
      <c r="P85" s="12"/>
      <c r="Q85" s="13"/>
      <c r="R85" s="11">
        <f t="shared" si="45"/>
        <v>0</v>
      </c>
      <c r="S85" s="12"/>
      <c r="T85" s="13"/>
      <c r="U85" s="11">
        <f t="shared" si="46"/>
        <v>0</v>
      </c>
      <c r="V85" s="12"/>
      <c r="W85" s="13"/>
      <c r="X85" s="11">
        <f t="shared" si="47"/>
        <v>0</v>
      </c>
      <c r="Y85" s="12"/>
      <c r="Z85" s="14"/>
      <c r="AA85" s="63">
        <f>SUM(H84:H92,K84:K92,N84:N92,Q84:Q92,Z84:Z92,T84:T92,W84:W92)</f>
        <v>940000</v>
      </c>
    </row>
    <row r="86" spans="1:27" ht="15">
      <c r="A86" s="769"/>
      <c r="B86" s="772"/>
      <c r="C86" s="775"/>
      <c r="D86" s="778"/>
      <c r="E86" s="780"/>
      <c r="F86" s="598"/>
      <c r="G86" s="52" t="s">
        <v>34</v>
      </c>
      <c r="H86" s="13"/>
      <c r="I86" s="11">
        <f t="shared" si="42"/>
        <v>0</v>
      </c>
      <c r="J86" s="12"/>
      <c r="K86" s="177">
        <v>45000</v>
      </c>
      <c r="L86" s="11">
        <f t="shared" si="43"/>
        <v>0</v>
      </c>
      <c r="M86" s="12">
        <v>45000</v>
      </c>
      <c r="N86" s="13"/>
      <c r="O86" s="11">
        <f t="shared" si="44"/>
        <v>0</v>
      </c>
      <c r="P86" s="12"/>
      <c r="Q86" s="13"/>
      <c r="R86" s="11">
        <f t="shared" si="45"/>
        <v>0</v>
      </c>
      <c r="S86" s="12"/>
      <c r="T86" s="13"/>
      <c r="U86" s="11">
        <f t="shared" si="46"/>
        <v>0</v>
      </c>
      <c r="V86" s="12"/>
      <c r="W86" s="13"/>
      <c r="X86" s="11">
        <f t="shared" si="47"/>
        <v>0</v>
      </c>
      <c r="Y86" s="12"/>
      <c r="Z86" s="14"/>
      <c r="AA86" s="7" t="s">
        <v>35</v>
      </c>
    </row>
    <row r="87" spans="1:27" ht="15">
      <c r="A87" s="769"/>
      <c r="B87" s="772"/>
      <c r="C87" s="775"/>
      <c r="D87" s="778"/>
      <c r="E87" s="780"/>
      <c r="F87" s="598"/>
      <c r="G87" s="52" t="s">
        <v>36</v>
      </c>
      <c r="H87" s="13"/>
      <c r="I87" s="11">
        <f t="shared" si="42"/>
        <v>0</v>
      </c>
      <c r="J87" s="12"/>
      <c r="K87" s="13"/>
      <c r="L87" s="11">
        <f t="shared" si="43"/>
        <v>0</v>
      </c>
      <c r="M87" s="12"/>
      <c r="N87" s="13"/>
      <c r="O87" s="11">
        <f t="shared" si="44"/>
        <v>0</v>
      </c>
      <c r="P87" s="12"/>
      <c r="Q87" s="13"/>
      <c r="R87" s="11">
        <f t="shared" si="45"/>
        <v>0</v>
      </c>
      <c r="S87" s="12"/>
      <c r="T87" s="13"/>
      <c r="U87" s="11">
        <f t="shared" si="46"/>
        <v>0</v>
      </c>
      <c r="V87" s="12"/>
      <c r="W87" s="13"/>
      <c r="X87" s="11">
        <f t="shared" si="47"/>
        <v>0</v>
      </c>
      <c r="Y87" s="12"/>
      <c r="Z87" s="14"/>
      <c r="AA87" s="63">
        <f>SUM(I84:I92,L84:L92,O84:O92,R84:R92,U84:U92,X84:X92)</f>
        <v>895000</v>
      </c>
    </row>
    <row r="88" spans="1:27" ht="15">
      <c r="A88" s="769"/>
      <c r="B88" s="772"/>
      <c r="C88" s="775"/>
      <c r="D88" s="778"/>
      <c r="E88" s="780"/>
      <c r="F88" s="598"/>
      <c r="G88" s="52" t="s">
        <v>37</v>
      </c>
      <c r="H88" s="13"/>
      <c r="I88" s="11">
        <f t="shared" si="42"/>
        <v>0</v>
      </c>
      <c r="J88" s="12"/>
      <c r="K88" s="13"/>
      <c r="L88" s="11">
        <f t="shared" si="43"/>
        <v>0</v>
      </c>
      <c r="M88" s="12"/>
      <c r="N88" s="13"/>
      <c r="O88" s="11">
        <f t="shared" si="44"/>
        <v>0</v>
      </c>
      <c r="P88" s="12"/>
      <c r="Q88" s="13"/>
      <c r="R88" s="11">
        <f t="shared" si="45"/>
        <v>0</v>
      </c>
      <c r="S88" s="12"/>
      <c r="T88" s="13"/>
      <c r="U88" s="11">
        <f t="shared" si="46"/>
        <v>0</v>
      </c>
      <c r="V88" s="12"/>
      <c r="W88" s="13"/>
      <c r="X88" s="11">
        <f t="shared" si="47"/>
        <v>0</v>
      </c>
      <c r="Y88" s="12"/>
      <c r="Z88" s="14"/>
      <c r="AA88" s="7" t="s">
        <v>38</v>
      </c>
    </row>
    <row r="89" spans="1:27" ht="15">
      <c r="A89" s="769"/>
      <c r="B89" s="772"/>
      <c r="C89" s="775"/>
      <c r="D89" s="778"/>
      <c r="E89" s="780"/>
      <c r="F89" s="598"/>
      <c r="G89" s="52" t="s">
        <v>40</v>
      </c>
      <c r="H89" s="13"/>
      <c r="I89" s="11">
        <f t="shared" si="42"/>
        <v>0</v>
      </c>
      <c r="J89" s="12"/>
      <c r="K89" s="13"/>
      <c r="L89" s="11">
        <f t="shared" si="43"/>
        <v>0</v>
      </c>
      <c r="M89" s="12"/>
      <c r="N89" s="177"/>
      <c r="O89" s="11">
        <f t="shared" si="44"/>
        <v>0</v>
      </c>
      <c r="P89" s="12"/>
      <c r="Q89" s="465">
        <v>895000</v>
      </c>
      <c r="R89" s="466">
        <f t="shared" si="45"/>
        <v>895000</v>
      </c>
      <c r="S89" s="467"/>
      <c r="T89" s="177"/>
      <c r="U89" s="166">
        <f t="shared" si="46"/>
        <v>0</v>
      </c>
      <c r="V89" s="167"/>
      <c r="W89" s="13"/>
      <c r="X89" s="11">
        <f t="shared" si="47"/>
        <v>0</v>
      </c>
      <c r="Y89" s="12"/>
      <c r="Z89" s="14"/>
      <c r="AA89" s="63">
        <f>SUM(J84:J92,M84:M92,P84:P92,S84:S92,V84:V92,Y84:Y92)</f>
        <v>45000</v>
      </c>
    </row>
    <row r="90" spans="1:27" ht="15">
      <c r="A90" s="769"/>
      <c r="B90" s="772"/>
      <c r="C90" s="775"/>
      <c r="D90" s="778"/>
      <c r="E90" s="780"/>
      <c r="F90" s="598"/>
      <c r="G90" s="52" t="s">
        <v>41</v>
      </c>
      <c r="H90" s="13"/>
      <c r="I90" s="11">
        <f t="shared" si="42"/>
        <v>0</v>
      </c>
      <c r="J90" s="12"/>
      <c r="K90" s="13"/>
      <c r="L90" s="11">
        <f t="shared" si="43"/>
        <v>0</v>
      </c>
      <c r="M90" s="12"/>
      <c r="N90" s="13"/>
      <c r="O90" s="11">
        <f t="shared" si="44"/>
        <v>0</v>
      </c>
      <c r="P90" s="12"/>
      <c r="Q90" s="13"/>
      <c r="R90" s="11">
        <f t="shared" si="45"/>
        <v>0</v>
      </c>
      <c r="S90" s="12"/>
      <c r="T90" s="13"/>
      <c r="U90" s="11">
        <f t="shared" si="46"/>
        <v>0</v>
      </c>
      <c r="V90" s="12"/>
      <c r="W90" s="13"/>
      <c r="X90" s="11">
        <f t="shared" si="47"/>
        <v>0</v>
      </c>
      <c r="Y90" s="12"/>
      <c r="Z90" s="14"/>
      <c r="AA90" s="7" t="s">
        <v>42</v>
      </c>
    </row>
    <row r="91" spans="1:27" ht="15">
      <c r="A91" s="769"/>
      <c r="B91" s="772"/>
      <c r="C91" s="775"/>
      <c r="D91" s="778"/>
      <c r="E91" s="780"/>
      <c r="F91" s="598"/>
      <c r="G91" s="52" t="s">
        <v>43</v>
      </c>
      <c r="H91" s="13"/>
      <c r="I91" s="11">
        <f t="shared" si="42"/>
        <v>0</v>
      </c>
      <c r="J91" s="12"/>
      <c r="K91" s="13"/>
      <c r="L91" s="11">
        <f t="shared" si="43"/>
        <v>0</v>
      </c>
      <c r="M91" s="12"/>
      <c r="N91" s="13"/>
      <c r="O91" s="11">
        <f t="shared" si="44"/>
        <v>0</v>
      </c>
      <c r="P91" s="12"/>
      <c r="Q91" s="13"/>
      <c r="R91" s="11">
        <f t="shared" si="45"/>
        <v>0</v>
      </c>
      <c r="S91" s="12"/>
      <c r="T91" s="13"/>
      <c r="U91" s="11">
        <f t="shared" si="46"/>
        <v>0</v>
      </c>
      <c r="V91" s="12"/>
      <c r="W91" s="13"/>
      <c r="X91" s="11">
        <f t="shared" si="47"/>
        <v>0</v>
      </c>
      <c r="Y91" s="12"/>
      <c r="Z91" s="14"/>
      <c r="AA91" s="64">
        <f>AA89/AA85</f>
        <v>4.7872340425531915E-2</v>
      </c>
    </row>
    <row r="92" spans="1:27" ht="15">
      <c r="A92" s="786"/>
      <c r="B92" s="787"/>
      <c r="C92" s="788"/>
      <c r="D92" s="789"/>
      <c r="E92" s="790"/>
      <c r="F92" s="791"/>
      <c r="G92" s="60" t="s">
        <v>44</v>
      </c>
      <c r="H92" s="26"/>
      <c r="I92" s="20">
        <f t="shared" si="42"/>
        <v>0</v>
      </c>
      <c r="J92" s="21"/>
      <c r="K92" s="26"/>
      <c r="L92" s="20">
        <f t="shared" si="43"/>
        <v>0</v>
      </c>
      <c r="M92" s="21"/>
      <c r="N92" s="26"/>
      <c r="O92" s="20">
        <f t="shared" si="44"/>
        <v>0</v>
      </c>
      <c r="P92" s="21"/>
      <c r="Q92" s="26"/>
      <c r="R92" s="20">
        <f t="shared" si="45"/>
        <v>0</v>
      </c>
      <c r="S92" s="21"/>
      <c r="T92" s="26"/>
      <c r="U92" s="20">
        <f t="shared" si="46"/>
        <v>0</v>
      </c>
      <c r="V92" s="21"/>
      <c r="W92" s="26"/>
      <c r="X92" s="20">
        <f t="shared" si="47"/>
        <v>0</v>
      </c>
      <c r="Y92" s="21"/>
      <c r="Z92" s="68"/>
      <c r="AA92" s="66"/>
    </row>
    <row r="93" spans="1:27" ht="15" customHeight="1">
      <c r="A93" s="782" t="s">
        <v>22</v>
      </c>
      <c r="B93" s="550" t="s">
        <v>18</v>
      </c>
      <c r="C93" s="532" t="s">
        <v>19</v>
      </c>
      <c r="D93" s="532" t="s">
        <v>204</v>
      </c>
      <c r="E93" s="784" t="s">
        <v>21</v>
      </c>
      <c r="F93" s="502"/>
      <c r="G93" s="500" t="s">
        <v>23</v>
      </c>
      <c r="H93" s="512" t="s">
        <v>24</v>
      </c>
      <c r="I93" s="502" t="s">
        <v>25</v>
      </c>
      <c r="J93" s="504" t="s">
        <v>26</v>
      </c>
      <c r="K93" s="512" t="s">
        <v>24</v>
      </c>
      <c r="L93" s="502" t="s">
        <v>25</v>
      </c>
      <c r="M93" s="504" t="s">
        <v>26</v>
      </c>
      <c r="N93" s="512" t="s">
        <v>24</v>
      </c>
      <c r="O93" s="502" t="s">
        <v>25</v>
      </c>
      <c r="P93" s="504" t="s">
        <v>26</v>
      </c>
      <c r="Q93" s="512" t="s">
        <v>24</v>
      </c>
      <c r="R93" s="502" t="s">
        <v>25</v>
      </c>
      <c r="S93" s="504" t="s">
        <v>26</v>
      </c>
      <c r="T93" s="512" t="s">
        <v>24</v>
      </c>
      <c r="U93" s="502" t="s">
        <v>25</v>
      </c>
      <c r="V93" s="504" t="s">
        <v>26</v>
      </c>
      <c r="W93" s="512" t="s">
        <v>24</v>
      </c>
      <c r="X93" s="502" t="s">
        <v>25</v>
      </c>
      <c r="Y93" s="504" t="s">
        <v>26</v>
      </c>
      <c r="Z93" s="544" t="s">
        <v>24</v>
      </c>
      <c r="AA93" s="521" t="s">
        <v>27</v>
      </c>
    </row>
    <row r="94" spans="1:27" ht="15" customHeight="1">
      <c r="A94" s="783"/>
      <c r="B94" s="551"/>
      <c r="C94" s="533"/>
      <c r="D94" s="533"/>
      <c r="E94" s="785"/>
      <c r="F94" s="503"/>
      <c r="G94" s="501"/>
      <c r="H94" s="513"/>
      <c r="I94" s="503"/>
      <c r="J94" s="505"/>
      <c r="K94" s="513"/>
      <c r="L94" s="503"/>
      <c r="M94" s="505"/>
      <c r="N94" s="513"/>
      <c r="O94" s="503"/>
      <c r="P94" s="505"/>
      <c r="Q94" s="513"/>
      <c r="R94" s="503"/>
      <c r="S94" s="505"/>
      <c r="T94" s="513"/>
      <c r="U94" s="503"/>
      <c r="V94" s="505"/>
      <c r="W94" s="513"/>
      <c r="X94" s="503"/>
      <c r="Y94" s="505"/>
      <c r="Z94" s="545"/>
      <c r="AA94" s="522"/>
    </row>
    <row r="95" spans="1:27" ht="15" customHeight="1">
      <c r="A95" s="768" t="s">
        <v>205</v>
      </c>
      <c r="B95" s="771" t="s">
        <v>227</v>
      </c>
      <c r="C95" s="774">
        <v>3308</v>
      </c>
      <c r="D95" s="777" t="s">
        <v>228</v>
      </c>
      <c r="E95" s="724"/>
      <c r="F95" s="597"/>
      <c r="G95" s="51" t="s">
        <v>31</v>
      </c>
      <c r="H95" s="13"/>
      <c r="I95" s="9">
        <f t="shared" ref="I95:I103" si="48">H95-J95</f>
        <v>0</v>
      </c>
      <c r="J95" s="10"/>
      <c r="K95" s="13"/>
      <c r="L95" s="9">
        <f t="shared" ref="L95:L103" si="49">K95-M95</f>
        <v>0</v>
      </c>
      <c r="M95" s="10"/>
      <c r="N95" s="13"/>
      <c r="O95" s="9">
        <f t="shared" ref="O95:O103" si="50">N95-P95</f>
        <v>0</v>
      </c>
      <c r="P95" s="10"/>
      <c r="Q95" s="13"/>
      <c r="R95" s="9">
        <f t="shared" ref="R95:R103" si="51">Q95-S95</f>
        <v>0</v>
      </c>
      <c r="S95" s="10"/>
      <c r="T95" s="13"/>
      <c r="U95" s="9">
        <f t="shared" ref="U95:U103" si="52">T95-V95</f>
        <v>0</v>
      </c>
      <c r="V95" s="10"/>
      <c r="W95" s="13"/>
      <c r="X95" s="9">
        <f t="shared" ref="X95:X103" si="53">W95-Y95</f>
        <v>0</v>
      </c>
      <c r="Y95" s="10"/>
      <c r="Z95" s="3"/>
      <c r="AA95" s="4" t="s">
        <v>32</v>
      </c>
    </row>
    <row r="96" spans="1:27" ht="15">
      <c r="A96" s="769"/>
      <c r="B96" s="772"/>
      <c r="C96" s="775"/>
      <c r="D96" s="778"/>
      <c r="E96" s="780"/>
      <c r="F96" s="598"/>
      <c r="G96" s="52" t="s">
        <v>33</v>
      </c>
      <c r="H96" s="13"/>
      <c r="I96" s="11">
        <f t="shared" si="48"/>
        <v>0</v>
      </c>
      <c r="J96" s="12"/>
      <c r="K96" s="13"/>
      <c r="L96" s="11">
        <f t="shared" si="49"/>
        <v>0</v>
      </c>
      <c r="M96" s="12"/>
      <c r="N96" s="13"/>
      <c r="O96" s="11">
        <f t="shared" si="50"/>
        <v>0</v>
      </c>
      <c r="P96" s="12"/>
      <c r="Q96" s="13"/>
      <c r="R96" s="11">
        <f t="shared" si="51"/>
        <v>0</v>
      </c>
      <c r="S96" s="12"/>
      <c r="T96" s="13"/>
      <c r="U96" s="11">
        <f t="shared" si="52"/>
        <v>0</v>
      </c>
      <c r="V96" s="12"/>
      <c r="W96" s="13"/>
      <c r="X96" s="11">
        <f t="shared" si="53"/>
        <v>0</v>
      </c>
      <c r="Y96" s="12"/>
      <c r="Z96" s="3"/>
      <c r="AA96" s="63">
        <f>SUM(H95:H103,K95:K103,N95:N103,Q95:Q103,Z95:Z103,T95:T103,W95:W103)</f>
        <v>1791000</v>
      </c>
    </row>
    <row r="97" spans="1:27" ht="15">
      <c r="A97" s="769"/>
      <c r="B97" s="772"/>
      <c r="C97" s="775"/>
      <c r="D97" s="778"/>
      <c r="E97" s="780"/>
      <c r="F97" s="598"/>
      <c r="G97" s="52" t="s">
        <v>34</v>
      </c>
      <c r="H97" s="13"/>
      <c r="I97" s="11">
        <f t="shared" si="48"/>
        <v>0</v>
      </c>
      <c r="J97" s="12"/>
      <c r="K97" s="13"/>
      <c r="L97" s="11">
        <f t="shared" si="49"/>
        <v>0</v>
      </c>
      <c r="M97" s="12"/>
      <c r="N97" s="13"/>
      <c r="O97" s="11">
        <f t="shared" si="50"/>
        <v>0</v>
      </c>
      <c r="P97" s="12"/>
      <c r="Q97" s="13"/>
      <c r="R97" s="11">
        <f t="shared" si="51"/>
        <v>0</v>
      </c>
      <c r="S97" s="12"/>
      <c r="T97" s="13"/>
      <c r="U97" s="11">
        <f t="shared" si="52"/>
        <v>0</v>
      </c>
      <c r="V97" s="12"/>
      <c r="W97" s="13"/>
      <c r="X97" s="11">
        <f t="shared" si="53"/>
        <v>0</v>
      </c>
      <c r="Y97" s="12"/>
      <c r="Z97" s="3"/>
      <c r="AA97" s="7" t="s">
        <v>35</v>
      </c>
    </row>
    <row r="98" spans="1:27" ht="15">
      <c r="A98" s="769"/>
      <c r="B98" s="772"/>
      <c r="C98" s="775"/>
      <c r="D98" s="778"/>
      <c r="E98" s="780"/>
      <c r="F98" s="598"/>
      <c r="G98" s="52" t="s">
        <v>36</v>
      </c>
      <c r="H98" s="13"/>
      <c r="I98" s="11">
        <f t="shared" si="48"/>
        <v>0</v>
      </c>
      <c r="J98" s="12"/>
      <c r="K98" s="177"/>
      <c r="L98" s="166">
        <f t="shared" si="49"/>
        <v>0</v>
      </c>
      <c r="M98" s="12"/>
      <c r="N98" s="13">
        <v>48000</v>
      </c>
      <c r="O98" s="11">
        <f t="shared" si="50"/>
        <v>0</v>
      </c>
      <c r="P98" s="12">
        <v>48000</v>
      </c>
      <c r="Q98" s="13"/>
      <c r="R98" s="11">
        <f t="shared" si="51"/>
        <v>0</v>
      </c>
      <c r="S98" s="12"/>
      <c r="T98" s="13"/>
      <c r="U98" s="11">
        <f t="shared" si="52"/>
        <v>0</v>
      </c>
      <c r="V98" s="12"/>
      <c r="W98" s="13"/>
      <c r="X98" s="11">
        <f t="shared" si="53"/>
        <v>0</v>
      </c>
      <c r="Y98" s="12"/>
      <c r="Z98" s="3"/>
      <c r="AA98" s="63">
        <f>SUM(I95:I103,L95:L103,O95:O103,R95:R103,U95:U103,X95:X103)</f>
        <v>1743000</v>
      </c>
    </row>
    <row r="99" spans="1:27" ht="15" customHeight="1">
      <c r="A99" s="769"/>
      <c r="B99" s="772"/>
      <c r="C99" s="775"/>
      <c r="D99" s="778"/>
      <c r="E99" s="780"/>
      <c r="F99" s="598"/>
      <c r="G99" s="52" t="s">
        <v>37</v>
      </c>
      <c r="H99" s="13"/>
      <c r="I99" s="11">
        <f t="shared" si="48"/>
        <v>0</v>
      </c>
      <c r="J99" s="12"/>
      <c r="K99" s="13"/>
      <c r="L99" s="11">
        <f t="shared" si="49"/>
        <v>0</v>
      </c>
      <c r="M99" s="12"/>
      <c r="N99" s="13"/>
      <c r="O99" s="11">
        <f t="shared" si="50"/>
        <v>0</v>
      </c>
      <c r="P99" s="12"/>
      <c r="Q99" s="13"/>
      <c r="R99" s="11">
        <f t="shared" si="51"/>
        <v>0</v>
      </c>
      <c r="S99" s="12"/>
      <c r="T99" s="13"/>
      <c r="U99" s="11">
        <f t="shared" si="52"/>
        <v>0</v>
      </c>
      <c r="V99" s="12"/>
      <c r="W99" s="13"/>
      <c r="X99" s="11">
        <f t="shared" si="53"/>
        <v>0</v>
      </c>
      <c r="Y99" s="12"/>
      <c r="Z99" s="3"/>
      <c r="AA99" s="7" t="s">
        <v>38</v>
      </c>
    </row>
    <row r="100" spans="1:27" ht="15">
      <c r="A100" s="769"/>
      <c r="B100" s="772"/>
      <c r="C100" s="775"/>
      <c r="D100" s="778"/>
      <c r="E100" s="780"/>
      <c r="F100" s="598"/>
      <c r="G100" s="52" t="s">
        <v>40</v>
      </c>
      <c r="H100" s="13"/>
      <c r="I100" s="11">
        <f t="shared" si="48"/>
        <v>0</v>
      </c>
      <c r="J100" s="12"/>
      <c r="K100" s="177"/>
      <c r="L100" s="11">
        <f t="shared" si="49"/>
        <v>0</v>
      </c>
      <c r="M100" s="12"/>
      <c r="N100" s="185"/>
      <c r="O100" s="11">
        <f t="shared" si="50"/>
        <v>0</v>
      </c>
      <c r="P100" s="12"/>
      <c r="Q100" s="465">
        <v>1743000</v>
      </c>
      <c r="R100" s="466">
        <f t="shared" si="51"/>
        <v>1743000</v>
      </c>
      <c r="S100" s="467"/>
      <c r="T100" s="177"/>
      <c r="U100" s="166">
        <f t="shared" si="52"/>
        <v>0</v>
      </c>
      <c r="V100" s="167"/>
      <c r="W100" s="177"/>
      <c r="X100" s="11">
        <f t="shared" si="53"/>
        <v>0</v>
      </c>
      <c r="Y100" s="12"/>
      <c r="Z100" s="3"/>
      <c r="AA100" s="63">
        <f>SUM(J95:J103,M95:M103,P95:P103,S95:S103,V95:V103,Y95:Y103)</f>
        <v>48000</v>
      </c>
    </row>
    <row r="101" spans="1:27" ht="15">
      <c r="A101" s="769"/>
      <c r="B101" s="772"/>
      <c r="C101" s="775"/>
      <c r="D101" s="778"/>
      <c r="E101" s="780"/>
      <c r="F101" s="598"/>
      <c r="G101" s="52" t="s">
        <v>41</v>
      </c>
      <c r="H101" s="13"/>
      <c r="I101" s="11">
        <f t="shared" si="48"/>
        <v>0</v>
      </c>
      <c r="J101" s="12"/>
      <c r="K101" s="13"/>
      <c r="L101" s="11">
        <f t="shared" si="49"/>
        <v>0</v>
      </c>
      <c r="M101" s="12"/>
      <c r="N101" s="13"/>
      <c r="O101" s="11">
        <f t="shared" si="50"/>
        <v>0</v>
      </c>
      <c r="P101" s="12"/>
      <c r="Q101" s="13"/>
      <c r="R101" s="11">
        <f t="shared" si="51"/>
        <v>0</v>
      </c>
      <c r="S101" s="12"/>
      <c r="T101" s="13"/>
      <c r="U101" s="11">
        <f t="shared" si="52"/>
        <v>0</v>
      </c>
      <c r="V101" s="12"/>
      <c r="W101" s="13"/>
      <c r="X101" s="11">
        <f t="shared" si="53"/>
        <v>0</v>
      </c>
      <c r="Y101" s="12"/>
      <c r="Z101" s="3"/>
      <c r="AA101" s="7" t="s">
        <v>42</v>
      </c>
    </row>
    <row r="102" spans="1:27" ht="15">
      <c r="A102" s="769"/>
      <c r="B102" s="772"/>
      <c r="C102" s="775"/>
      <c r="D102" s="778"/>
      <c r="E102" s="780"/>
      <c r="F102" s="598"/>
      <c r="G102" s="52" t="s">
        <v>43</v>
      </c>
      <c r="H102" s="13"/>
      <c r="I102" s="11">
        <f t="shared" si="48"/>
        <v>0</v>
      </c>
      <c r="J102" s="12"/>
      <c r="K102" s="13"/>
      <c r="L102" s="11">
        <f t="shared" si="49"/>
        <v>0</v>
      </c>
      <c r="M102" s="12"/>
      <c r="N102" s="13"/>
      <c r="O102" s="11">
        <f t="shared" si="50"/>
        <v>0</v>
      </c>
      <c r="P102" s="12"/>
      <c r="Q102" s="13"/>
      <c r="R102" s="11">
        <f t="shared" si="51"/>
        <v>0</v>
      </c>
      <c r="S102" s="12"/>
      <c r="T102" s="13"/>
      <c r="U102" s="11">
        <f t="shared" si="52"/>
        <v>0</v>
      </c>
      <c r="V102" s="12"/>
      <c r="W102" s="13"/>
      <c r="X102" s="11">
        <f t="shared" si="53"/>
        <v>0</v>
      </c>
      <c r="Y102" s="12"/>
      <c r="Z102" s="3"/>
      <c r="AA102" s="64">
        <f>AA100/AA96</f>
        <v>2.6800670016750419E-2</v>
      </c>
    </row>
    <row r="103" spans="1:27" ht="15" customHeight="1">
      <c r="A103" s="786"/>
      <c r="B103" s="787"/>
      <c r="C103" s="788"/>
      <c r="D103" s="789"/>
      <c r="E103" s="790"/>
      <c r="F103" s="791"/>
      <c r="G103" s="60" t="s">
        <v>44</v>
      </c>
      <c r="H103" s="26"/>
      <c r="I103" s="20">
        <f t="shared" si="48"/>
        <v>0</v>
      </c>
      <c r="J103" s="21"/>
      <c r="K103" s="26"/>
      <c r="L103" s="20">
        <f t="shared" si="49"/>
        <v>0</v>
      </c>
      <c r="M103" s="21"/>
      <c r="N103" s="26"/>
      <c r="O103" s="20">
        <f t="shared" si="50"/>
        <v>0</v>
      </c>
      <c r="P103" s="21"/>
      <c r="Q103" s="26"/>
      <c r="R103" s="20">
        <f t="shared" si="51"/>
        <v>0</v>
      </c>
      <c r="S103" s="21"/>
      <c r="T103" s="26"/>
      <c r="U103" s="20">
        <f t="shared" si="52"/>
        <v>0</v>
      </c>
      <c r="V103" s="21"/>
      <c r="W103" s="26"/>
      <c r="X103" s="20">
        <f t="shared" si="53"/>
        <v>0</v>
      </c>
      <c r="Y103" s="21"/>
      <c r="Z103" s="19"/>
      <c r="AA103" s="66"/>
    </row>
    <row r="104" spans="1:27" ht="15" customHeight="1">
      <c r="A104" s="782" t="s">
        <v>22</v>
      </c>
      <c r="B104" s="550" t="s">
        <v>18</v>
      </c>
      <c r="C104" s="532" t="s">
        <v>19</v>
      </c>
      <c r="D104" s="532" t="s">
        <v>204</v>
      </c>
      <c r="E104" s="784" t="s">
        <v>21</v>
      </c>
      <c r="F104" s="502"/>
      <c r="G104" s="500" t="s">
        <v>23</v>
      </c>
      <c r="H104" s="512" t="s">
        <v>24</v>
      </c>
      <c r="I104" s="502" t="s">
        <v>25</v>
      </c>
      <c r="J104" s="504" t="s">
        <v>26</v>
      </c>
      <c r="K104" s="512" t="s">
        <v>24</v>
      </c>
      <c r="L104" s="502" t="s">
        <v>25</v>
      </c>
      <c r="M104" s="504" t="s">
        <v>26</v>
      </c>
      <c r="N104" s="512" t="s">
        <v>24</v>
      </c>
      <c r="O104" s="502" t="s">
        <v>25</v>
      </c>
      <c r="P104" s="504" t="s">
        <v>26</v>
      </c>
      <c r="Q104" s="512" t="s">
        <v>24</v>
      </c>
      <c r="R104" s="502" t="s">
        <v>25</v>
      </c>
      <c r="S104" s="504" t="s">
        <v>26</v>
      </c>
      <c r="T104" s="512" t="s">
        <v>24</v>
      </c>
      <c r="U104" s="502" t="s">
        <v>25</v>
      </c>
      <c r="V104" s="504" t="s">
        <v>26</v>
      </c>
      <c r="W104" s="512" t="s">
        <v>24</v>
      </c>
      <c r="X104" s="502" t="s">
        <v>25</v>
      </c>
      <c r="Y104" s="504" t="s">
        <v>26</v>
      </c>
      <c r="Z104" s="612" t="s">
        <v>24</v>
      </c>
      <c r="AA104" s="521" t="s">
        <v>27</v>
      </c>
    </row>
    <row r="105" spans="1:27" ht="15.75" customHeight="1">
      <c r="A105" s="783"/>
      <c r="B105" s="551"/>
      <c r="C105" s="533"/>
      <c r="D105" s="533"/>
      <c r="E105" s="785"/>
      <c r="F105" s="503"/>
      <c r="G105" s="501"/>
      <c r="H105" s="513"/>
      <c r="I105" s="503"/>
      <c r="J105" s="505"/>
      <c r="K105" s="513"/>
      <c r="L105" s="503"/>
      <c r="M105" s="505"/>
      <c r="N105" s="513"/>
      <c r="O105" s="503"/>
      <c r="P105" s="505"/>
      <c r="Q105" s="513"/>
      <c r="R105" s="503"/>
      <c r="S105" s="505"/>
      <c r="T105" s="513"/>
      <c r="U105" s="503"/>
      <c r="V105" s="505"/>
      <c r="W105" s="513"/>
      <c r="X105" s="503"/>
      <c r="Y105" s="505"/>
      <c r="Z105" s="596"/>
      <c r="AA105" s="522"/>
    </row>
    <row r="106" spans="1:27" ht="15" customHeight="1">
      <c r="A106" s="768" t="s">
        <v>88</v>
      </c>
      <c r="B106" s="771" t="s">
        <v>229</v>
      </c>
      <c r="C106" s="774">
        <v>3129</v>
      </c>
      <c r="D106" s="777"/>
      <c r="E106" s="724"/>
      <c r="F106" s="597"/>
      <c r="G106" s="51" t="s">
        <v>31</v>
      </c>
      <c r="H106" s="13"/>
      <c r="I106" s="9">
        <f t="shared" ref="I106:I114" si="54">H106-J106</f>
        <v>0</v>
      </c>
      <c r="J106" s="10"/>
      <c r="K106" s="13"/>
      <c r="L106" s="9">
        <f t="shared" ref="L106:L114" si="55">K106-M106</f>
        <v>0</v>
      </c>
      <c r="M106" s="10"/>
      <c r="N106" s="13"/>
      <c r="O106" s="9">
        <f t="shared" ref="O106:O114" si="56">N106-P106</f>
        <v>0</v>
      </c>
      <c r="P106" s="10"/>
      <c r="Q106" s="13"/>
      <c r="R106" s="9">
        <f t="shared" ref="R106:R114" si="57">Q106-S106</f>
        <v>0</v>
      </c>
      <c r="S106" s="10"/>
      <c r="T106" s="13"/>
      <c r="U106" s="9">
        <f t="shared" ref="U106:U114" si="58">T106-V106</f>
        <v>0</v>
      </c>
      <c r="V106" s="10"/>
      <c r="W106" s="13"/>
      <c r="X106" s="9">
        <f t="shared" ref="X106:X114" si="59">W106-Y106</f>
        <v>0</v>
      </c>
      <c r="Y106" s="10"/>
      <c r="Z106" s="14"/>
      <c r="AA106" s="4" t="s">
        <v>32</v>
      </c>
    </row>
    <row r="107" spans="1:27">
      <c r="A107" s="769"/>
      <c r="B107" s="772"/>
      <c r="C107" s="775"/>
      <c r="D107" s="778"/>
      <c r="E107" s="780"/>
      <c r="F107" s="598"/>
      <c r="G107" s="52" t="s">
        <v>33</v>
      </c>
      <c r="H107" s="13"/>
      <c r="I107" s="11">
        <f t="shared" si="54"/>
        <v>0</v>
      </c>
      <c r="J107" s="12"/>
      <c r="K107" s="13"/>
      <c r="L107" s="11">
        <f t="shared" si="55"/>
        <v>0</v>
      </c>
      <c r="M107" s="12"/>
      <c r="N107" s="13"/>
      <c r="O107" s="11">
        <f t="shared" si="56"/>
        <v>0</v>
      </c>
      <c r="P107" s="12"/>
      <c r="Q107" s="13"/>
      <c r="R107" s="11">
        <f t="shared" si="57"/>
        <v>0</v>
      </c>
      <c r="S107" s="12"/>
      <c r="T107" s="13"/>
      <c r="U107" s="11">
        <f t="shared" si="58"/>
        <v>0</v>
      </c>
      <c r="V107" s="12"/>
      <c r="W107" s="13"/>
      <c r="X107" s="11">
        <f t="shared" si="59"/>
        <v>0</v>
      </c>
      <c r="Y107" s="12"/>
      <c r="Z107" s="14"/>
      <c r="AA107" s="63">
        <f>SUM(H106:H114,K106:K114,N106:N114,Q106:Q114,Z106:Z114,T106:T114,W106:W114)</f>
        <v>121165</v>
      </c>
    </row>
    <row r="108" spans="1:27">
      <c r="A108" s="769"/>
      <c r="B108" s="772"/>
      <c r="C108" s="775"/>
      <c r="D108" s="778"/>
      <c r="E108" s="780"/>
      <c r="F108" s="598"/>
      <c r="G108" s="52" t="s">
        <v>34</v>
      </c>
      <c r="H108" s="13"/>
      <c r="I108" s="11">
        <f t="shared" si="54"/>
        <v>0</v>
      </c>
      <c r="J108" s="12"/>
      <c r="K108" s="13"/>
      <c r="L108" s="11">
        <f t="shared" si="55"/>
        <v>0</v>
      </c>
      <c r="M108" s="12"/>
      <c r="N108" s="13"/>
      <c r="O108" s="11">
        <f t="shared" si="56"/>
        <v>0</v>
      </c>
      <c r="P108" s="12"/>
      <c r="Q108" s="13"/>
      <c r="R108" s="11">
        <f t="shared" si="57"/>
        <v>0</v>
      </c>
      <c r="S108" s="12"/>
      <c r="T108" s="13"/>
      <c r="U108" s="11">
        <f t="shared" si="58"/>
        <v>0</v>
      </c>
      <c r="V108" s="12"/>
      <c r="W108" s="13"/>
      <c r="X108" s="11">
        <f t="shared" si="59"/>
        <v>0</v>
      </c>
      <c r="Y108" s="12"/>
      <c r="Z108" s="14"/>
      <c r="AA108" s="7" t="s">
        <v>35</v>
      </c>
    </row>
    <row r="109" spans="1:27">
      <c r="A109" s="769"/>
      <c r="B109" s="772"/>
      <c r="C109" s="775"/>
      <c r="D109" s="778"/>
      <c r="E109" s="780"/>
      <c r="F109" s="598"/>
      <c r="G109" s="52" t="s">
        <v>36</v>
      </c>
      <c r="H109" s="13"/>
      <c r="I109" s="11">
        <f t="shared" si="54"/>
        <v>0</v>
      </c>
      <c r="J109" s="12"/>
      <c r="K109" s="13"/>
      <c r="L109" s="11">
        <f t="shared" si="55"/>
        <v>0</v>
      </c>
      <c r="M109" s="12"/>
      <c r="N109" s="13"/>
      <c r="O109" s="11">
        <f t="shared" si="56"/>
        <v>0</v>
      </c>
      <c r="P109" s="12"/>
      <c r="Q109" s="13"/>
      <c r="R109" s="11">
        <f t="shared" si="57"/>
        <v>0</v>
      </c>
      <c r="S109" s="12"/>
      <c r="T109" s="13"/>
      <c r="U109" s="11">
        <f t="shared" si="58"/>
        <v>0</v>
      </c>
      <c r="V109" s="12"/>
      <c r="W109" s="13"/>
      <c r="X109" s="11">
        <f t="shared" si="59"/>
        <v>0</v>
      </c>
      <c r="Y109" s="12"/>
      <c r="Z109" s="14"/>
      <c r="AA109" s="63">
        <f>SUM(I106:I114,L106:L114,O106:O114,R106:R114,U106:U114,X106:X114)</f>
        <v>0</v>
      </c>
    </row>
    <row r="110" spans="1:27">
      <c r="A110" s="769"/>
      <c r="B110" s="772"/>
      <c r="C110" s="775"/>
      <c r="D110" s="778"/>
      <c r="E110" s="780"/>
      <c r="F110" s="598"/>
      <c r="G110" s="52" t="s">
        <v>37</v>
      </c>
      <c r="H110" s="13"/>
      <c r="I110" s="11">
        <f t="shared" si="54"/>
        <v>0</v>
      </c>
      <c r="J110" s="12"/>
      <c r="K110" s="13"/>
      <c r="L110" s="11">
        <f t="shared" si="55"/>
        <v>0</v>
      </c>
      <c r="M110" s="12"/>
      <c r="N110" s="13"/>
      <c r="O110" s="11">
        <f t="shared" si="56"/>
        <v>0</v>
      </c>
      <c r="P110" s="12"/>
      <c r="Q110" s="13"/>
      <c r="R110" s="11">
        <f t="shared" si="57"/>
        <v>0</v>
      </c>
      <c r="S110" s="12"/>
      <c r="T110" s="13"/>
      <c r="U110" s="11">
        <f t="shared" si="58"/>
        <v>0</v>
      </c>
      <c r="V110" s="12"/>
      <c r="W110" s="13"/>
      <c r="X110" s="11">
        <f t="shared" si="59"/>
        <v>0</v>
      </c>
      <c r="Y110" s="12"/>
      <c r="Z110" s="14"/>
      <c r="AA110" s="7" t="s">
        <v>38</v>
      </c>
    </row>
    <row r="111" spans="1:27">
      <c r="A111" s="769"/>
      <c r="B111" s="772"/>
      <c r="C111" s="775"/>
      <c r="D111" s="778"/>
      <c r="E111" s="780"/>
      <c r="F111" s="598"/>
      <c r="G111" s="52" t="s">
        <v>40</v>
      </c>
      <c r="H111" s="13"/>
      <c r="I111" s="11">
        <f t="shared" si="54"/>
        <v>0</v>
      </c>
      <c r="J111" s="12"/>
      <c r="K111" s="177"/>
      <c r="L111" s="11">
        <f t="shared" si="55"/>
        <v>0</v>
      </c>
      <c r="M111" s="12"/>
      <c r="N111" s="177">
        <v>121165</v>
      </c>
      <c r="O111" s="166">
        <f t="shared" si="56"/>
        <v>0</v>
      </c>
      <c r="P111" s="167">
        <v>121165</v>
      </c>
      <c r="Q111" s="13"/>
      <c r="R111" s="11">
        <f t="shared" si="57"/>
        <v>0</v>
      </c>
      <c r="S111" s="12"/>
      <c r="T111" s="13"/>
      <c r="U111" s="11">
        <f t="shared" si="58"/>
        <v>0</v>
      </c>
      <c r="V111" s="12"/>
      <c r="W111" s="13"/>
      <c r="X111" s="11">
        <f t="shared" si="59"/>
        <v>0</v>
      </c>
      <c r="Y111" s="12"/>
      <c r="Z111" s="14"/>
      <c r="AA111" s="63">
        <f>SUM(J106:J114,M106:M114,P106:P114,S106:S114,V106:V114,Y106:Y114)</f>
        <v>121165</v>
      </c>
    </row>
    <row r="112" spans="1:27">
      <c r="A112" s="769"/>
      <c r="B112" s="772"/>
      <c r="C112" s="775"/>
      <c r="D112" s="778"/>
      <c r="E112" s="780"/>
      <c r="F112" s="598"/>
      <c r="G112" s="52" t="s">
        <v>41</v>
      </c>
      <c r="H112" s="13"/>
      <c r="I112" s="11">
        <f t="shared" si="54"/>
        <v>0</v>
      </c>
      <c r="J112" s="12"/>
      <c r="K112" s="13"/>
      <c r="L112" s="11">
        <f t="shared" si="55"/>
        <v>0</v>
      </c>
      <c r="M112" s="12"/>
      <c r="N112" s="13"/>
      <c r="O112" s="11">
        <f t="shared" si="56"/>
        <v>0</v>
      </c>
      <c r="P112" s="12"/>
      <c r="Q112" s="13"/>
      <c r="R112" s="11">
        <f t="shared" si="57"/>
        <v>0</v>
      </c>
      <c r="S112" s="12"/>
      <c r="T112" s="13"/>
      <c r="U112" s="11">
        <f t="shared" si="58"/>
        <v>0</v>
      </c>
      <c r="V112" s="12"/>
      <c r="W112" s="13"/>
      <c r="X112" s="11">
        <f t="shared" si="59"/>
        <v>0</v>
      </c>
      <c r="Y112" s="12"/>
      <c r="Z112" s="14"/>
      <c r="AA112" s="7" t="s">
        <v>42</v>
      </c>
    </row>
    <row r="113" spans="1:27">
      <c r="A113" s="769"/>
      <c r="B113" s="772"/>
      <c r="C113" s="775"/>
      <c r="D113" s="778"/>
      <c r="E113" s="780"/>
      <c r="F113" s="598"/>
      <c r="G113" s="52" t="s">
        <v>43</v>
      </c>
      <c r="H113" s="13"/>
      <c r="I113" s="11">
        <f t="shared" si="54"/>
        <v>0</v>
      </c>
      <c r="J113" s="12"/>
      <c r="K113" s="13"/>
      <c r="L113" s="11">
        <f t="shared" si="55"/>
        <v>0</v>
      </c>
      <c r="M113" s="12"/>
      <c r="N113" s="13"/>
      <c r="O113" s="11">
        <f t="shared" si="56"/>
        <v>0</v>
      </c>
      <c r="P113" s="12"/>
      <c r="Q113" s="13"/>
      <c r="R113" s="11">
        <f t="shared" si="57"/>
        <v>0</v>
      </c>
      <c r="S113" s="12"/>
      <c r="T113" s="13"/>
      <c r="U113" s="11">
        <f t="shared" si="58"/>
        <v>0</v>
      </c>
      <c r="V113" s="12"/>
      <c r="W113" s="13"/>
      <c r="X113" s="11">
        <f t="shared" si="59"/>
        <v>0</v>
      </c>
      <c r="Y113" s="12"/>
      <c r="Z113" s="14"/>
      <c r="AA113" s="64">
        <f>AA111/AA107</f>
        <v>1</v>
      </c>
    </row>
    <row r="114" spans="1:27">
      <c r="A114" s="770"/>
      <c r="B114" s="773"/>
      <c r="C114" s="776"/>
      <c r="D114" s="779"/>
      <c r="E114" s="781"/>
      <c r="F114" s="599"/>
      <c r="G114" s="53" t="s">
        <v>44</v>
      </c>
      <c r="H114" s="15"/>
      <c r="I114" s="16">
        <f t="shared" si="54"/>
        <v>0</v>
      </c>
      <c r="J114" s="17"/>
      <c r="K114" s="15"/>
      <c r="L114" s="16">
        <f t="shared" si="55"/>
        <v>0</v>
      </c>
      <c r="M114" s="17"/>
      <c r="N114" s="15"/>
      <c r="O114" s="16">
        <f t="shared" si="56"/>
        <v>0</v>
      </c>
      <c r="P114" s="17"/>
      <c r="Q114" s="15"/>
      <c r="R114" s="16">
        <f t="shared" si="57"/>
        <v>0</v>
      </c>
      <c r="S114" s="17"/>
      <c r="T114" s="15"/>
      <c r="U114" s="16">
        <f t="shared" si="58"/>
        <v>0</v>
      </c>
      <c r="V114" s="17"/>
      <c r="W114" s="15"/>
      <c r="X114" s="16">
        <f t="shared" si="59"/>
        <v>0</v>
      </c>
      <c r="Y114" s="17"/>
      <c r="Z114" s="18"/>
      <c r="AA114" s="65"/>
    </row>
    <row r="115" spans="1:27" ht="15">
      <c r="A115" s="782" t="s">
        <v>22</v>
      </c>
      <c r="B115" s="550" t="s">
        <v>18</v>
      </c>
      <c r="C115" s="532" t="s">
        <v>19</v>
      </c>
      <c r="D115" s="532" t="s">
        <v>204</v>
      </c>
      <c r="E115" s="784" t="s">
        <v>21</v>
      </c>
      <c r="F115" s="502"/>
      <c r="G115" s="500" t="s">
        <v>23</v>
      </c>
      <c r="H115" s="512" t="s">
        <v>24</v>
      </c>
      <c r="I115" s="502" t="s">
        <v>25</v>
      </c>
      <c r="J115" s="504" t="s">
        <v>26</v>
      </c>
      <c r="K115" s="512" t="s">
        <v>24</v>
      </c>
      <c r="L115" s="502" t="s">
        <v>25</v>
      </c>
      <c r="M115" s="504" t="s">
        <v>26</v>
      </c>
      <c r="N115" s="512" t="s">
        <v>24</v>
      </c>
      <c r="O115" s="502" t="s">
        <v>25</v>
      </c>
      <c r="P115" s="504" t="s">
        <v>26</v>
      </c>
      <c r="Q115" s="512" t="s">
        <v>24</v>
      </c>
      <c r="R115" s="502" t="s">
        <v>25</v>
      </c>
      <c r="S115" s="504" t="s">
        <v>26</v>
      </c>
      <c r="T115" s="512" t="s">
        <v>24</v>
      </c>
      <c r="U115" s="502" t="s">
        <v>25</v>
      </c>
      <c r="V115" s="504" t="s">
        <v>26</v>
      </c>
      <c r="W115" s="512" t="s">
        <v>24</v>
      </c>
      <c r="X115" s="502" t="s">
        <v>25</v>
      </c>
      <c r="Y115" s="504" t="s">
        <v>26</v>
      </c>
      <c r="Z115" s="612" t="s">
        <v>24</v>
      </c>
      <c r="AA115" s="521" t="s">
        <v>27</v>
      </c>
    </row>
    <row r="116" spans="1:27" ht="15.75" customHeight="1">
      <c r="A116" s="783"/>
      <c r="B116" s="551"/>
      <c r="C116" s="533"/>
      <c r="D116" s="533"/>
      <c r="E116" s="785"/>
      <c r="F116" s="503"/>
      <c r="G116" s="501"/>
      <c r="H116" s="513"/>
      <c r="I116" s="503"/>
      <c r="J116" s="505"/>
      <c r="K116" s="513"/>
      <c r="L116" s="503"/>
      <c r="M116" s="505"/>
      <c r="N116" s="513"/>
      <c r="O116" s="503"/>
      <c r="P116" s="505"/>
      <c r="Q116" s="513"/>
      <c r="R116" s="503"/>
      <c r="S116" s="505"/>
      <c r="T116" s="513"/>
      <c r="U116" s="503"/>
      <c r="V116" s="505"/>
      <c r="W116" s="513"/>
      <c r="X116" s="503"/>
      <c r="Y116" s="505"/>
      <c r="Z116" s="596"/>
      <c r="AA116" s="522"/>
    </row>
    <row r="117" spans="1:27" ht="15" customHeight="1">
      <c r="A117" s="768" t="s">
        <v>230</v>
      </c>
      <c r="B117" s="771" t="s">
        <v>231</v>
      </c>
      <c r="C117" s="774">
        <v>3109</v>
      </c>
      <c r="D117" s="777"/>
      <c r="E117" s="724"/>
      <c r="F117" s="597"/>
      <c r="G117" s="51" t="s">
        <v>31</v>
      </c>
      <c r="H117" s="13"/>
      <c r="I117" s="9">
        <f t="shared" ref="I117:I125" si="60">H117-J117</f>
        <v>0</v>
      </c>
      <c r="J117" s="10"/>
      <c r="K117" s="13"/>
      <c r="L117" s="9">
        <f t="shared" ref="L117:L125" si="61">K117-M117</f>
        <v>0</v>
      </c>
      <c r="M117" s="10"/>
      <c r="N117" s="13"/>
      <c r="O117" s="9">
        <f t="shared" ref="O117:O125" si="62">N117-P117</f>
        <v>0</v>
      </c>
      <c r="P117" s="10"/>
      <c r="Q117" s="13"/>
      <c r="R117" s="9">
        <f t="shared" ref="R117:R125" si="63">Q117-S117</f>
        <v>0</v>
      </c>
      <c r="S117" s="10"/>
      <c r="T117" s="13"/>
      <c r="U117" s="9">
        <f t="shared" ref="U117:U125" si="64">T117-V117</f>
        <v>0</v>
      </c>
      <c r="V117" s="10"/>
      <c r="W117" s="13"/>
      <c r="X117" s="9">
        <f t="shared" ref="X117:X125" si="65">W117-Y117</f>
        <v>0</v>
      </c>
      <c r="Y117" s="10"/>
      <c r="Z117" s="14"/>
      <c r="AA117" s="4" t="s">
        <v>32</v>
      </c>
    </row>
    <row r="118" spans="1:27">
      <c r="A118" s="769"/>
      <c r="B118" s="772"/>
      <c r="C118" s="775"/>
      <c r="D118" s="778"/>
      <c r="E118" s="780"/>
      <c r="F118" s="598"/>
      <c r="G118" s="52" t="s">
        <v>33</v>
      </c>
      <c r="H118" s="13"/>
      <c r="I118" s="11">
        <f t="shared" si="60"/>
        <v>0</v>
      </c>
      <c r="J118" s="12"/>
      <c r="K118" s="13"/>
      <c r="L118" s="11">
        <f t="shared" si="61"/>
        <v>0</v>
      </c>
      <c r="M118" s="12"/>
      <c r="N118" s="13"/>
      <c r="O118" s="11">
        <f t="shared" si="62"/>
        <v>0</v>
      </c>
      <c r="P118" s="12"/>
      <c r="Q118" s="13"/>
      <c r="R118" s="11">
        <f t="shared" si="63"/>
        <v>0</v>
      </c>
      <c r="S118" s="12"/>
      <c r="T118" s="13"/>
      <c r="U118" s="11">
        <f t="shared" si="64"/>
        <v>0</v>
      </c>
      <c r="V118" s="12"/>
      <c r="W118" s="13"/>
      <c r="X118" s="11">
        <f t="shared" si="65"/>
        <v>0</v>
      </c>
      <c r="Y118" s="12"/>
      <c r="Z118" s="14"/>
      <c r="AA118" s="63">
        <f>SUM(H117:H125,K117:K125,N117:N125,Q117:Q125,Z117:Z125,T117:T125,W117:W125)</f>
        <v>0</v>
      </c>
    </row>
    <row r="119" spans="1:27">
      <c r="A119" s="769"/>
      <c r="B119" s="772"/>
      <c r="C119" s="775"/>
      <c r="D119" s="778"/>
      <c r="E119" s="780"/>
      <c r="F119" s="598"/>
      <c r="G119" s="52" t="s">
        <v>34</v>
      </c>
      <c r="H119" s="13"/>
      <c r="I119" s="11">
        <f t="shared" si="60"/>
        <v>0</v>
      </c>
      <c r="J119" s="12"/>
      <c r="K119" s="177"/>
      <c r="L119" s="166">
        <f>K119-M119</f>
        <v>0</v>
      </c>
      <c r="M119" s="167"/>
      <c r="N119" s="185"/>
      <c r="O119" s="11">
        <f t="shared" si="62"/>
        <v>0</v>
      </c>
      <c r="P119" s="12"/>
      <c r="Q119" s="13"/>
      <c r="R119" s="11">
        <f t="shared" si="63"/>
        <v>0</v>
      </c>
      <c r="S119" s="12"/>
      <c r="T119" s="13"/>
      <c r="U119" s="11">
        <f t="shared" si="64"/>
        <v>0</v>
      </c>
      <c r="V119" s="12"/>
      <c r="W119" s="13"/>
      <c r="X119" s="11">
        <f t="shared" si="65"/>
        <v>0</v>
      </c>
      <c r="Y119" s="12"/>
      <c r="Z119" s="14"/>
      <c r="AA119" s="7" t="s">
        <v>35</v>
      </c>
    </row>
    <row r="120" spans="1:27">
      <c r="A120" s="769"/>
      <c r="B120" s="772"/>
      <c r="C120" s="775"/>
      <c r="D120" s="778"/>
      <c r="E120" s="780"/>
      <c r="F120" s="598"/>
      <c r="G120" s="52" t="s">
        <v>36</v>
      </c>
      <c r="H120" s="13"/>
      <c r="I120" s="11">
        <f t="shared" si="60"/>
        <v>0</v>
      </c>
      <c r="J120" s="12"/>
      <c r="K120" s="13"/>
      <c r="L120" s="11">
        <f t="shared" si="61"/>
        <v>0</v>
      </c>
      <c r="M120" s="12"/>
      <c r="N120" s="13"/>
      <c r="O120" s="11">
        <f t="shared" si="62"/>
        <v>0</v>
      </c>
      <c r="P120" s="12"/>
      <c r="Q120" s="13"/>
      <c r="R120" s="11">
        <f t="shared" si="63"/>
        <v>0</v>
      </c>
      <c r="S120" s="12"/>
      <c r="T120" s="13"/>
      <c r="U120" s="11">
        <f t="shared" si="64"/>
        <v>0</v>
      </c>
      <c r="V120" s="12"/>
      <c r="W120" s="13"/>
      <c r="X120" s="11">
        <f t="shared" si="65"/>
        <v>0</v>
      </c>
      <c r="Y120" s="12"/>
      <c r="Z120" s="14"/>
      <c r="AA120" s="63">
        <f>SUM(I117:I125,L117:L125,O117:O125,R117:R125,U117:U125,X117:X125)</f>
        <v>0</v>
      </c>
    </row>
    <row r="121" spans="1:27">
      <c r="A121" s="769"/>
      <c r="B121" s="772"/>
      <c r="C121" s="775"/>
      <c r="D121" s="778"/>
      <c r="E121" s="780"/>
      <c r="F121" s="598"/>
      <c r="G121" s="52" t="s">
        <v>37</v>
      </c>
      <c r="H121" s="13"/>
      <c r="I121" s="11">
        <f t="shared" si="60"/>
        <v>0</v>
      </c>
      <c r="J121" s="12"/>
      <c r="K121" s="13"/>
      <c r="L121" s="11">
        <f t="shared" si="61"/>
        <v>0</v>
      </c>
      <c r="M121" s="12"/>
      <c r="N121" s="13"/>
      <c r="O121" s="11">
        <f t="shared" si="62"/>
        <v>0</v>
      </c>
      <c r="P121" s="12"/>
      <c r="Q121" s="13"/>
      <c r="R121" s="11">
        <f t="shared" si="63"/>
        <v>0</v>
      </c>
      <c r="S121" s="12"/>
      <c r="T121" s="13"/>
      <c r="U121" s="11">
        <f t="shared" si="64"/>
        <v>0</v>
      </c>
      <c r="V121" s="12"/>
      <c r="W121" s="13"/>
      <c r="X121" s="11">
        <f t="shared" si="65"/>
        <v>0</v>
      </c>
      <c r="Y121" s="12"/>
      <c r="Z121" s="14"/>
      <c r="AA121" s="7" t="s">
        <v>38</v>
      </c>
    </row>
    <row r="122" spans="1:27">
      <c r="A122" s="769"/>
      <c r="B122" s="772"/>
      <c r="C122" s="775"/>
      <c r="D122" s="778"/>
      <c r="E122" s="780"/>
      <c r="F122" s="598"/>
      <c r="G122" s="52" t="s">
        <v>40</v>
      </c>
      <c r="H122" s="13"/>
      <c r="I122" s="11">
        <f t="shared" si="60"/>
        <v>0</v>
      </c>
      <c r="J122" s="12"/>
      <c r="K122" s="13"/>
      <c r="L122" s="11">
        <f t="shared" si="61"/>
        <v>0</v>
      </c>
      <c r="M122" s="12"/>
      <c r="N122" s="13"/>
      <c r="O122" s="11">
        <f t="shared" si="62"/>
        <v>0</v>
      </c>
      <c r="P122" s="12"/>
      <c r="Q122" s="177"/>
      <c r="R122" s="166">
        <f t="shared" si="63"/>
        <v>0</v>
      </c>
      <c r="S122" s="167"/>
      <c r="T122" s="177"/>
      <c r="U122" s="11">
        <f t="shared" si="64"/>
        <v>0</v>
      </c>
      <c r="V122" s="12"/>
      <c r="W122" s="177"/>
      <c r="X122" s="11">
        <f t="shared" si="65"/>
        <v>0</v>
      </c>
      <c r="Y122" s="12"/>
      <c r="Z122" s="14"/>
      <c r="AA122" s="63">
        <f>SUM(J117:J125,M117:M125,P117:P125,S117:S125,V117:V125,Y117:Y125)</f>
        <v>0</v>
      </c>
    </row>
    <row r="123" spans="1:27">
      <c r="A123" s="769"/>
      <c r="B123" s="772"/>
      <c r="C123" s="775"/>
      <c r="D123" s="778"/>
      <c r="E123" s="780"/>
      <c r="F123" s="598"/>
      <c r="G123" s="52" t="s">
        <v>41</v>
      </c>
      <c r="H123" s="13"/>
      <c r="I123" s="11">
        <f t="shared" si="60"/>
        <v>0</v>
      </c>
      <c r="J123" s="12"/>
      <c r="K123" s="13"/>
      <c r="L123" s="11">
        <f t="shared" si="61"/>
        <v>0</v>
      </c>
      <c r="M123" s="12"/>
      <c r="N123" s="13"/>
      <c r="O123" s="11">
        <f t="shared" si="62"/>
        <v>0</v>
      </c>
      <c r="P123" s="12"/>
      <c r="Q123" s="13"/>
      <c r="R123" s="11">
        <f t="shared" si="63"/>
        <v>0</v>
      </c>
      <c r="S123" s="12"/>
      <c r="T123" s="13"/>
      <c r="U123" s="11">
        <f t="shared" si="64"/>
        <v>0</v>
      </c>
      <c r="V123" s="12"/>
      <c r="W123" s="13"/>
      <c r="X123" s="11">
        <f t="shared" si="65"/>
        <v>0</v>
      </c>
      <c r="Y123" s="12"/>
      <c r="Z123" s="14"/>
      <c r="AA123" s="7" t="s">
        <v>42</v>
      </c>
    </row>
    <row r="124" spans="1:27">
      <c r="A124" s="769"/>
      <c r="B124" s="772"/>
      <c r="C124" s="775"/>
      <c r="D124" s="778"/>
      <c r="E124" s="780"/>
      <c r="F124" s="598"/>
      <c r="G124" s="52" t="s">
        <v>43</v>
      </c>
      <c r="H124" s="13"/>
      <c r="I124" s="11">
        <f t="shared" si="60"/>
        <v>0</v>
      </c>
      <c r="J124" s="12"/>
      <c r="K124" s="13"/>
      <c r="L124" s="11">
        <f t="shared" si="61"/>
        <v>0</v>
      </c>
      <c r="M124" s="12"/>
      <c r="N124" s="13"/>
      <c r="O124" s="11">
        <f t="shared" si="62"/>
        <v>0</v>
      </c>
      <c r="P124" s="12"/>
      <c r="Q124" s="13"/>
      <c r="R124" s="11">
        <f t="shared" si="63"/>
        <v>0</v>
      </c>
      <c r="S124" s="12"/>
      <c r="T124" s="13"/>
      <c r="U124" s="11">
        <f t="shared" si="64"/>
        <v>0</v>
      </c>
      <c r="V124" s="12"/>
      <c r="W124" s="13"/>
      <c r="X124" s="11">
        <f t="shared" si="65"/>
        <v>0</v>
      </c>
      <c r="Y124" s="12"/>
      <c r="Z124" s="14"/>
      <c r="AA124" s="64" t="e">
        <f>AA122/AA118</f>
        <v>#DIV/0!</v>
      </c>
    </row>
    <row r="125" spans="1:27">
      <c r="A125" s="770"/>
      <c r="B125" s="773"/>
      <c r="C125" s="776"/>
      <c r="D125" s="779"/>
      <c r="E125" s="781"/>
      <c r="F125" s="599"/>
      <c r="G125" s="53" t="s">
        <v>44</v>
      </c>
      <c r="H125" s="15"/>
      <c r="I125" s="16">
        <f t="shared" si="60"/>
        <v>0</v>
      </c>
      <c r="J125" s="17"/>
      <c r="K125" s="15"/>
      <c r="L125" s="16">
        <f t="shared" si="61"/>
        <v>0</v>
      </c>
      <c r="M125" s="17"/>
      <c r="N125" s="15"/>
      <c r="O125" s="16">
        <f t="shared" si="62"/>
        <v>0</v>
      </c>
      <c r="P125" s="17"/>
      <c r="Q125" s="15"/>
      <c r="R125" s="16">
        <f t="shared" si="63"/>
        <v>0</v>
      </c>
      <c r="S125" s="17"/>
      <c r="T125" s="15"/>
      <c r="U125" s="16">
        <f t="shared" si="64"/>
        <v>0</v>
      </c>
      <c r="V125" s="17"/>
      <c r="W125" s="15"/>
      <c r="X125" s="16">
        <f t="shared" si="65"/>
        <v>0</v>
      </c>
      <c r="Y125" s="17"/>
      <c r="Z125" s="18"/>
      <c r="AA125" s="65"/>
    </row>
    <row r="126" spans="1:27">
      <c r="G126" t="s">
        <v>232</v>
      </c>
      <c r="H126" s="58">
        <f>SUM(H5:H125)</f>
        <v>32000</v>
      </c>
      <c r="I126" s="56">
        <f t="shared" ref="I126:Z126" si="66">SUM(I5:I125)</f>
        <v>0</v>
      </c>
      <c r="J126" s="57">
        <f t="shared" si="66"/>
        <v>32000</v>
      </c>
      <c r="K126" s="58">
        <f>SUM(K5:K125)</f>
        <v>1969354</v>
      </c>
      <c r="L126" s="56">
        <f>SUM(L5:L125)</f>
        <v>0</v>
      </c>
      <c r="M126" s="57">
        <f t="shared" si="66"/>
        <v>1623354</v>
      </c>
      <c r="N126" s="58">
        <f>SUM(N5:N125)</f>
        <v>627540</v>
      </c>
      <c r="O126" s="56">
        <f t="shared" si="66"/>
        <v>220000</v>
      </c>
      <c r="P126" s="57">
        <f t="shared" si="66"/>
        <v>407540</v>
      </c>
      <c r="Q126" s="58">
        <f t="shared" si="66"/>
        <v>2892000</v>
      </c>
      <c r="R126" s="56">
        <f t="shared" si="66"/>
        <v>2892000</v>
      </c>
      <c r="S126" s="57">
        <f t="shared" si="66"/>
        <v>0</v>
      </c>
      <c r="T126" s="58">
        <f t="shared" ref="T126:V126" si="67">SUM(T5:T125)</f>
        <v>9212000</v>
      </c>
      <c r="U126" s="56">
        <f t="shared" si="67"/>
        <v>9212000</v>
      </c>
      <c r="V126" s="57">
        <f t="shared" si="67"/>
        <v>0</v>
      </c>
      <c r="W126" s="58">
        <f t="shared" ref="W126:Y126" si="68">SUM(W5:W125)</f>
        <v>3760000</v>
      </c>
      <c r="X126" s="56">
        <f t="shared" si="68"/>
        <v>3760000</v>
      </c>
      <c r="Y126" s="57">
        <f t="shared" si="68"/>
        <v>0</v>
      </c>
      <c r="Z126" s="56">
        <f t="shared" si="66"/>
        <v>20412200</v>
      </c>
      <c r="AA126" s="70"/>
    </row>
    <row r="127" spans="1:27">
      <c r="H127" s="59"/>
      <c r="I127" s="33">
        <f>I126/H126</f>
        <v>0</v>
      </c>
      <c r="J127" s="32">
        <f>J126/H126</f>
        <v>1</v>
      </c>
      <c r="K127" s="59"/>
      <c r="L127" s="33">
        <f>L126/K126</f>
        <v>0</v>
      </c>
      <c r="M127" s="32">
        <f>M126/K126</f>
        <v>0.82430786948410495</v>
      </c>
      <c r="N127" s="59"/>
      <c r="O127" s="33">
        <f>O126/N126</f>
        <v>0.35057526213468465</v>
      </c>
      <c r="P127" s="32">
        <f>P126/N126</f>
        <v>0.6494247378653154</v>
      </c>
      <c r="Q127" s="59"/>
      <c r="R127" s="33">
        <f>R126/Q126</f>
        <v>1</v>
      </c>
      <c r="S127" s="32">
        <f>S126/Q126</f>
        <v>0</v>
      </c>
      <c r="T127" s="59"/>
      <c r="U127" s="33">
        <f>U126/T126</f>
        <v>1</v>
      </c>
      <c r="V127" s="32">
        <f>V126/T126</f>
        <v>0</v>
      </c>
      <c r="W127" s="59"/>
      <c r="X127" s="33">
        <f>X126/W126</f>
        <v>1</v>
      </c>
      <c r="Y127" s="32">
        <f>Y126/W126</f>
        <v>0</v>
      </c>
      <c r="AA127" s="31"/>
    </row>
    <row r="128" spans="1:27" ht="15" customHeight="1">
      <c r="A128"/>
      <c r="E128" s="640" t="s">
        <v>233</v>
      </c>
      <c r="F128" s="641"/>
      <c r="G128" s="767"/>
      <c r="H128" s="760" t="s">
        <v>233</v>
      </c>
      <c r="I128" s="761"/>
      <c r="J128" s="762"/>
      <c r="K128" s="760" t="s">
        <v>233</v>
      </c>
      <c r="L128" s="761"/>
      <c r="M128" s="762"/>
      <c r="N128" s="760" t="s">
        <v>233</v>
      </c>
      <c r="O128" s="761"/>
      <c r="P128" s="762"/>
      <c r="Q128" s="760" t="s">
        <v>233</v>
      </c>
      <c r="R128" s="761"/>
      <c r="S128" s="762"/>
      <c r="T128" s="760" t="s">
        <v>233</v>
      </c>
      <c r="U128" s="761"/>
      <c r="V128" s="762"/>
      <c r="W128" s="760" t="s">
        <v>233</v>
      </c>
      <c r="X128" s="761"/>
      <c r="Y128" s="762"/>
      <c r="Z128" s="763" t="s">
        <v>17</v>
      </c>
      <c r="AA128" s="764"/>
    </row>
    <row r="129" spans="1:30" ht="33" customHeight="1">
      <c r="A129"/>
      <c r="B129" s="179"/>
      <c r="E129" s="765" t="s">
        <v>234</v>
      </c>
      <c r="F129" s="765"/>
      <c r="G129" s="766"/>
      <c r="H129" s="145"/>
      <c r="I129" s="145"/>
      <c r="J129" s="172">
        <v>2687197</v>
      </c>
      <c r="K129" s="145"/>
      <c r="L129" s="145"/>
      <c r="M129" s="172">
        <f>J129*1.02</f>
        <v>2740940.94</v>
      </c>
      <c r="N129" s="145"/>
      <c r="O129" s="145"/>
      <c r="P129" s="172">
        <f>M129*1.02</f>
        <v>2795759.7588</v>
      </c>
      <c r="Q129" s="145"/>
      <c r="R129" s="145"/>
      <c r="S129" s="172">
        <f>P129</f>
        <v>2795759.7588</v>
      </c>
      <c r="T129" s="145"/>
      <c r="U129" s="145"/>
      <c r="V129" s="472"/>
      <c r="W129" s="145"/>
      <c r="X129" s="145"/>
      <c r="Y129" s="472">
        <f>V129</f>
        <v>0</v>
      </c>
      <c r="Z129" s="153">
        <v>2795760</v>
      </c>
      <c r="AA129" s="71" t="s">
        <v>235</v>
      </c>
    </row>
    <row r="130" spans="1:30">
      <c r="A130"/>
      <c r="E130" s="664" t="s">
        <v>136</v>
      </c>
      <c r="F130" s="665"/>
      <c r="G130" s="758"/>
      <c r="H130" s="753" t="s">
        <v>136</v>
      </c>
      <c r="I130" s="754"/>
      <c r="J130" s="754"/>
      <c r="K130" s="753" t="s">
        <v>136</v>
      </c>
      <c r="L130" s="754"/>
      <c r="M130" s="755"/>
      <c r="N130" s="753" t="s">
        <v>136</v>
      </c>
      <c r="O130" s="754"/>
      <c r="P130" s="754"/>
      <c r="Q130" s="753" t="s">
        <v>136</v>
      </c>
      <c r="R130" s="754"/>
      <c r="S130" s="755"/>
      <c r="T130" s="753" t="s">
        <v>136</v>
      </c>
      <c r="U130" s="754"/>
      <c r="V130" s="755"/>
      <c r="W130" s="753" t="s">
        <v>136</v>
      </c>
      <c r="X130" s="754"/>
      <c r="Y130" s="755"/>
      <c r="Z130" s="756" t="s">
        <v>137</v>
      </c>
      <c r="AA130" s="757"/>
    </row>
    <row r="131" spans="1:30" ht="33" customHeight="1">
      <c r="A131"/>
      <c r="E131" s="635" t="s">
        <v>236</v>
      </c>
      <c r="F131" s="635"/>
      <c r="G131" s="759"/>
      <c r="H131" s="30"/>
      <c r="J131" s="181">
        <v>5414996</v>
      </c>
      <c r="K131" s="30"/>
      <c r="M131" s="34">
        <f>SUM(J136)</f>
        <v>8070193</v>
      </c>
      <c r="N131" s="30"/>
      <c r="P131" s="34">
        <f>SUM(M136)</f>
        <v>9187779.9399999995</v>
      </c>
      <c r="Q131" s="30"/>
      <c r="S131" s="34">
        <f>SUM(P136)</f>
        <v>11355999.698799999</v>
      </c>
      <c r="T131" s="30"/>
      <c r="V131" s="34">
        <f>SUM(S136)</f>
        <v>11259759.457599999</v>
      </c>
      <c r="W131" s="30"/>
      <c r="Y131" s="34">
        <f>SUM(V136)</f>
        <v>2047759.4575999994</v>
      </c>
      <c r="Z131" s="442">
        <f>Y136</f>
        <v>-1712240.5424000006</v>
      </c>
      <c r="AA131" s="54"/>
    </row>
    <row r="132" spans="1:30">
      <c r="A132"/>
      <c r="C132" s="35"/>
      <c r="E132" s="637" t="s">
        <v>237</v>
      </c>
      <c r="F132" s="637"/>
      <c r="G132" s="668"/>
      <c r="H132" s="30"/>
      <c r="J132" s="34">
        <f>SUM(J129:J129)</f>
        <v>2687197</v>
      </c>
      <c r="K132" s="30"/>
      <c r="M132" s="34">
        <f>M129</f>
        <v>2740940.94</v>
      </c>
      <c r="N132" s="30"/>
      <c r="P132" s="34">
        <f>SUM(P129:P129)</f>
        <v>2795759.7588</v>
      </c>
      <c r="Q132" s="30"/>
      <c r="S132" s="34">
        <f>S129</f>
        <v>2795759.7588</v>
      </c>
      <c r="T132" s="30"/>
      <c r="V132" s="34">
        <f>V129</f>
        <v>0</v>
      </c>
      <c r="W132" s="30"/>
      <c r="Y132" s="34">
        <f>Y129</f>
        <v>0</v>
      </c>
      <c r="Z132" s="72">
        <f>Z129</f>
        <v>2795760</v>
      </c>
      <c r="AA132" s="31"/>
    </row>
    <row r="133" spans="1:30">
      <c r="A133"/>
      <c r="E133" s="637" t="s">
        <v>238</v>
      </c>
      <c r="F133" s="637"/>
      <c r="G133" s="668"/>
      <c r="H133" s="30"/>
      <c r="J133" s="36">
        <f>SUM(J131:J132)</f>
        <v>8102193</v>
      </c>
      <c r="K133" s="30"/>
      <c r="M133" s="36">
        <f>SUM(M131:M132)</f>
        <v>10811133.939999999</v>
      </c>
      <c r="N133" s="30"/>
      <c r="P133" s="36">
        <f>SUM(P131:P132)</f>
        <v>11983539.698799999</v>
      </c>
      <c r="Q133" s="30"/>
      <c r="S133" s="36">
        <f>SUM(S131:S132)</f>
        <v>14151759.457599999</v>
      </c>
      <c r="T133" s="30"/>
      <c r="V133" s="36">
        <f>SUM(V131:V132)</f>
        <v>11259759.457599999</v>
      </c>
      <c r="W133" s="30"/>
      <c r="Y133" s="36">
        <f>SUM(Y131:Y132)</f>
        <v>2047759.4575999994</v>
      </c>
      <c r="Z133" s="72">
        <f>SUM(Z129,Z131)</f>
        <v>1083519.4575999994</v>
      </c>
      <c r="AA133" s="31" t="s">
        <v>139</v>
      </c>
    </row>
    <row r="134" spans="1:30">
      <c r="A134"/>
      <c r="E134" s="637" t="s">
        <v>140</v>
      </c>
      <c r="F134" s="637"/>
      <c r="G134" s="668"/>
      <c r="H134" s="30"/>
      <c r="J134" s="34">
        <f>I126*-1</f>
        <v>0</v>
      </c>
      <c r="K134" s="30"/>
      <c r="M134" s="34">
        <f>L126*-1</f>
        <v>0</v>
      </c>
      <c r="N134" s="30"/>
      <c r="P134" s="34">
        <f>O126*-1</f>
        <v>-220000</v>
      </c>
      <c r="Q134" s="30"/>
      <c r="S134" s="34">
        <f>R126*-1</f>
        <v>-2892000</v>
      </c>
      <c r="T134" s="30"/>
      <c r="V134" s="34">
        <f>U126*-1</f>
        <v>-9212000</v>
      </c>
      <c r="W134" s="30"/>
      <c r="Y134" s="34">
        <f>X126*-1</f>
        <v>-3760000</v>
      </c>
      <c r="Z134" s="37">
        <f>SUM(Z18:Z125)</f>
        <v>9815400</v>
      </c>
      <c r="AA134" s="73" t="s">
        <v>141</v>
      </c>
    </row>
    <row r="135" spans="1:30">
      <c r="A135"/>
      <c r="E135" s="631" t="s">
        <v>142</v>
      </c>
      <c r="F135" s="631"/>
      <c r="G135" s="749"/>
      <c r="H135" s="61"/>
      <c r="I135" s="62"/>
      <c r="J135" s="38">
        <f>J126*-1</f>
        <v>-32000</v>
      </c>
      <c r="K135" s="61"/>
      <c r="L135" s="62"/>
      <c r="M135" s="38">
        <f>M126*-1</f>
        <v>-1623354</v>
      </c>
      <c r="N135" s="61"/>
      <c r="O135" s="62"/>
      <c r="P135" s="38">
        <f>P126*-1</f>
        <v>-407540</v>
      </c>
      <c r="Q135" s="61"/>
      <c r="R135" s="62"/>
      <c r="S135" s="38">
        <f>S126*-1</f>
        <v>0</v>
      </c>
      <c r="T135" s="61"/>
      <c r="U135" s="62"/>
      <c r="V135" s="38">
        <f>V126*-1</f>
        <v>0</v>
      </c>
      <c r="W135" s="61"/>
      <c r="X135" s="62"/>
      <c r="Y135" s="38">
        <f>Y126*-1</f>
        <v>0</v>
      </c>
      <c r="Z135" s="61"/>
      <c r="AA135" s="74"/>
    </row>
    <row r="136" spans="1:30">
      <c r="A136"/>
      <c r="E136" s="750" t="s">
        <v>239</v>
      </c>
      <c r="F136" s="751"/>
      <c r="G136" s="752"/>
      <c r="H136" s="40"/>
      <c r="I136" s="41"/>
      <c r="J136" s="42">
        <f>SUM(J133:J135)</f>
        <v>8070193</v>
      </c>
      <c r="K136" s="40"/>
      <c r="L136" s="41"/>
      <c r="M136" s="42">
        <f>SUM(M133:M135)</f>
        <v>9187779.9399999995</v>
      </c>
      <c r="N136" s="40"/>
      <c r="O136" s="41"/>
      <c r="P136" s="42">
        <f>SUM(P133:P135)</f>
        <v>11355999.698799999</v>
      </c>
      <c r="Q136" s="40"/>
      <c r="R136" s="41"/>
      <c r="S136" s="42">
        <f>SUM(S133:S135)</f>
        <v>11259759.457599999</v>
      </c>
      <c r="T136" s="40"/>
      <c r="U136" s="41"/>
      <c r="V136" s="42">
        <f>SUM(V133:V135)</f>
        <v>2047759.4575999994</v>
      </c>
      <c r="W136" s="40"/>
      <c r="X136" s="41"/>
      <c r="Y136" s="42">
        <f>SUM(Y133:Y135)</f>
        <v>-1712240.5424000006</v>
      </c>
      <c r="Z136" s="43">
        <f>SUM(Z133:Z134)</f>
        <v>10898919.457599999</v>
      </c>
      <c r="AA136" s="44" t="s">
        <v>144</v>
      </c>
    </row>
    <row r="138" spans="1:30" s="1" customFormat="1" ht="30.75">
      <c r="H138" s="1" t="s">
        <v>146</v>
      </c>
      <c r="I138" s="1" t="s">
        <v>147</v>
      </c>
      <c r="K138" s="1" t="s">
        <v>146</v>
      </c>
      <c r="L138" s="1" t="s">
        <v>149</v>
      </c>
      <c r="N138" s="1" t="s">
        <v>146</v>
      </c>
      <c r="O138" s="1" t="s">
        <v>149</v>
      </c>
      <c r="Q138" s="1" t="s">
        <v>146</v>
      </c>
      <c r="R138" s="1" t="s">
        <v>149</v>
      </c>
      <c r="T138" s="1" t="s">
        <v>146</v>
      </c>
      <c r="U138" s="1" t="s">
        <v>240</v>
      </c>
      <c r="W138" s="1" t="s">
        <v>146</v>
      </c>
      <c r="X138" s="1" t="s">
        <v>149</v>
      </c>
    </row>
    <row r="139" spans="1:30">
      <c r="H139" t="s">
        <v>205</v>
      </c>
      <c r="I139" s="197">
        <f>8149301</f>
        <v>8149301</v>
      </c>
      <c r="K139" t="s">
        <v>205</v>
      </c>
      <c r="L139" s="197">
        <v>9718354</v>
      </c>
      <c r="N139" t="s">
        <v>205</v>
      </c>
      <c r="O139" s="197">
        <v>2754000</v>
      </c>
      <c r="Q139" t="s">
        <v>205</v>
      </c>
      <c r="R139" s="197">
        <f>80000+792000</f>
        <v>872000</v>
      </c>
      <c r="T139" t="s">
        <v>205</v>
      </c>
      <c r="U139" s="197">
        <v>2696000</v>
      </c>
      <c r="W139" t="s">
        <v>205</v>
      </c>
      <c r="X139" s="197">
        <v>3760000</v>
      </c>
    </row>
    <row r="140" spans="1:30">
      <c r="H140" t="s">
        <v>230</v>
      </c>
      <c r="I140" s="197"/>
      <c r="K140" t="s">
        <v>230</v>
      </c>
      <c r="L140" s="197">
        <v>132000</v>
      </c>
      <c r="N140" t="s">
        <v>230</v>
      </c>
      <c r="O140" s="197"/>
      <c r="Q140" t="s">
        <v>230</v>
      </c>
      <c r="R140" s="197"/>
      <c r="T140" t="s">
        <v>230</v>
      </c>
      <c r="U140" s="197"/>
      <c r="W140" t="s">
        <v>230</v>
      </c>
      <c r="X140" s="197"/>
    </row>
    <row r="141" spans="1:30">
      <c r="H141" t="s">
        <v>88</v>
      </c>
      <c r="I141" s="197"/>
      <c r="K141" t="s">
        <v>88</v>
      </c>
      <c r="L141" s="197">
        <v>359540</v>
      </c>
      <c r="N141" t="s">
        <v>88</v>
      </c>
      <c r="O141" s="197"/>
      <c r="Q141" t="s">
        <v>88</v>
      </c>
      <c r="R141" s="197"/>
      <c r="T141" t="s">
        <v>88</v>
      </c>
      <c r="U141" s="197"/>
      <c r="W141" t="s">
        <v>88</v>
      </c>
      <c r="X141" s="197"/>
    </row>
    <row r="143" spans="1:30" ht="51.75" customHeight="1">
      <c r="H143" s="226" t="s">
        <v>146</v>
      </c>
      <c r="I143" s="226" t="s">
        <v>158</v>
      </c>
      <c r="J143" s="227" t="s">
        <v>159</v>
      </c>
      <c r="K143" s="226" t="s">
        <v>146</v>
      </c>
      <c r="L143" s="226" t="s">
        <v>158</v>
      </c>
      <c r="M143" s="227" t="s">
        <v>159</v>
      </c>
      <c r="N143" s="226" t="s">
        <v>146</v>
      </c>
      <c r="O143" s="226" t="s">
        <v>158</v>
      </c>
      <c r="P143" s="227" t="s">
        <v>159</v>
      </c>
      <c r="Q143" s="226" t="s">
        <v>146</v>
      </c>
      <c r="R143" s="226" t="s">
        <v>158</v>
      </c>
      <c r="S143" s="227" t="s">
        <v>159</v>
      </c>
      <c r="T143" s="226" t="s">
        <v>146</v>
      </c>
      <c r="U143" s="226" t="s">
        <v>158</v>
      </c>
      <c r="V143" s="227" t="s">
        <v>159</v>
      </c>
      <c r="W143" s="226" t="s">
        <v>146</v>
      </c>
      <c r="X143" s="226" t="s">
        <v>158</v>
      </c>
      <c r="Y143" s="227" t="s">
        <v>159</v>
      </c>
      <c r="AA143" s="226" t="s">
        <v>146</v>
      </c>
      <c r="AB143" s="258" t="s">
        <v>241</v>
      </c>
      <c r="AC143" s="228" t="s">
        <v>242</v>
      </c>
      <c r="AD143" s="275" t="s">
        <v>243</v>
      </c>
    </row>
    <row r="144" spans="1:30">
      <c r="H144" s="228" t="s">
        <v>205</v>
      </c>
      <c r="I144" s="144">
        <f>SUM(H62:H70,H29:H37,H18:H26,H7:H15)</f>
        <v>32000</v>
      </c>
      <c r="J144" s="144">
        <f>SUM(J62:J70,J29:J37,J18:J26,J7:J15)</f>
        <v>32000</v>
      </c>
      <c r="K144" s="228" t="s">
        <v>205</v>
      </c>
      <c r="L144" s="144">
        <f>SUM(K62:K70,K29:K37,K18:K26,K7:K15)</f>
        <v>1604354</v>
      </c>
      <c r="M144" s="144">
        <f>SUM(M62:M70,M29:M37,M18:M26,M7:M15)</f>
        <v>1258354</v>
      </c>
      <c r="N144" s="228" t="s">
        <v>205</v>
      </c>
      <c r="O144" s="144">
        <f>SUM(N95:N103,N84:N92,N51:N59)</f>
        <v>48000</v>
      </c>
      <c r="P144" s="144">
        <f>SUM(P95:P103,P84:P92)</f>
        <v>48000</v>
      </c>
      <c r="Q144" s="228" t="s">
        <v>205</v>
      </c>
      <c r="R144" s="144">
        <f>SUM(Q7:Q15,Q40:Q48,Q51:Q59,Q62:Q70)</f>
        <v>254000</v>
      </c>
      <c r="S144" s="144">
        <f>SUM(S7:S15,S40:S48,S51:S59,S62:S70)</f>
        <v>0</v>
      </c>
      <c r="T144" s="228" t="s">
        <v>205</v>
      </c>
      <c r="U144" s="144">
        <f>SUM(T7:T15,T40:T48,T51:T59,T62:T70)</f>
        <v>2749000</v>
      </c>
      <c r="V144" s="144">
        <f>SUM(V7:V15,V40:V48,V51:V59,V62:V70)</f>
        <v>0</v>
      </c>
      <c r="W144" s="228" t="s">
        <v>205</v>
      </c>
      <c r="X144" s="144">
        <f>SUM(W7:W15,W40:W48,W51:W59,W62:W70)</f>
        <v>3760000</v>
      </c>
      <c r="Y144" s="144">
        <f>SUM(Y7:Y15,Y40:Y48,Y51:Y59,Y62:Y70)</f>
        <v>0</v>
      </c>
      <c r="AA144" s="243" t="s">
        <v>205</v>
      </c>
      <c r="AB144" s="174">
        <f>SUM(R144,O144,L144,I144,U144,X144)</f>
        <v>8447354</v>
      </c>
      <c r="AC144" s="272">
        <f>AB144/$AB$153</f>
        <v>1</v>
      </c>
      <c r="AD144" s="145"/>
    </row>
    <row r="145" spans="8:30">
      <c r="H145" s="228" t="s">
        <v>244</v>
      </c>
      <c r="I145" s="145"/>
      <c r="J145" s="229"/>
      <c r="K145" s="228" t="s">
        <v>244</v>
      </c>
      <c r="L145" s="145"/>
      <c r="M145" s="229"/>
      <c r="N145" s="228" t="s">
        <v>244</v>
      </c>
      <c r="O145" s="145"/>
      <c r="P145" s="229"/>
      <c r="Q145" s="228" t="s">
        <v>244</v>
      </c>
      <c r="R145" s="145"/>
      <c r="S145" s="229"/>
      <c r="T145" s="228" t="s">
        <v>244</v>
      </c>
      <c r="U145" s="145"/>
      <c r="V145" s="229"/>
      <c r="W145" s="228" t="s">
        <v>244</v>
      </c>
      <c r="X145" s="145"/>
      <c r="Y145" s="229"/>
      <c r="AA145" s="243" t="s">
        <v>244</v>
      </c>
      <c r="AB145" s="174">
        <f t="shared" ref="AB145:AB152" si="69">SUM(R145,O145,L145,I145,U145,X145)</f>
        <v>0</v>
      </c>
      <c r="AC145" s="272">
        <f t="shared" ref="AC145:AC152" si="70">AB145/$AB$153</f>
        <v>0</v>
      </c>
      <c r="AD145" s="145"/>
    </row>
    <row r="146" spans="8:30">
      <c r="H146" s="228" t="s">
        <v>230</v>
      </c>
      <c r="I146" s="145"/>
      <c r="J146" s="145"/>
      <c r="K146" s="228" t="s">
        <v>230</v>
      </c>
      <c r="L146" s="144">
        <f>SUM(K117:K125)</f>
        <v>0</v>
      </c>
      <c r="M146" s="144">
        <f>SUM(M117:M125)</f>
        <v>0</v>
      </c>
      <c r="N146" s="228" t="s">
        <v>230</v>
      </c>
      <c r="O146" s="145"/>
      <c r="P146" s="145"/>
      <c r="Q146" s="228" t="s">
        <v>230</v>
      </c>
      <c r="R146" s="144">
        <f>SUM(Q117:Q125)</f>
        <v>0</v>
      </c>
      <c r="S146" s="145"/>
      <c r="T146" s="228" t="s">
        <v>230</v>
      </c>
      <c r="U146" s="145"/>
      <c r="V146" s="145"/>
      <c r="W146" s="228" t="s">
        <v>230</v>
      </c>
      <c r="X146" s="145"/>
      <c r="Y146" s="145"/>
      <c r="AA146" s="243" t="s">
        <v>230</v>
      </c>
      <c r="AB146" s="174">
        <f>SUM(R146,O146,L146,I146,U146,X146)</f>
        <v>0</v>
      </c>
      <c r="AC146" s="272">
        <f t="shared" si="70"/>
        <v>0</v>
      </c>
      <c r="AD146" s="145"/>
    </row>
    <row r="147" spans="8:30">
      <c r="H147" s="228" t="s">
        <v>245</v>
      </c>
      <c r="I147" s="145"/>
      <c r="J147" s="145"/>
      <c r="K147" s="228" t="s">
        <v>245</v>
      </c>
      <c r="L147" s="145"/>
      <c r="M147" s="145"/>
      <c r="N147" s="228" t="s">
        <v>245</v>
      </c>
      <c r="O147" s="145"/>
      <c r="P147" s="145"/>
      <c r="Q147" s="228" t="s">
        <v>245</v>
      </c>
      <c r="R147" s="145"/>
      <c r="S147" s="145"/>
      <c r="T147" s="228" t="s">
        <v>245</v>
      </c>
      <c r="U147" s="145"/>
      <c r="V147" s="145"/>
      <c r="W147" s="228" t="s">
        <v>245</v>
      </c>
      <c r="X147" s="145"/>
      <c r="Y147" s="145"/>
      <c r="AA147" s="243" t="s">
        <v>245</v>
      </c>
      <c r="AB147" s="174">
        <f t="shared" si="69"/>
        <v>0</v>
      </c>
      <c r="AC147" s="272">
        <f t="shared" si="70"/>
        <v>0</v>
      </c>
      <c r="AD147" s="145"/>
    </row>
    <row r="148" spans="8:30">
      <c r="H148" s="228" t="s">
        <v>246</v>
      </c>
      <c r="I148" s="145"/>
      <c r="J148" s="145"/>
      <c r="K148" s="228" t="s">
        <v>246</v>
      </c>
      <c r="L148" s="145"/>
      <c r="M148" s="145"/>
      <c r="N148" s="228" t="s">
        <v>246</v>
      </c>
      <c r="O148" s="145"/>
      <c r="P148" s="145"/>
      <c r="Q148" s="228" t="s">
        <v>246</v>
      </c>
      <c r="R148" s="145"/>
      <c r="S148" s="145"/>
      <c r="T148" s="228" t="s">
        <v>246</v>
      </c>
      <c r="U148" s="145"/>
      <c r="V148" s="145"/>
      <c r="W148" s="228" t="s">
        <v>246</v>
      </c>
      <c r="X148" s="145"/>
      <c r="Y148" s="145"/>
      <c r="AA148" s="243" t="s">
        <v>246</v>
      </c>
      <c r="AB148" s="174">
        <f t="shared" si="69"/>
        <v>0</v>
      </c>
      <c r="AC148" s="272">
        <f t="shared" si="70"/>
        <v>0</v>
      </c>
      <c r="AD148" s="145"/>
    </row>
    <row r="149" spans="8:30">
      <c r="H149" s="228" t="s">
        <v>247</v>
      </c>
      <c r="I149" s="145"/>
      <c r="J149" s="145"/>
      <c r="K149" s="228" t="s">
        <v>247</v>
      </c>
      <c r="L149" s="145"/>
      <c r="M149" s="145"/>
      <c r="N149" s="228" t="s">
        <v>247</v>
      </c>
      <c r="O149" s="145"/>
      <c r="P149" s="145"/>
      <c r="Q149" s="228" t="s">
        <v>247</v>
      </c>
      <c r="R149" s="145"/>
      <c r="S149" s="145"/>
      <c r="T149" s="228" t="s">
        <v>247</v>
      </c>
      <c r="U149" s="145"/>
      <c r="V149" s="145"/>
      <c r="W149" s="228" t="s">
        <v>247</v>
      </c>
      <c r="X149" s="145"/>
      <c r="Y149" s="145"/>
      <c r="AA149" s="243" t="s">
        <v>247</v>
      </c>
      <c r="AB149" s="174">
        <f>SUM(R149,O149,L149,I149,U149,X149)</f>
        <v>0</v>
      </c>
      <c r="AC149" s="272">
        <f t="shared" si="70"/>
        <v>0</v>
      </c>
      <c r="AD149" s="145"/>
    </row>
    <row r="150" spans="8:30">
      <c r="H150" s="228" t="s">
        <v>88</v>
      </c>
      <c r="I150" s="145"/>
      <c r="J150" s="145"/>
      <c r="K150" s="228" t="s">
        <v>88</v>
      </c>
      <c r="L150" s="144">
        <f>SUM(K106:K114,K73:K81)</f>
        <v>0</v>
      </c>
      <c r="M150" s="144">
        <f>SUM(M106:M114,M73:M81)</f>
        <v>0</v>
      </c>
      <c r="N150" s="228" t="s">
        <v>88</v>
      </c>
      <c r="O150" s="145"/>
      <c r="P150" s="145"/>
      <c r="Q150" s="228" t="s">
        <v>88</v>
      </c>
      <c r="R150" s="145"/>
      <c r="S150" s="145"/>
      <c r="T150" s="228" t="s">
        <v>88</v>
      </c>
      <c r="U150" s="145"/>
      <c r="V150" s="145"/>
      <c r="W150" s="228" t="s">
        <v>88</v>
      </c>
      <c r="X150" s="145"/>
      <c r="Y150" s="145"/>
      <c r="AA150" s="243" t="s">
        <v>88</v>
      </c>
      <c r="AB150" s="174">
        <f>SUM(R150,O150,L150,I150,U150,X150)</f>
        <v>0</v>
      </c>
      <c r="AC150" s="272">
        <f t="shared" si="70"/>
        <v>0</v>
      </c>
      <c r="AD150" s="145"/>
    </row>
    <row r="151" spans="8:30">
      <c r="H151" s="228" t="s">
        <v>248</v>
      </c>
      <c r="I151" s="145"/>
      <c r="J151" s="145"/>
      <c r="K151" s="228" t="s">
        <v>248</v>
      </c>
      <c r="L151" s="145"/>
      <c r="M151" s="145"/>
      <c r="N151" s="228" t="s">
        <v>248</v>
      </c>
      <c r="O151" s="145"/>
      <c r="P151" s="145"/>
      <c r="Q151" s="228" t="s">
        <v>248</v>
      </c>
      <c r="R151" s="145"/>
      <c r="S151" s="145"/>
      <c r="T151" s="228" t="s">
        <v>248</v>
      </c>
      <c r="U151" s="145"/>
      <c r="V151" s="145"/>
      <c r="W151" s="228" t="s">
        <v>248</v>
      </c>
      <c r="X151" s="145"/>
      <c r="Y151" s="145"/>
      <c r="AA151" s="243" t="s">
        <v>248</v>
      </c>
      <c r="AB151" s="174">
        <f>SUM(R151,O151,L151,I151,U151,X151)</f>
        <v>0</v>
      </c>
      <c r="AC151" s="272">
        <f t="shared" si="70"/>
        <v>0</v>
      </c>
      <c r="AD151" s="145"/>
    </row>
    <row r="152" spans="8:30">
      <c r="H152" s="228" t="s">
        <v>80</v>
      </c>
      <c r="I152" s="145"/>
      <c r="J152" s="145"/>
      <c r="K152" s="228" t="s">
        <v>80</v>
      </c>
      <c r="L152" s="145"/>
      <c r="M152" s="145"/>
      <c r="N152" s="228" t="s">
        <v>80</v>
      </c>
      <c r="O152" s="145"/>
      <c r="P152" s="145"/>
      <c r="Q152" s="228" t="s">
        <v>80</v>
      </c>
      <c r="R152" s="145"/>
      <c r="S152" s="145"/>
      <c r="T152" s="228" t="s">
        <v>80</v>
      </c>
      <c r="U152" s="145"/>
      <c r="V152" s="145"/>
      <c r="W152" s="228" t="s">
        <v>80</v>
      </c>
      <c r="X152" s="145"/>
      <c r="Y152" s="145"/>
      <c r="AA152" s="234" t="s">
        <v>80</v>
      </c>
      <c r="AB152" s="174">
        <f t="shared" si="69"/>
        <v>0</v>
      </c>
      <c r="AC152" s="273">
        <f t="shared" si="70"/>
        <v>0</v>
      </c>
      <c r="AD152" s="145"/>
    </row>
    <row r="153" spans="8:30">
      <c r="AA153" s="251" t="s">
        <v>249</v>
      </c>
      <c r="AB153" s="262">
        <f>SUM(AB144:AB152)</f>
        <v>8447354</v>
      </c>
      <c r="AC153" s="274">
        <f>SUM(AC144:AC152)</f>
        <v>1</v>
      </c>
      <c r="AD153" s="145"/>
    </row>
    <row r="154" spans="8:30">
      <c r="H154" s="230" t="s">
        <v>146</v>
      </c>
      <c r="I154" s="230" t="s">
        <v>171</v>
      </c>
      <c r="K154" s="230" t="s">
        <v>146</v>
      </c>
      <c r="L154" s="230" t="s">
        <v>171</v>
      </c>
      <c r="N154" s="230" t="s">
        <v>146</v>
      </c>
      <c r="O154" s="230" t="s">
        <v>171</v>
      </c>
      <c r="Q154" s="230" t="s">
        <v>146</v>
      </c>
      <c r="R154" s="230" t="s">
        <v>171</v>
      </c>
      <c r="T154" s="230" t="s">
        <v>146</v>
      </c>
      <c r="U154" s="230" t="s">
        <v>171</v>
      </c>
      <c r="W154" s="230" t="s">
        <v>146</v>
      </c>
      <c r="X154" s="230" t="s">
        <v>171</v>
      </c>
    </row>
    <row r="155" spans="8:30">
      <c r="H155" s="228" t="s">
        <v>205</v>
      </c>
      <c r="I155" s="252">
        <f>J144/I139</f>
        <v>3.926717150342097E-3</v>
      </c>
      <c r="K155" s="228" t="s">
        <v>205</v>
      </c>
      <c r="L155" s="231">
        <f>M144/L139</f>
        <v>0.12948221478657806</v>
      </c>
      <c r="N155" s="228" t="s">
        <v>205</v>
      </c>
      <c r="O155" s="231">
        <f>P144/O139</f>
        <v>1.7429193899782137E-2</v>
      </c>
      <c r="Q155" s="228" t="s">
        <v>205</v>
      </c>
      <c r="R155" s="231">
        <f>S144/R139</f>
        <v>0</v>
      </c>
      <c r="T155" s="228" t="s">
        <v>205</v>
      </c>
      <c r="U155" s="231">
        <f>V144/U139</f>
        <v>0</v>
      </c>
      <c r="W155" s="228" t="s">
        <v>205</v>
      </c>
      <c r="X155" s="231">
        <f>Y144/X139</f>
        <v>0</v>
      </c>
    </row>
    <row r="156" spans="8:30">
      <c r="H156" s="228" t="s">
        <v>244</v>
      </c>
      <c r="I156" s="231" t="e">
        <f>I145/J145</f>
        <v>#DIV/0!</v>
      </c>
      <c r="K156" s="228" t="s">
        <v>244</v>
      </c>
      <c r="L156" s="231" t="e">
        <f t="shared" ref="L156:L163" si="71">L145/M145</f>
        <v>#DIV/0!</v>
      </c>
      <c r="N156" s="228" t="s">
        <v>244</v>
      </c>
      <c r="O156" s="231" t="e">
        <f t="shared" ref="O156:O163" si="72">O145/P145</f>
        <v>#DIV/0!</v>
      </c>
      <c r="Q156" s="228" t="s">
        <v>244</v>
      </c>
      <c r="R156" s="231" t="e">
        <f t="shared" ref="R156:R163" si="73">R145/S145</f>
        <v>#DIV/0!</v>
      </c>
      <c r="T156" s="228" t="s">
        <v>244</v>
      </c>
      <c r="U156" s="231" t="e">
        <f t="shared" ref="U156:U163" si="74">U145/V145</f>
        <v>#DIV/0!</v>
      </c>
      <c r="W156" s="228" t="s">
        <v>244</v>
      </c>
      <c r="X156" s="231" t="e">
        <f t="shared" ref="X156:X163" si="75">X145/Y145</f>
        <v>#DIV/0!</v>
      </c>
    </row>
    <row r="157" spans="8:30">
      <c r="H157" s="228" t="s">
        <v>230</v>
      </c>
      <c r="I157" s="231" t="e">
        <f>I146/J146</f>
        <v>#DIV/0!</v>
      </c>
      <c r="K157" s="228" t="s">
        <v>230</v>
      </c>
      <c r="L157" s="231">
        <f>M146/L140</f>
        <v>0</v>
      </c>
      <c r="N157" s="228" t="s">
        <v>230</v>
      </c>
      <c r="O157" s="231" t="e">
        <f t="shared" si="72"/>
        <v>#DIV/0!</v>
      </c>
      <c r="Q157" s="228" t="s">
        <v>230</v>
      </c>
      <c r="R157" s="231" t="e">
        <f t="shared" si="73"/>
        <v>#DIV/0!</v>
      </c>
      <c r="T157" s="228" t="s">
        <v>230</v>
      </c>
      <c r="U157" s="231" t="e">
        <f t="shared" si="74"/>
        <v>#DIV/0!</v>
      </c>
      <c r="W157" s="228" t="s">
        <v>230</v>
      </c>
      <c r="X157" s="231" t="e">
        <f t="shared" si="75"/>
        <v>#DIV/0!</v>
      </c>
    </row>
    <row r="158" spans="8:30">
      <c r="H158" s="228" t="s">
        <v>245</v>
      </c>
      <c r="I158" s="231" t="e">
        <f>I147/J147</f>
        <v>#DIV/0!</v>
      </c>
      <c r="K158" s="228" t="s">
        <v>245</v>
      </c>
      <c r="L158" s="231" t="e">
        <f t="shared" si="71"/>
        <v>#DIV/0!</v>
      </c>
      <c r="N158" s="228" t="s">
        <v>245</v>
      </c>
      <c r="O158" s="231" t="e">
        <f t="shared" si="72"/>
        <v>#DIV/0!</v>
      </c>
      <c r="Q158" s="228" t="s">
        <v>245</v>
      </c>
      <c r="R158" s="231" t="e">
        <f t="shared" si="73"/>
        <v>#DIV/0!</v>
      </c>
      <c r="T158" s="228" t="s">
        <v>245</v>
      </c>
      <c r="U158" s="231" t="e">
        <f t="shared" si="74"/>
        <v>#DIV/0!</v>
      </c>
      <c r="W158" s="228" t="s">
        <v>245</v>
      </c>
      <c r="X158" s="231" t="e">
        <f t="shared" si="75"/>
        <v>#DIV/0!</v>
      </c>
    </row>
    <row r="159" spans="8:30">
      <c r="H159" s="228" t="s">
        <v>246</v>
      </c>
      <c r="I159" s="231" t="e">
        <f t="shared" ref="I159:I163" si="76">I148/J148</f>
        <v>#DIV/0!</v>
      </c>
      <c r="K159" s="228" t="s">
        <v>246</v>
      </c>
      <c r="L159" s="231" t="e">
        <f t="shared" si="71"/>
        <v>#DIV/0!</v>
      </c>
      <c r="N159" s="228" t="s">
        <v>246</v>
      </c>
      <c r="O159" s="231" t="e">
        <f t="shared" si="72"/>
        <v>#DIV/0!</v>
      </c>
      <c r="Q159" s="228" t="s">
        <v>246</v>
      </c>
      <c r="R159" s="231" t="e">
        <f t="shared" si="73"/>
        <v>#DIV/0!</v>
      </c>
      <c r="T159" s="228" t="s">
        <v>246</v>
      </c>
      <c r="U159" s="231" t="e">
        <f t="shared" si="74"/>
        <v>#DIV/0!</v>
      </c>
      <c r="W159" s="228" t="s">
        <v>246</v>
      </c>
      <c r="X159" s="231" t="e">
        <f t="shared" si="75"/>
        <v>#DIV/0!</v>
      </c>
    </row>
    <row r="160" spans="8:30">
      <c r="H160" s="228" t="s">
        <v>247</v>
      </c>
      <c r="I160" s="231" t="e">
        <f t="shared" si="76"/>
        <v>#DIV/0!</v>
      </c>
      <c r="K160" s="228" t="s">
        <v>247</v>
      </c>
      <c r="L160" s="231" t="e">
        <f t="shared" si="71"/>
        <v>#DIV/0!</v>
      </c>
      <c r="N160" s="228" t="s">
        <v>247</v>
      </c>
      <c r="O160" s="231" t="e">
        <f t="shared" si="72"/>
        <v>#DIV/0!</v>
      </c>
      <c r="Q160" s="228" t="s">
        <v>247</v>
      </c>
      <c r="R160" s="231" t="e">
        <f t="shared" si="73"/>
        <v>#DIV/0!</v>
      </c>
      <c r="T160" s="228" t="s">
        <v>247</v>
      </c>
      <c r="U160" s="231" t="e">
        <f t="shared" si="74"/>
        <v>#DIV/0!</v>
      </c>
      <c r="W160" s="228" t="s">
        <v>247</v>
      </c>
      <c r="X160" s="231" t="e">
        <f t="shared" si="75"/>
        <v>#DIV/0!</v>
      </c>
    </row>
    <row r="161" spans="8:29">
      <c r="H161" s="228" t="s">
        <v>88</v>
      </c>
      <c r="I161" s="231" t="e">
        <f t="shared" si="76"/>
        <v>#DIV/0!</v>
      </c>
      <c r="K161" s="228" t="s">
        <v>88</v>
      </c>
      <c r="L161" s="231">
        <f>M150/L141</f>
        <v>0</v>
      </c>
      <c r="N161" s="228" t="s">
        <v>88</v>
      </c>
      <c r="O161" s="231" t="e">
        <f t="shared" si="72"/>
        <v>#DIV/0!</v>
      </c>
      <c r="Q161" s="228" t="s">
        <v>88</v>
      </c>
      <c r="R161" s="231" t="e">
        <f t="shared" si="73"/>
        <v>#DIV/0!</v>
      </c>
      <c r="T161" s="228" t="s">
        <v>88</v>
      </c>
      <c r="U161" s="231" t="e">
        <f t="shared" si="74"/>
        <v>#DIV/0!</v>
      </c>
      <c r="W161" s="228" t="s">
        <v>88</v>
      </c>
      <c r="X161" s="231" t="e">
        <f t="shared" si="75"/>
        <v>#DIV/0!</v>
      </c>
    </row>
    <row r="162" spans="8:29">
      <c r="H162" s="228" t="s">
        <v>248</v>
      </c>
      <c r="I162" s="231" t="e">
        <f t="shared" si="76"/>
        <v>#DIV/0!</v>
      </c>
      <c r="K162" s="228" t="s">
        <v>248</v>
      </c>
      <c r="L162" s="231" t="e">
        <f t="shared" si="71"/>
        <v>#DIV/0!</v>
      </c>
      <c r="N162" s="228" t="s">
        <v>248</v>
      </c>
      <c r="O162" s="231" t="e">
        <f t="shared" si="72"/>
        <v>#DIV/0!</v>
      </c>
      <c r="Q162" s="228" t="s">
        <v>248</v>
      </c>
      <c r="R162" s="231" t="e">
        <f t="shared" si="73"/>
        <v>#DIV/0!</v>
      </c>
      <c r="T162" s="228" t="s">
        <v>248</v>
      </c>
      <c r="U162" s="231" t="e">
        <f t="shared" si="74"/>
        <v>#DIV/0!</v>
      </c>
      <c r="W162" s="228" t="s">
        <v>248</v>
      </c>
      <c r="X162" s="231" t="e">
        <f t="shared" si="75"/>
        <v>#DIV/0!</v>
      </c>
    </row>
    <row r="163" spans="8:29">
      <c r="H163" s="228" t="s">
        <v>80</v>
      </c>
      <c r="I163" s="231" t="e">
        <f t="shared" si="76"/>
        <v>#DIV/0!</v>
      </c>
      <c r="K163" s="228" t="s">
        <v>80</v>
      </c>
      <c r="L163" s="231" t="e">
        <f t="shared" si="71"/>
        <v>#DIV/0!</v>
      </c>
      <c r="N163" s="228" t="s">
        <v>80</v>
      </c>
      <c r="O163" s="231" t="e">
        <f t="shared" si="72"/>
        <v>#DIV/0!</v>
      </c>
      <c r="Q163" s="228" t="s">
        <v>80</v>
      </c>
      <c r="R163" s="231" t="e">
        <f t="shared" si="73"/>
        <v>#DIV/0!</v>
      </c>
      <c r="T163" s="228" t="s">
        <v>80</v>
      </c>
      <c r="U163" s="231" t="e">
        <f t="shared" si="74"/>
        <v>#DIV/0!</v>
      </c>
      <c r="W163" s="228" t="s">
        <v>80</v>
      </c>
      <c r="X163" s="231" t="e">
        <f t="shared" si="75"/>
        <v>#DIV/0!</v>
      </c>
    </row>
    <row r="165" spans="8:29" ht="28.9">
      <c r="H165" s="234" t="s">
        <v>174</v>
      </c>
      <c r="I165" s="235" t="s">
        <v>175</v>
      </c>
      <c r="J165" s="235" t="s">
        <v>176</v>
      </c>
      <c r="K165" s="234" t="s">
        <v>174</v>
      </c>
      <c r="L165" s="235" t="s">
        <v>175</v>
      </c>
      <c r="M165" s="235" t="s">
        <v>176</v>
      </c>
      <c r="N165" s="234" t="s">
        <v>174</v>
      </c>
      <c r="O165" s="235" t="s">
        <v>175</v>
      </c>
      <c r="P165" s="235" t="s">
        <v>176</v>
      </c>
      <c r="Q165" s="234" t="s">
        <v>174</v>
      </c>
      <c r="R165" s="235" t="s">
        <v>175</v>
      </c>
      <c r="S165" s="236" t="s">
        <v>176</v>
      </c>
      <c r="T165" s="234" t="s">
        <v>174</v>
      </c>
      <c r="U165" s="235" t="s">
        <v>175</v>
      </c>
      <c r="V165" s="236" t="s">
        <v>176</v>
      </c>
      <c r="W165" s="234" t="s">
        <v>174</v>
      </c>
      <c r="X165" s="235" t="s">
        <v>175</v>
      </c>
      <c r="Y165" s="236" t="s">
        <v>176</v>
      </c>
      <c r="AA165" s="145" t="s">
        <v>174</v>
      </c>
      <c r="AB165" s="228" t="s">
        <v>250</v>
      </c>
      <c r="AC165" s="228" t="s">
        <v>251</v>
      </c>
    </row>
    <row r="166" spans="8:29">
      <c r="H166" s="237" t="s">
        <v>178</v>
      </c>
      <c r="J166" s="171">
        <f>I166/$I$171</f>
        <v>0</v>
      </c>
      <c r="K166" s="237" t="s">
        <v>178</v>
      </c>
      <c r="M166" s="171">
        <f>L166/$L$171</f>
        <v>0</v>
      </c>
      <c r="N166" s="237" t="s">
        <v>178</v>
      </c>
      <c r="P166" s="171">
        <f>O166/$O$171</f>
        <v>0</v>
      </c>
      <c r="Q166" s="237" t="s">
        <v>178</v>
      </c>
      <c r="S166" s="256">
        <f>R166/$R$171</f>
        <v>0</v>
      </c>
      <c r="T166" s="237" t="s">
        <v>178</v>
      </c>
      <c r="V166" s="256">
        <f>U166/$R$171</f>
        <v>0</v>
      </c>
      <c r="W166" s="237" t="s">
        <v>178</v>
      </c>
      <c r="Y166" s="256">
        <f>X166/$R$171</f>
        <v>0</v>
      </c>
      <c r="AA166" s="145" t="s">
        <v>178</v>
      </c>
      <c r="AB166" s="233">
        <f>SUM(I166,L166,O166,R166,U166,X166)</f>
        <v>0</v>
      </c>
      <c r="AC166" s="231">
        <f>AB166/$AB$171</f>
        <v>0</v>
      </c>
    </row>
    <row r="167" spans="8:29">
      <c r="H167" s="237" t="s">
        <v>179</v>
      </c>
      <c r="J167" s="171">
        <f t="shared" ref="J167:J170" si="77">I167/$I$171</f>
        <v>0</v>
      </c>
      <c r="K167" s="237" t="s">
        <v>179</v>
      </c>
      <c r="M167" s="171">
        <f t="shared" ref="M167:M170" si="78">L167/$L$171</f>
        <v>0</v>
      </c>
      <c r="N167" s="237" t="s">
        <v>179</v>
      </c>
      <c r="P167" s="171">
        <f t="shared" ref="P167:P170" si="79">O167/$O$171</f>
        <v>0</v>
      </c>
      <c r="Q167" s="237" t="s">
        <v>179</v>
      </c>
      <c r="S167" s="256">
        <f t="shared" ref="S167:S170" si="80">R167/$R$171</f>
        <v>0</v>
      </c>
      <c r="T167" s="237" t="s">
        <v>179</v>
      </c>
      <c r="V167" s="256">
        <f t="shared" ref="V167:V170" si="81">U167/$R$171</f>
        <v>0</v>
      </c>
      <c r="W167" s="237" t="s">
        <v>179</v>
      </c>
      <c r="Y167" s="256">
        <f t="shared" ref="Y167:Y170" si="82">X167/$R$171</f>
        <v>0</v>
      </c>
      <c r="AA167" s="145" t="s">
        <v>179</v>
      </c>
      <c r="AB167" s="233">
        <f t="shared" ref="AB167:AB170" si="83">SUM(I167,L167,O167,R167,U167,X167)</f>
        <v>0</v>
      </c>
      <c r="AC167" s="231">
        <f t="shared" ref="AC167:AC170" si="84">AB167/$AB$171</f>
        <v>0</v>
      </c>
    </row>
    <row r="168" spans="8:29">
      <c r="H168" s="237" t="s">
        <v>180</v>
      </c>
      <c r="I168" s="56">
        <f>SUM(H7:H15,H18:H26,H29:H37,H62:H70)</f>
        <v>32000</v>
      </c>
      <c r="J168" s="171">
        <f t="shared" si="77"/>
        <v>1</v>
      </c>
      <c r="K168" s="237" t="s">
        <v>180</v>
      </c>
      <c r="L168" s="56">
        <f>SUM(K18:K26,K62:K70,K84:K92,K117:K125,K7:K15,K29:K37,K51:K59,K95:K103)</f>
        <v>1969354</v>
      </c>
      <c r="M168" s="171">
        <f t="shared" si="78"/>
        <v>1</v>
      </c>
      <c r="N168" s="237" t="s">
        <v>180</v>
      </c>
      <c r="O168" s="56">
        <f>SUM(N84:N92,N95:N103,N51:N59)</f>
        <v>48000</v>
      </c>
      <c r="P168" s="171">
        <f t="shared" si="79"/>
        <v>1</v>
      </c>
      <c r="Q168" s="237" t="s">
        <v>180</v>
      </c>
      <c r="R168" s="56">
        <f>SUM(Q7:Q15,Q40:Q48,Q51:Q59,Q62:Q70,Q117:Q125)</f>
        <v>254000</v>
      </c>
      <c r="S168" s="256">
        <f>R168/$R$171</f>
        <v>1</v>
      </c>
      <c r="T168" s="237" t="s">
        <v>180</v>
      </c>
      <c r="U168" s="56">
        <f>SUM(T7:T15,T40:T48,T51:T59,T62:T70,T117:T125)</f>
        <v>2749000</v>
      </c>
      <c r="V168" s="256">
        <f>U168/U171</f>
        <v>1</v>
      </c>
      <c r="W168" s="237" t="s">
        <v>180</v>
      </c>
      <c r="X168" s="56">
        <f>SUM(W7:W15,W40:W48,W51:W59,W62:W70,W117:W125)</f>
        <v>3760000</v>
      </c>
      <c r="Y168" s="256">
        <f>X168/X171</f>
        <v>1</v>
      </c>
      <c r="AA168" s="145" t="s">
        <v>180</v>
      </c>
      <c r="AB168" s="233">
        <f>SUM(I168,L168,O168,R168,U168,X168)</f>
        <v>8812354</v>
      </c>
      <c r="AC168" s="231">
        <f t="shared" si="84"/>
        <v>1</v>
      </c>
    </row>
    <row r="169" spans="8:29">
      <c r="H169" s="237" t="s">
        <v>181</v>
      </c>
      <c r="J169" s="171">
        <f t="shared" si="77"/>
        <v>0</v>
      </c>
      <c r="K169" s="237" t="s">
        <v>181</v>
      </c>
      <c r="L169" s="56">
        <f>SUM(K73:K81,K106:K114)</f>
        <v>0</v>
      </c>
      <c r="M169" s="171">
        <f t="shared" si="78"/>
        <v>0</v>
      </c>
      <c r="N169" s="237" t="s">
        <v>181</v>
      </c>
      <c r="P169" s="171">
        <f t="shared" si="79"/>
        <v>0</v>
      </c>
      <c r="Q169" s="237" t="s">
        <v>181</v>
      </c>
      <c r="S169" s="256">
        <f t="shared" si="80"/>
        <v>0</v>
      </c>
      <c r="T169" s="237" t="s">
        <v>181</v>
      </c>
      <c r="V169" s="256">
        <f t="shared" si="81"/>
        <v>0</v>
      </c>
      <c r="W169" s="237" t="s">
        <v>181</v>
      </c>
      <c r="Y169" s="256">
        <f t="shared" si="82"/>
        <v>0</v>
      </c>
      <c r="AA169" s="145" t="s">
        <v>181</v>
      </c>
      <c r="AB169" s="233">
        <f>SUM(I169,L169,O169,R169,U169,X169)</f>
        <v>0</v>
      </c>
      <c r="AC169" s="231">
        <f t="shared" si="84"/>
        <v>0</v>
      </c>
    </row>
    <row r="170" spans="8:29">
      <c r="H170" s="239" t="s">
        <v>41</v>
      </c>
      <c r="I170" s="240"/>
      <c r="J170" s="171">
        <f t="shared" si="77"/>
        <v>0</v>
      </c>
      <c r="K170" s="239" t="s">
        <v>41</v>
      </c>
      <c r="L170" s="240"/>
      <c r="M170" s="171">
        <f t="shared" si="78"/>
        <v>0</v>
      </c>
      <c r="N170" s="239" t="s">
        <v>41</v>
      </c>
      <c r="O170" s="240"/>
      <c r="P170" s="171">
        <f t="shared" si="79"/>
        <v>0</v>
      </c>
      <c r="Q170" s="239" t="s">
        <v>41</v>
      </c>
      <c r="R170" s="240"/>
      <c r="S170" s="256">
        <f t="shared" si="80"/>
        <v>0</v>
      </c>
      <c r="T170" s="239" t="s">
        <v>41</v>
      </c>
      <c r="U170" s="240"/>
      <c r="V170" s="256">
        <f t="shared" si="81"/>
        <v>0</v>
      </c>
      <c r="W170" s="239" t="s">
        <v>41</v>
      </c>
      <c r="X170" s="240"/>
      <c r="Y170" s="256">
        <f t="shared" si="82"/>
        <v>0</v>
      </c>
      <c r="AA170" s="265" t="s">
        <v>41</v>
      </c>
      <c r="AB170" s="233">
        <f t="shared" si="83"/>
        <v>0</v>
      </c>
      <c r="AC170" s="261">
        <f t="shared" si="84"/>
        <v>0</v>
      </c>
    </row>
    <row r="171" spans="8:29">
      <c r="H171" t="s">
        <v>182</v>
      </c>
      <c r="I171" s="197">
        <f>SUM(I166:I170)</f>
        <v>32000</v>
      </c>
      <c r="J171" s="171">
        <f>SUM(J166:J170)</f>
        <v>1</v>
      </c>
      <c r="K171" t="s">
        <v>182</v>
      </c>
      <c r="L171" s="197">
        <f>SUM(L166:L170)</f>
        <v>1969354</v>
      </c>
      <c r="M171" s="171">
        <f>SUM(M166:M170)</f>
        <v>1</v>
      </c>
      <c r="N171" t="s">
        <v>182</v>
      </c>
      <c r="O171" s="197">
        <f>SUM(O166:O170)</f>
        <v>48000</v>
      </c>
      <c r="P171" s="171">
        <f>SUM(P166:P170)</f>
        <v>1</v>
      </c>
      <c r="Q171" t="s">
        <v>182</v>
      </c>
      <c r="R171" s="197">
        <f>SUM(R166:R170)</f>
        <v>254000</v>
      </c>
      <c r="S171" s="171">
        <f>SUM(S166:S170)</f>
        <v>1</v>
      </c>
      <c r="T171" t="s">
        <v>182</v>
      </c>
      <c r="U171" s="197">
        <f>SUM(U166:U170)</f>
        <v>2749000</v>
      </c>
      <c r="V171" s="171">
        <f>SUM(V166:V170)</f>
        <v>1</v>
      </c>
      <c r="W171" t="s">
        <v>182</v>
      </c>
      <c r="X171" s="197">
        <f>SUM(X166:X170)</f>
        <v>3760000</v>
      </c>
      <c r="Y171" s="171">
        <f>SUM(Y166:Y170)</f>
        <v>1</v>
      </c>
      <c r="AA171" s="251" t="s">
        <v>182</v>
      </c>
      <c r="AB171" s="264">
        <f>SUM(AB166:AB170)</f>
        <v>8812354</v>
      </c>
      <c r="AC171" s="263">
        <f>SUM(AC166:AC170)</f>
        <v>1</v>
      </c>
    </row>
    <row r="173" spans="8:29" ht="43.15">
      <c r="H173" s="234" t="s">
        <v>174</v>
      </c>
      <c r="I173" s="235" t="s">
        <v>183</v>
      </c>
      <c r="J173" s="236" t="s">
        <v>252</v>
      </c>
      <c r="K173" s="235" t="s">
        <v>174</v>
      </c>
      <c r="L173" s="235" t="s">
        <v>183</v>
      </c>
      <c r="M173" s="236" t="s">
        <v>252</v>
      </c>
      <c r="N173" s="235" t="s">
        <v>174</v>
      </c>
      <c r="O173" s="235" t="s">
        <v>183</v>
      </c>
      <c r="P173" s="236" t="s">
        <v>252</v>
      </c>
      <c r="Q173" s="235" t="s">
        <v>174</v>
      </c>
      <c r="R173" s="235" t="s">
        <v>183</v>
      </c>
      <c r="S173" s="236" t="s">
        <v>252</v>
      </c>
      <c r="T173" s="235" t="s">
        <v>174</v>
      </c>
      <c r="U173" s="235" t="s">
        <v>183</v>
      </c>
      <c r="V173" s="236" t="s">
        <v>252</v>
      </c>
      <c r="W173" s="235" t="s">
        <v>174</v>
      </c>
      <c r="X173" s="235" t="s">
        <v>183</v>
      </c>
      <c r="Y173" s="236" t="s">
        <v>252</v>
      </c>
      <c r="AA173" s="145" t="s">
        <v>174</v>
      </c>
      <c r="AB173" s="228" t="s">
        <v>253</v>
      </c>
      <c r="AC173" s="228" t="s">
        <v>252</v>
      </c>
    </row>
    <row r="174" spans="8:29">
      <c r="H174" s="237" t="s">
        <v>178</v>
      </c>
      <c r="J174" s="256">
        <f>I174/$I$179</f>
        <v>0</v>
      </c>
      <c r="K174" s="237" t="s">
        <v>178</v>
      </c>
      <c r="M174" s="256">
        <f>L174/$L$179</f>
        <v>0</v>
      </c>
      <c r="N174" s="237" t="s">
        <v>178</v>
      </c>
      <c r="P174" s="256">
        <f>O174/$O$179</f>
        <v>0</v>
      </c>
      <c r="Q174" s="237" t="s">
        <v>178</v>
      </c>
      <c r="S174" s="256">
        <f>R174/$R$179</f>
        <v>0</v>
      </c>
      <c r="T174" s="237" t="s">
        <v>178</v>
      </c>
      <c r="V174" s="256">
        <f>U174/$R$179</f>
        <v>0</v>
      </c>
      <c r="W174" s="237" t="s">
        <v>178</v>
      </c>
      <c r="Y174" s="256">
        <f>X174/$R$179</f>
        <v>0</v>
      </c>
      <c r="AA174" s="145" t="s">
        <v>178</v>
      </c>
      <c r="AB174" s="145">
        <f>SUM(I174,L174,O174,R174,U174,X174)</f>
        <v>0</v>
      </c>
      <c r="AC174" s="231">
        <f>AB174/$AB$179</f>
        <v>0</v>
      </c>
    </row>
    <row r="175" spans="8:29">
      <c r="H175" s="237" t="s">
        <v>179</v>
      </c>
      <c r="J175" s="256">
        <f t="shared" ref="J175:J178" si="85">I175/$I$179</f>
        <v>0</v>
      </c>
      <c r="K175" s="237" t="s">
        <v>179</v>
      </c>
      <c r="M175" s="256">
        <f t="shared" ref="M175:M178" si="86">L175/$L$179</f>
        <v>0</v>
      </c>
      <c r="N175" s="237" t="s">
        <v>179</v>
      </c>
      <c r="P175" s="256">
        <f t="shared" ref="P175:P178" si="87">O175/$O$179</f>
        <v>0</v>
      </c>
      <c r="Q175" s="237" t="s">
        <v>179</v>
      </c>
      <c r="S175" s="256">
        <f t="shared" ref="S175:S178" si="88">R175/$R$179</f>
        <v>0</v>
      </c>
      <c r="T175" s="237" t="s">
        <v>179</v>
      </c>
      <c r="V175" s="256">
        <f t="shared" ref="V175:V178" si="89">U175/$R$179</f>
        <v>0</v>
      </c>
      <c r="W175" s="237" t="s">
        <v>179</v>
      </c>
      <c r="Y175" s="256">
        <f t="shared" ref="Y175:Y178" si="90">X175/$R$179</f>
        <v>0</v>
      </c>
      <c r="AA175" s="145" t="s">
        <v>179</v>
      </c>
      <c r="AB175" s="145">
        <f t="shared" ref="AB175:AB178" si="91">SUM(I175,L175,O175,R175,U175,X175)</f>
        <v>0</v>
      </c>
      <c r="AC175" s="231">
        <f t="shared" ref="AC175:AC178" si="92">AB175/$AB$179</f>
        <v>0</v>
      </c>
    </row>
    <row r="176" spans="8:29">
      <c r="H176" s="237" t="s">
        <v>180</v>
      </c>
      <c r="I176">
        <v>4</v>
      </c>
      <c r="J176" s="256">
        <f t="shared" si="85"/>
        <v>1</v>
      </c>
      <c r="K176" s="237" t="s">
        <v>180</v>
      </c>
      <c r="L176">
        <v>10</v>
      </c>
      <c r="M176" s="256">
        <f t="shared" si="86"/>
        <v>0.76923076923076927</v>
      </c>
      <c r="N176" s="237" t="s">
        <v>180</v>
      </c>
      <c r="O176">
        <v>4</v>
      </c>
      <c r="P176" s="256">
        <f t="shared" si="87"/>
        <v>1</v>
      </c>
      <c r="Q176" s="237" t="s">
        <v>180</v>
      </c>
      <c r="R176">
        <v>3</v>
      </c>
      <c r="S176" s="256">
        <f t="shared" si="88"/>
        <v>1</v>
      </c>
      <c r="T176" s="237" t="s">
        <v>180</v>
      </c>
      <c r="U176">
        <v>2</v>
      </c>
      <c r="V176" s="256">
        <f t="shared" si="89"/>
        <v>0.66666666666666663</v>
      </c>
      <c r="W176" s="237" t="s">
        <v>180</v>
      </c>
      <c r="X176">
        <v>1</v>
      </c>
      <c r="Y176" s="256">
        <f t="shared" si="90"/>
        <v>0.33333333333333331</v>
      </c>
      <c r="AA176" s="145" t="s">
        <v>180</v>
      </c>
      <c r="AB176" s="145">
        <f>SUM(I176,L176,O176,R176,U176,X176)</f>
        <v>24</v>
      </c>
      <c r="AC176" s="231">
        <f t="shared" si="92"/>
        <v>0.88888888888888884</v>
      </c>
    </row>
    <row r="177" spans="8:29">
      <c r="H177" s="237" t="s">
        <v>181</v>
      </c>
      <c r="J177" s="256">
        <f t="shared" si="85"/>
        <v>0</v>
      </c>
      <c r="K177" t="s">
        <v>181</v>
      </c>
      <c r="L177">
        <v>3</v>
      </c>
      <c r="M177" s="256">
        <f t="shared" si="86"/>
        <v>0.23076923076923078</v>
      </c>
      <c r="N177" t="s">
        <v>181</v>
      </c>
      <c r="P177" s="256">
        <f t="shared" si="87"/>
        <v>0</v>
      </c>
      <c r="Q177" t="s">
        <v>181</v>
      </c>
      <c r="S177" s="256">
        <f t="shared" si="88"/>
        <v>0</v>
      </c>
      <c r="T177" t="s">
        <v>181</v>
      </c>
      <c r="V177" s="256">
        <f t="shared" si="89"/>
        <v>0</v>
      </c>
      <c r="W177" t="s">
        <v>181</v>
      </c>
      <c r="Y177" s="256">
        <f t="shared" si="90"/>
        <v>0</v>
      </c>
      <c r="AA177" s="145" t="s">
        <v>181</v>
      </c>
      <c r="AB177" s="145">
        <f t="shared" si="91"/>
        <v>3</v>
      </c>
      <c r="AC177" s="231">
        <f t="shared" si="92"/>
        <v>0.1111111111111111</v>
      </c>
    </row>
    <row r="178" spans="8:29">
      <c r="H178" s="239" t="s">
        <v>41</v>
      </c>
      <c r="I178" s="240"/>
      <c r="J178" s="256">
        <f t="shared" si="85"/>
        <v>0</v>
      </c>
      <c r="K178" s="240" t="s">
        <v>41</v>
      </c>
      <c r="L178" s="240"/>
      <c r="M178" s="256">
        <f t="shared" si="86"/>
        <v>0</v>
      </c>
      <c r="N178" s="240" t="s">
        <v>41</v>
      </c>
      <c r="O178" s="240"/>
      <c r="P178" s="256">
        <f t="shared" si="87"/>
        <v>0</v>
      </c>
      <c r="Q178" s="240" t="s">
        <v>41</v>
      </c>
      <c r="R178" s="240"/>
      <c r="S178" s="256">
        <f t="shared" si="88"/>
        <v>0</v>
      </c>
      <c r="T178" s="240" t="s">
        <v>41</v>
      </c>
      <c r="U178" s="240"/>
      <c r="V178" s="256">
        <f t="shared" si="89"/>
        <v>0</v>
      </c>
      <c r="W178" s="240" t="s">
        <v>41</v>
      </c>
      <c r="X178" s="240"/>
      <c r="Y178" s="256">
        <f t="shared" si="90"/>
        <v>0</v>
      </c>
      <c r="AA178" s="265" t="s">
        <v>41</v>
      </c>
      <c r="AB178" s="145">
        <f t="shared" si="91"/>
        <v>0</v>
      </c>
      <c r="AC178" s="261">
        <f t="shared" si="92"/>
        <v>0</v>
      </c>
    </row>
    <row r="179" spans="8:29">
      <c r="H179" t="s">
        <v>182</v>
      </c>
      <c r="I179">
        <f>SUM(I174:I178)</f>
        <v>4</v>
      </c>
      <c r="J179" s="171">
        <f>SUM(J174:J178)</f>
        <v>1</v>
      </c>
      <c r="K179" t="s">
        <v>182</v>
      </c>
      <c r="L179">
        <f>SUM(L174:L178)</f>
        <v>13</v>
      </c>
      <c r="M179" s="171">
        <f>SUM(M174:M178)</f>
        <v>1</v>
      </c>
      <c r="N179" t="s">
        <v>182</v>
      </c>
      <c r="O179">
        <f>SUM(O174:O178)</f>
        <v>4</v>
      </c>
      <c r="P179" s="171">
        <f>SUM(P174:P178)</f>
        <v>1</v>
      </c>
      <c r="Q179" t="s">
        <v>182</v>
      </c>
      <c r="R179">
        <f>SUM(R174:R178)</f>
        <v>3</v>
      </c>
      <c r="S179" s="171">
        <f>SUM(S174:S178)</f>
        <v>1</v>
      </c>
      <c r="T179" t="s">
        <v>182</v>
      </c>
      <c r="U179">
        <f>SUM(U174:U178)</f>
        <v>2</v>
      </c>
      <c r="V179" s="171">
        <f>SUM(V174:V178)</f>
        <v>0.66666666666666663</v>
      </c>
      <c r="W179" t="s">
        <v>182</v>
      </c>
      <c r="X179">
        <f>SUM(X174:X178)</f>
        <v>1</v>
      </c>
      <c r="Y179" s="171">
        <f>SUM(Y174:Y178)</f>
        <v>0.33333333333333331</v>
      </c>
      <c r="AA179" s="251" t="s">
        <v>182</v>
      </c>
      <c r="AB179" s="267">
        <f>SUM(AB174:AB178)</f>
        <v>27</v>
      </c>
      <c r="AC179" s="263">
        <f>SUM(AC174:AC178)</f>
        <v>1</v>
      </c>
    </row>
    <row r="181" spans="8:29" ht="57.6">
      <c r="H181" s="234" t="s">
        <v>186</v>
      </c>
      <c r="I181" s="235" t="s">
        <v>187</v>
      </c>
      <c r="J181" s="235" t="s">
        <v>188</v>
      </c>
      <c r="K181" s="234" t="s">
        <v>186</v>
      </c>
      <c r="L181" s="235" t="s">
        <v>187</v>
      </c>
      <c r="M181" s="235" t="s">
        <v>188</v>
      </c>
      <c r="N181" s="234" t="s">
        <v>186</v>
      </c>
      <c r="O181" s="235" t="s">
        <v>187</v>
      </c>
      <c r="P181" s="235" t="s">
        <v>188</v>
      </c>
      <c r="Q181" s="234" t="s">
        <v>186</v>
      </c>
      <c r="R181" s="235" t="s">
        <v>187</v>
      </c>
      <c r="S181" s="236" t="s">
        <v>188</v>
      </c>
      <c r="T181" s="234" t="s">
        <v>186</v>
      </c>
      <c r="U181" s="235" t="s">
        <v>187</v>
      </c>
      <c r="V181" s="236" t="s">
        <v>188</v>
      </c>
      <c r="W181" s="234" t="s">
        <v>186</v>
      </c>
      <c r="X181" s="235" t="s">
        <v>187</v>
      </c>
      <c r="Y181" s="236" t="s">
        <v>188</v>
      </c>
      <c r="AA181" s="234" t="s">
        <v>186</v>
      </c>
      <c r="AB181" s="235" t="s">
        <v>254</v>
      </c>
      <c r="AC181" s="236" t="s">
        <v>255</v>
      </c>
    </row>
    <row r="182" spans="8:29">
      <c r="H182" s="239">
        <v>0.5</v>
      </c>
      <c r="I182" s="241">
        <f>H34/2</f>
        <v>0</v>
      </c>
      <c r="J182" s="285">
        <f>I182/I171</f>
        <v>0</v>
      </c>
      <c r="K182" s="239">
        <v>3</v>
      </c>
      <c r="L182" s="241">
        <f>SUM(K73:K81,K95:K103,K29:K37)</f>
        <v>0</v>
      </c>
      <c r="M182" s="285">
        <f>L182/L171</f>
        <v>0</v>
      </c>
      <c r="N182" s="239">
        <v>1</v>
      </c>
      <c r="O182" s="241">
        <f>N100</f>
        <v>0</v>
      </c>
      <c r="P182" s="285">
        <f>O182/O171</f>
        <v>0</v>
      </c>
      <c r="Q182" s="239">
        <v>0</v>
      </c>
      <c r="R182" s="240"/>
      <c r="S182" s="285">
        <f>R182/R171</f>
        <v>0</v>
      </c>
      <c r="T182" s="239">
        <v>0</v>
      </c>
      <c r="U182" s="240"/>
      <c r="V182" s="285">
        <f>U182/U171</f>
        <v>0</v>
      </c>
      <c r="W182" s="239">
        <v>0</v>
      </c>
      <c r="X182" s="240"/>
      <c r="Y182" s="285">
        <f>X182/X171</f>
        <v>0</v>
      </c>
      <c r="AA182" s="287">
        <f>SUM(Q182,N182,K182,H182,T182,W182)</f>
        <v>4.5</v>
      </c>
      <c r="AB182" s="241">
        <f>SUM(R182,O182,L182,I182,U182,X182)</f>
        <v>0</v>
      </c>
      <c r="AC182" s="256">
        <f>AB182/AB171</f>
        <v>0</v>
      </c>
    </row>
    <row r="183" spans="8:29" ht="28.9">
      <c r="AC183" s="228" t="s">
        <v>256</v>
      </c>
    </row>
    <row r="184" spans="8:29">
      <c r="AC184" s="231">
        <v>0.21</v>
      </c>
    </row>
  </sheetData>
  <sheetProtection selectLockedCells="1"/>
  <mergeCells count="395">
    <mergeCell ref="X5:X6"/>
    <mergeCell ref="Y5:Y6"/>
    <mergeCell ref="W16:W17"/>
    <mergeCell ref="X16:X17"/>
    <mergeCell ref="Y16:Y17"/>
    <mergeCell ref="W27:W28"/>
    <mergeCell ref="X27:X28"/>
    <mergeCell ref="Y27:Y28"/>
    <mergeCell ref="W38:W39"/>
    <mergeCell ref="X38:X39"/>
    <mergeCell ref="Y38:Y39"/>
    <mergeCell ref="A1:AA2"/>
    <mergeCell ref="A3:AA3"/>
    <mergeCell ref="A4:G4"/>
    <mergeCell ref="H4:J4"/>
    <mergeCell ref="K4:M4"/>
    <mergeCell ref="N4:P4"/>
    <mergeCell ref="Q4:S4"/>
    <mergeCell ref="M5:M6"/>
    <mergeCell ref="Z5:Z6"/>
    <mergeCell ref="AA5:AA6"/>
    <mergeCell ref="H5:H6"/>
    <mergeCell ref="I5:I6"/>
    <mergeCell ref="N5:N6"/>
    <mergeCell ref="O5:O6"/>
    <mergeCell ref="P5:P6"/>
    <mergeCell ref="Q5:Q6"/>
    <mergeCell ref="R5:R6"/>
    <mergeCell ref="S5:S6"/>
    <mergeCell ref="T4:V4"/>
    <mergeCell ref="T5:T6"/>
    <mergeCell ref="U5:U6"/>
    <mergeCell ref="V5:V6"/>
    <mergeCell ref="W4:Y4"/>
    <mergeCell ref="W5:W6"/>
    <mergeCell ref="A7:A15"/>
    <mergeCell ref="B7:B15"/>
    <mergeCell ref="C7:C15"/>
    <mergeCell ref="D7:D15"/>
    <mergeCell ref="E7:E15"/>
    <mergeCell ref="F7:F15"/>
    <mergeCell ref="J5:J6"/>
    <mergeCell ref="K5:K6"/>
    <mergeCell ref="L5:L6"/>
    <mergeCell ref="G5:G6"/>
    <mergeCell ref="A5:A6"/>
    <mergeCell ref="B5:B6"/>
    <mergeCell ref="C5:C6"/>
    <mergeCell ref="D5:D6"/>
    <mergeCell ref="E5:E6"/>
    <mergeCell ref="F5:F6"/>
    <mergeCell ref="M16:M17"/>
    <mergeCell ref="Z16:Z17"/>
    <mergeCell ref="AA16:AA17"/>
    <mergeCell ref="H16:H17"/>
    <mergeCell ref="I16:I17"/>
    <mergeCell ref="O16:O17"/>
    <mergeCell ref="P16:P17"/>
    <mergeCell ref="Q16:Q17"/>
    <mergeCell ref="R16:R17"/>
    <mergeCell ref="S16:S17"/>
    <mergeCell ref="N16:N17"/>
    <mergeCell ref="T16:T17"/>
    <mergeCell ref="U16:U17"/>
    <mergeCell ref="V16:V17"/>
    <mergeCell ref="A18:A26"/>
    <mergeCell ref="B18:B26"/>
    <mergeCell ref="C18:C26"/>
    <mergeCell ref="D18:D26"/>
    <mergeCell ref="E18:E26"/>
    <mergeCell ref="F18:F26"/>
    <mergeCell ref="J16:J17"/>
    <mergeCell ref="K16:K17"/>
    <mergeCell ref="L16:L17"/>
    <mergeCell ref="G16:G17"/>
    <mergeCell ref="A16:A17"/>
    <mergeCell ref="B16:B17"/>
    <mergeCell ref="C16:C17"/>
    <mergeCell ref="D16:D17"/>
    <mergeCell ref="E16:E17"/>
    <mergeCell ref="F16:F17"/>
    <mergeCell ref="Z27:Z28"/>
    <mergeCell ref="AA27:AA28"/>
    <mergeCell ref="N27:N28"/>
    <mergeCell ref="O27:O28"/>
    <mergeCell ref="P27:P28"/>
    <mergeCell ref="Q27:Q28"/>
    <mergeCell ref="H27:H28"/>
    <mergeCell ref="I27:I28"/>
    <mergeCell ref="R27:R28"/>
    <mergeCell ref="S27:S28"/>
    <mergeCell ref="M27:M28"/>
    <mergeCell ref="T27:T28"/>
    <mergeCell ref="U27:U28"/>
    <mergeCell ref="V27:V28"/>
    <mergeCell ref="A29:A37"/>
    <mergeCell ref="B29:B37"/>
    <mergeCell ref="C29:C37"/>
    <mergeCell ref="D29:D37"/>
    <mergeCell ref="E29:E37"/>
    <mergeCell ref="F29:F37"/>
    <mergeCell ref="J27:J28"/>
    <mergeCell ref="K27:K28"/>
    <mergeCell ref="L27:L28"/>
    <mergeCell ref="G27:G28"/>
    <mergeCell ref="A27:A28"/>
    <mergeCell ref="B27:B28"/>
    <mergeCell ref="C27:C28"/>
    <mergeCell ref="D27:D28"/>
    <mergeCell ref="E27:E28"/>
    <mergeCell ref="F27:F28"/>
    <mergeCell ref="Z38:Z39"/>
    <mergeCell ref="AA38:AA39"/>
    <mergeCell ref="H38:H39"/>
    <mergeCell ref="I38:I39"/>
    <mergeCell ref="N38:N39"/>
    <mergeCell ref="O38:O39"/>
    <mergeCell ref="P38:P39"/>
    <mergeCell ref="Q38:Q39"/>
    <mergeCell ref="R38:R39"/>
    <mergeCell ref="S38:S39"/>
    <mergeCell ref="M38:M39"/>
    <mergeCell ref="T38:T39"/>
    <mergeCell ref="U38:U39"/>
    <mergeCell ref="V38:V39"/>
    <mergeCell ref="A40:A48"/>
    <mergeCell ref="B40:B48"/>
    <mergeCell ref="C40:C48"/>
    <mergeCell ref="D40:D48"/>
    <mergeCell ref="E40:E48"/>
    <mergeCell ref="F40:F48"/>
    <mergeCell ref="J38:J39"/>
    <mergeCell ref="K38:K39"/>
    <mergeCell ref="L38:L39"/>
    <mergeCell ref="G38:G39"/>
    <mergeCell ref="A38:A39"/>
    <mergeCell ref="B38:B39"/>
    <mergeCell ref="C38:C39"/>
    <mergeCell ref="D38:D39"/>
    <mergeCell ref="E38:E39"/>
    <mergeCell ref="F38:F39"/>
    <mergeCell ref="Z49:Z50"/>
    <mergeCell ref="AA49:AA50"/>
    <mergeCell ref="N49:N50"/>
    <mergeCell ref="O49:O50"/>
    <mergeCell ref="P49:P50"/>
    <mergeCell ref="Q49:Q50"/>
    <mergeCell ref="H49:H50"/>
    <mergeCell ref="I49:I50"/>
    <mergeCell ref="R49:R50"/>
    <mergeCell ref="S49:S50"/>
    <mergeCell ref="M49:M50"/>
    <mergeCell ref="T49:T50"/>
    <mergeCell ref="U49:U50"/>
    <mergeCell ref="V49:V50"/>
    <mergeCell ref="W49:W50"/>
    <mergeCell ref="X49:X50"/>
    <mergeCell ref="Y49:Y50"/>
    <mergeCell ref="A51:A59"/>
    <mergeCell ref="B51:B59"/>
    <mergeCell ref="C51:C59"/>
    <mergeCell ref="D51:D59"/>
    <mergeCell ref="E51:E59"/>
    <mergeCell ref="F51:F59"/>
    <mergeCell ref="J49:J50"/>
    <mergeCell ref="K49:K50"/>
    <mergeCell ref="L49:L50"/>
    <mergeCell ref="G49:G50"/>
    <mergeCell ref="A49:A50"/>
    <mergeCell ref="B49:B50"/>
    <mergeCell ref="C49:C50"/>
    <mergeCell ref="D49:D50"/>
    <mergeCell ref="E49:E50"/>
    <mergeCell ref="F49:F50"/>
    <mergeCell ref="Z60:Z61"/>
    <mergeCell ref="AA60:AA61"/>
    <mergeCell ref="N60:N61"/>
    <mergeCell ref="O60:O61"/>
    <mergeCell ref="P60:P61"/>
    <mergeCell ref="Q60:Q61"/>
    <mergeCell ref="H60:H61"/>
    <mergeCell ref="I60:I61"/>
    <mergeCell ref="R60:R61"/>
    <mergeCell ref="S60:S61"/>
    <mergeCell ref="M60:M61"/>
    <mergeCell ref="T60:T61"/>
    <mergeCell ref="U60:U61"/>
    <mergeCell ref="V60:V61"/>
    <mergeCell ref="W60:W61"/>
    <mergeCell ref="X60:X61"/>
    <mergeCell ref="Y60:Y61"/>
    <mergeCell ref="A62:A70"/>
    <mergeCell ref="B62:B70"/>
    <mergeCell ref="C62:C70"/>
    <mergeCell ref="D62:D70"/>
    <mergeCell ref="E62:E70"/>
    <mergeCell ref="F62:F70"/>
    <mergeCell ref="J60:J61"/>
    <mergeCell ref="K60:K61"/>
    <mergeCell ref="L60:L61"/>
    <mergeCell ref="G60:G61"/>
    <mergeCell ref="A60:A61"/>
    <mergeCell ref="B60:B61"/>
    <mergeCell ref="C60:C61"/>
    <mergeCell ref="D60:D61"/>
    <mergeCell ref="E60:E61"/>
    <mergeCell ref="F60:F61"/>
    <mergeCell ref="Z71:Z72"/>
    <mergeCell ref="AA71:AA72"/>
    <mergeCell ref="H71:H72"/>
    <mergeCell ref="I71:I72"/>
    <mergeCell ref="N71:N72"/>
    <mergeCell ref="O71:O72"/>
    <mergeCell ref="P71:P72"/>
    <mergeCell ref="Q71:Q72"/>
    <mergeCell ref="R71:R72"/>
    <mergeCell ref="S71:S72"/>
    <mergeCell ref="M71:M72"/>
    <mergeCell ref="T71:T72"/>
    <mergeCell ref="U71:U72"/>
    <mergeCell ref="V71:V72"/>
    <mergeCell ref="W71:W72"/>
    <mergeCell ref="X71:X72"/>
    <mergeCell ref="Y71:Y72"/>
    <mergeCell ref="A73:A81"/>
    <mergeCell ref="B73:B81"/>
    <mergeCell ref="C73:C81"/>
    <mergeCell ref="D73:D81"/>
    <mergeCell ref="E73:E81"/>
    <mergeCell ref="F73:F81"/>
    <mergeCell ref="J71:J72"/>
    <mergeCell ref="K71:K72"/>
    <mergeCell ref="L71:L72"/>
    <mergeCell ref="G71:G72"/>
    <mergeCell ref="A71:A72"/>
    <mergeCell ref="B71:B72"/>
    <mergeCell ref="C71:C72"/>
    <mergeCell ref="D71:D72"/>
    <mergeCell ref="E71:E72"/>
    <mergeCell ref="F71:F72"/>
    <mergeCell ref="Z82:Z83"/>
    <mergeCell ref="AA82:AA83"/>
    <mergeCell ref="H82:H83"/>
    <mergeCell ref="I82:I83"/>
    <mergeCell ref="N82:N83"/>
    <mergeCell ref="O82:O83"/>
    <mergeCell ref="P82:P83"/>
    <mergeCell ref="Q82:Q83"/>
    <mergeCell ref="R82:R83"/>
    <mergeCell ref="S82:S83"/>
    <mergeCell ref="M82:M83"/>
    <mergeCell ref="T82:T83"/>
    <mergeCell ref="U82:U83"/>
    <mergeCell ref="V82:V83"/>
    <mergeCell ref="W82:W83"/>
    <mergeCell ref="X82:X83"/>
    <mergeCell ref="Y82:Y83"/>
    <mergeCell ref="A84:A92"/>
    <mergeCell ref="B84:B92"/>
    <mergeCell ref="C84:C92"/>
    <mergeCell ref="D84:D92"/>
    <mergeCell ref="E84:E92"/>
    <mergeCell ref="F84:F92"/>
    <mergeCell ref="J82:J83"/>
    <mergeCell ref="K82:K83"/>
    <mergeCell ref="L82:L83"/>
    <mergeCell ref="G82:G83"/>
    <mergeCell ref="A82:A83"/>
    <mergeCell ref="B82:B83"/>
    <mergeCell ref="C82:C83"/>
    <mergeCell ref="D82:D83"/>
    <mergeCell ref="E82:E83"/>
    <mergeCell ref="F82:F83"/>
    <mergeCell ref="Z93:Z94"/>
    <mergeCell ref="AA93:AA94"/>
    <mergeCell ref="N93:N94"/>
    <mergeCell ref="O93:O94"/>
    <mergeCell ref="P93:P94"/>
    <mergeCell ref="Q93:Q94"/>
    <mergeCell ref="H93:H94"/>
    <mergeCell ref="I93:I94"/>
    <mergeCell ref="R93:R94"/>
    <mergeCell ref="S93:S94"/>
    <mergeCell ref="M93:M94"/>
    <mergeCell ref="T93:T94"/>
    <mergeCell ref="U93:U94"/>
    <mergeCell ref="V93:V94"/>
    <mergeCell ref="W93:W94"/>
    <mergeCell ref="X93:X94"/>
    <mergeCell ref="Y93:Y94"/>
    <mergeCell ref="A95:A103"/>
    <mergeCell ref="B95:B103"/>
    <mergeCell ref="C95:C103"/>
    <mergeCell ref="D95:D103"/>
    <mergeCell ref="E95:E103"/>
    <mergeCell ref="F95:F103"/>
    <mergeCell ref="J93:J94"/>
    <mergeCell ref="K93:K94"/>
    <mergeCell ref="L93:L94"/>
    <mergeCell ref="G93:G94"/>
    <mergeCell ref="A93:A94"/>
    <mergeCell ref="B93:B94"/>
    <mergeCell ref="C93:C94"/>
    <mergeCell ref="D93:D94"/>
    <mergeCell ref="E93:E94"/>
    <mergeCell ref="F93:F94"/>
    <mergeCell ref="Z104:Z105"/>
    <mergeCell ref="AA104:AA105"/>
    <mergeCell ref="N104:N105"/>
    <mergeCell ref="O104:O105"/>
    <mergeCell ref="P104:P105"/>
    <mergeCell ref="Q104:Q105"/>
    <mergeCell ref="H104:H105"/>
    <mergeCell ref="I104:I105"/>
    <mergeCell ref="R104:R105"/>
    <mergeCell ref="S104:S105"/>
    <mergeCell ref="M104:M105"/>
    <mergeCell ref="T104:T105"/>
    <mergeCell ref="U104:U105"/>
    <mergeCell ref="V104:V105"/>
    <mergeCell ref="W104:W105"/>
    <mergeCell ref="X104:X105"/>
    <mergeCell ref="Y104:Y105"/>
    <mergeCell ref="A106:A114"/>
    <mergeCell ref="B106:B114"/>
    <mergeCell ref="C106:C114"/>
    <mergeCell ref="D106:D114"/>
    <mergeCell ref="E106:E114"/>
    <mergeCell ref="F106:F114"/>
    <mergeCell ref="J104:J105"/>
    <mergeCell ref="K104:K105"/>
    <mergeCell ref="L104:L105"/>
    <mergeCell ref="G104:G105"/>
    <mergeCell ref="A104:A105"/>
    <mergeCell ref="B104:B105"/>
    <mergeCell ref="C104:C105"/>
    <mergeCell ref="D104:D105"/>
    <mergeCell ref="E104:E105"/>
    <mergeCell ref="F104:F105"/>
    <mergeCell ref="Z115:Z116"/>
    <mergeCell ref="AA115:AA116"/>
    <mergeCell ref="H115:H116"/>
    <mergeCell ref="I115:I116"/>
    <mergeCell ref="N115:N116"/>
    <mergeCell ref="O115:O116"/>
    <mergeCell ref="P115:P116"/>
    <mergeCell ref="Q115:Q116"/>
    <mergeCell ref="R115:R116"/>
    <mergeCell ref="S115:S116"/>
    <mergeCell ref="M115:M116"/>
    <mergeCell ref="T115:T116"/>
    <mergeCell ref="U115:U116"/>
    <mergeCell ref="V115:V116"/>
    <mergeCell ref="W115:W116"/>
    <mergeCell ref="X115:X116"/>
    <mergeCell ref="Y115:Y116"/>
    <mergeCell ref="A117:A125"/>
    <mergeCell ref="B117:B125"/>
    <mergeCell ref="C117:C125"/>
    <mergeCell ref="D117:D125"/>
    <mergeCell ref="E117:E125"/>
    <mergeCell ref="F117:F125"/>
    <mergeCell ref="J115:J116"/>
    <mergeCell ref="K115:K116"/>
    <mergeCell ref="L115:L116"/>
    <mergeCell ref="G115:G116"/>
    <mergeCell ref="A115:A116"/>
    <mergeCell ref="B115:B116"/>
    <mergeCell ref="C115:C116"/>
    <mergeCell ref="D115:D116"/>
    <mergeCell ref="E115:E116"/>
    <mergeCell ref="F115:F116"/>
    <mergeCell ref="H128:J128"/>
    <mergeCell ref="K128:M128"/>
    <mergeCell ref="Z128:AA128"/>
    <mergeCell ref="E129:G129"/>
    <mergeCell ref="E128:G128"/>
    <mergeCell ref="N128:P128"/>
    <mergeCell ref="Q128:S128"/>
    <mergeCell ref="N130:P130"/>
    <mergeCell ref="Q130:S130"/>
    <mergeCell ref="T128:V128"/>
    <mergeCell ref="T130:V130"/>
    <mergeCell ref="W128:Y128"/>
    <mergeCell ref="W130:Y130"/>
    <mergeCell ref="E132:G132"/>
    <mergeCell ref="E133:G133"/>
    <mergeCell ref="E134:G134"/>
    <mergeCell ref="E135:G135"/>
    <mergeCell ref="E136:G136"/>
    <mergeCell ref="H130:J130"/>
    <mergeCell ref="K130:M130"/>
    <mergeCell ref="Z130:AA130"/>
    <mergeCell ref="E130:G130"/>
    <mergeCell ref="E131:G131"/>
  </mergeCells>
  <pageMargins left="0.25" right="0.25" top="0.75" bottom="0.75" header="0.3" footer="0.3"/>
  <pageSetup paperSize="3" scale="31" orientation="landscape" r:id="rId1"/>
  <headerFooter>
    <oddFooter>&amp;C&amp;P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A1:BK1334"/>
  <sheetViews>
    <sheetView view="pageBreakPreview" zoomScale="160" zoomScaleNormal="80" zoomScaleSheetLayoutView="160" zoomScalePageLayoutView="60" workbookViewId="0">
      <pane xSplit="6" ySplit="4" topLeftCell="U5" activePane="bottomRight" state="frozen"/>
      <selection pane="bottomRight" activeCell="X9" sqref="X9"/>
      <selection pane="bottomLeft" activeCell="A5" sqref="A5"/>
      <selection pane="topRight" activeCell="H1" sqref="H1"/>
    </sheetView>
  </sheetViews>
  <sheetFormatPr defaultColWidth="9.140625" defaultRowHeight="14.45"/>
  <cols>
    <col min="1" max="1" width="19.28515625" customWidth="1"/>
    <col min="2" max="2" width="15.5703125" style="1" customWidth="1"/>
    <col min="3" max="3" width="11.7109375" customWidth="1"/>
    <col min="4" max="4" width="12.140625" customWidth="1"/>
    <col min="5" max="5" width="20.42578125" customWidth="1"/>
    <col min="6" max="6" width="21.7109375" customWidth="1"/>
    <col min="7" max="7" width="19.7109375" customWidth="1"/>
    <col min="8" max="8" width="18.5703125" customWidth="1"/>
    <col min="9" max="9" width="18.85546875" customWidth="1"/>
    <col min="10" max="10" width="19.7109375" customWidth="1"/>
    <col min="11" max="11" width="18.5703125" customWidth="1"/>
    <col min="12" max="12" width="18.85546875" customWidth="1"/>
    <col min="13" max="13" width="19.7109375" customWidth="1"/>
    <col min="14" max="14" width="18.5703125" customWidth="1"/>
    <col min="15" max="15" width="20.42578125" customWidth="1"/>
    <col min="16" max="16" width="19.7109375" customWidth="1"/>
    <col min="17" max="17" width="18.5703125" customWidth="1"/>
    <col min="18" max="18" width="20.42578125" customWidth="1"/>
    <col min="19" max="19" width="19.7109375" customWidth="1"/>
    <col min="20" max="20" width="18.5703125" customWidth="1"/>
    <col min="21" max="21" width="18.85546875" customWidth="1"/>
    <col min="22" max="22" width="19.7109375" customWidth="1"/>
    <col min="23" max="23" width="18.5703125" customWidth="1"/>
    <col min="24" max="24" width="18.85546875" customWidth="1"/>
    <col min="25" max="25" width="19.42578125" customWidth="1"/>
    <col min="26" max="26" width="18.5703125" customWidth="1"/>
    <col min="27" max="27" width="18.85546875" customWidth="1"/>
    <col min="28" max="28" width="19.7109375" customWidth="1"/>
    <col min="29" max="29" width="23.28515625" customWidth="1"/>
    <col min="30" max="30" width="18.85546875" customWidth="1"/>
    <col min="31" max="31" width="19.7109375" customWidth="1"/>
    <col min="32" max="32" width="21.140625" bestFit="1" customWidth="1"/>
    <col min="33" max="33" width="20.42578125" bestFit="1" customWidth="1"/>
    <col min="34" max="34" width="19.7109375" customWidth="1"/>
    <col min="35" max="35" width="21.140625" bestFit="1" customWidth="1"/>
    <col min="36" max="36" width="20.42578125" bestFit="1" customWidth="1"/>
    <col min="37" max="37" width="19.7109375" customWidth="1"/>
    <col min="38" max="38" width="21.140625" bestFit="1" customWidth="1"/>
    <col min="39" max="39" width="20.42578125" bestFit="1" customWidth="1"/>
    <col min="40" max="40" width="19.7109375" customWidth="1"/>
    <col min="41" max="41" width="21.140625" bestFit="1" customWidth="1"/>
    <col min="42" max="42" width="20.42578125" bestFit="1" customWidth="1"/>
    <col min="43" max="43" width="19.7109375" customWidth="1"/>
    <col min="44" max="44" width="21.140625" bestFit="1" customWidth="1"/>
    <col min="45" max="45" width="20.42578125" bestFit="1" customWidth="1"/>
    <col min="46" max="46" width="19.7109375" bestFit="1" customWidth="1"/>
    <col min="47" max="47" width="19.5703125" customWidth="1"/>
    <col min="48" max="48" width="24.140625" customWidth="1"/>
    <col min="49" max="49" width="21" customWidth="1"/>
    <col min="50" max="50" width="24.7109375" customWidth="1"/>
    <col min="52" max="52" width="23" customWidth="1"/>
    <col min="53" max="53" width="22.140625" customWidth="1"/>
    <col min="54" max="54" width="22.7109375" customWidth="1"/>
    <col min="55" max="55" width="28.5703125" customWidth="1"/>
    <col min="57" max="57" width="46.85546875" bestFit="1" customWidth="1"/>
    <col min="58" max="58" width="21.7109375" customWidth="1"/>
    <col min="59" max="59" width="21" customWidth="1"/>
    <col min="60" max="60" width="20" customWidth="1"/>
    <col min="61" max="61" width="27.85546875" customWidth="1"/>
    <col min="62" max="62" width="16.140625" customWidth="1"/>
    <col min="63" max="63" width="14.140625" customWidth="1"/>
  </cols>
  <sheetData>
    <row r="1" spans="1:47" ht="32.25" customHeight="1">
      <c r="A1" s="554" t="s">
        <v>257</v>
      </c>
      <c r="B1" s="554"/>
      <c r="C1" s="554"/>
      <c r="D1" s="554"/>
      <c r="E1" s="554"/>
      <c r="F1" s="554"/>
      <c r="G1" s="554"/>
      <c r="H1" s="554"/>
      <c r="I1" s="554"/>
      <c r="J1" s="554"/>
      <c r="K1" s="554"/>
      <c r="L1" s="554"/>
      <c r="M1" s="554"/>
      <c r="N1" s="554"/>
      <c r="O1" s="554"/>
      <c r="P1" s="554"/>
      <c r="Q1" s="554"/>
      <c r="R1" s="554"/>
      <c r="S1" s="554"/>
      <c r="T1" s="554"/>
      <c r="U1" s="554"/>
      <c r="V1" s="554"/>
      <c r="W1" s="554"/>
      <c r="X1" s="554"/>
      <c r="Y1" s="554"/>
      <c r="Z1" s="554"/>
      <c r="AA1" s="554"/>
      <c r="AB1" s="554"/>
      <c r="AC1" s="554"/>
      <c r="AD1" s="554"/>
      <c r="AE1" s="554"/>
      <c r="AF1" s="554"/>
      <c r="AG1" s="554"/>
      <c r="AH1" s="554"/>
      <c r="AI1" s="554"/>
      <c r="AJ1" s="554"/>
      <c r="AK1" s="554"/>
      <c r="AL1" s="554"/>
      <c r="AM1" s="554"/>
      <c r="AN1" s="554"/>
      <c r="AO1" s="554"/>
      <c r="AP1" s="554"/>
      <c r="AQ1" s="554"/>
      <c r="AR1" s="554"/>
      <c r="AS1" s="554"/>
      <c r="AT1" s="554"/>
      <c r="AU1" s="554"/>
    </row>
    <row r="2" spans="1:47" ht="12" customHeight="1">
      <c r="A2" s="555"/>
      <c r="B2" s="555"/>
      <c r="C2" s="555"/>
      <c r="D2" s="555"/>
      <c r="E2" s="555"/>
      <c r="F2" s="555"/>
      <c r="G2" s="555"/>
      <c r="H2" s="555"/>
      <c r="I2" s="555"/>
      <c r="J2" s="555"/>
      <c r="K2" s="555"/>
      <c r="L2" s="555"/>
      <c r="M2" s="555"/>
      <c r="N2" s="555"/>
      <c r="O2" s="555"/>
      <c r="P2" s="555"/>
      <c r="Q2" s="555"/>
      <c r="R2" s="555"/>
      <c r="S2" s="555"/>
      <c r="T2" s="555"/>
      <c r="U2" s="555"/>
      <c r="V2" s="555"/>
      <c r="W2" s="555"/>
      <c r="X2" s="555"/>
      <c r="Y2" s="555"/>
      <c r="Z2" s="555"/>
      <c r="AA2" s="555"/>
      <c r="AB2" s="555"/>
      <c r="AC2" s="555"/>
      <c r="AD2" s="555"/>
      <c r="AE2" s="555"/>
      <c r="AF2" s="555"/>
      <c r="AG2" s="555"/>
      <c r="AH2" s="555"/>
      <c r="AI2" s="555"/>
      <c r="AJ2" s="555"/>
      <c r="AK2" s="555"/>
      <c r="AL2" s="555"/>
      <c r="AM2" s="555"/>
      <c r="AN2" s="555"/>
      <c r="AO2" s="555"/>
      <c r="AP2" s="555"/>
      <c r="AQ2" s="555"/>
      <c r="AR2" s="555"/>
      <c r="AS2" s="555"/>
      <c r="AT2" s="555"/>
      <c r="AU2" s="555"/>
    </row>
    <row r="3" spans="1:47" ht="15" customHeight="1">
      <c r="A3" s="556" t="s">
        <v>1</v>
      </c>
      <c r="B3" s="556"/>
      <c r="C3" s="556"/>
      <c r="D3" s="556"/>
      <c r="E3" s="556"/>
      <c r="F3" s="556"/>
      <c r="G3" s="556"/>
      <c r="H3" s="556"/>
      <c r="I3" s="556"/>
      <c r="J3" s="556"/>
      <c r="K3" s="556"/>
      <c r="L3" s="556"/>
      <c r="M3" s="556"/>
      <c r="N3" s="556"/>
      <c r="O3" s="556"/>
      <c r="P3" s="556"/>
      <c r="Q3" s="556"/>
      <c r="R3" s="556"/>
      <c r="S3" s="556"/>
      <c r="T3" s="556"/>
      <c r="U3" s="556"/>
      <c r="V3" s="556"/>
      <c r="W3" s="556"/>
      <c r="X3" s="556"/>
      <c r="Y3" s="556"/>
      <c r="Z3" s="556"/>
      <c r="AA3" s="556"/>
      <c r="AB3" s="556"/>
      <c r="AC3" s="556"/>
      <c r="AD3" s="556"/>
      <c r="AE3" s="556"/>
      <c r="AF3" s="556"/>
      <c r="AG3" s="556"/>
      <c r="AH3" s="556"/>
      <c r="AI3" s="556"/>
      <c r="AJ3" s="556"/>
      <c r="AK3" s="556"/>
      <c r="AL3" s="556"/>
      <c r="AM3" s="556"/>
      <c r="AN3" s="556"/>
      <c r="AO3" s="556"/>
      <c r="AP3" s="556"/>
      <c r="AQ3" s="556"/>
      <c r="AR3" s="556"/>
      <c r="AS3" s="556"/>
      <c r="AT3" s="556"/>
      <c r="AU3" s="556"/>
    </row>
    <row r="4" spans="1:47" ht="15" customHeight="1">
      <c r="A4" s="518" t="s">
        <v>2</v>
      </c>
      <c r="B4" s="519"/>
      <c r="C4" s="519"/>
      <c r="D4" s="519"/>
      <c r="E4" s="519"/>
      <c r="F4" s="557"/>
      <c r="G4" s="518" t="s">
        <v>3</v>
      </c>
      <c r="H4" s="519"/>
      <c r="I4" s="520"/>
      <c r="J4" s="518" t="s">
        <v>4</v>
      </c>
      <c r="K4" s="519"/>
      <c r="L4" s="520"/>
      <c r="M4" s="518" t="s">
        <v>5</v>
      </c>
      <c r="N4" s="519"/>
      <c r="O4" s="520"/>
      <c r="P4" s="518" t="s">
        <v>6</v>
      </c>
      <c r="Q4" s="519"/>
      <c r="R4" s="520"/>
      <c r="S4" s="518" t="s">
        <v>7</v>
      </c>
      <c r="T4" s="519"/>
      <c r="U4" s="520"/>
      <c r="V4" s="518" t="s">
        <v>8</v>
      </c>
      <c r="W4" s="519"/>
      <c r="X4" s="557"/>
      <c r="Y4" s="518" t="s">
        <v>9</v>
      </c>
      <c r="Z4" s="519"/>
      <c r="AA4" s="520"/>
      <c r="AB4" s="518" t="s">
        <v>10</v>
      </c>
      <c r="AC4" s="519"/>
      <c r="AD4" s="520"/>
      <c r="AE4" s="518" t="s">
        <v>11</v>
      </c>
      <c r="AF4" s="519"/>
      <c r="AG4" s="520"/>
      <c r="AH4" s="518" t="s">
        <v>12</v>
      </c>
      <c r="AI4" s="519"/>
      <c r="AJ4" s="520"/>
      <c r="AK4" s="518" t="s">
        <v>13</v>
      </c>
      <c r="AL4" s="519"/>
      <c r="AM4" s="520"/>
      <c r="AN4" s="518" t="s">
        <v>14</v>
      </c>
      <c r="AO4" s="519"/>
      <c r="AP4" s="520"/>
      <c r="AQ4" s="518" t="s">
        <v>15</v>
      </c>
      <c r="AR4" s="519"/>
      <c r="AS4" s="520"/>
      <c r="AT4" s="136" t="s">
        <v>17</v>
      </c>
      <c r="AU4" s="83"/>
    </row>
    <row r="5" spans="1:47" ht="15" customHeight="1">
      <c r="A5" s="546" t="s">
        <v>22</v>
      </c>
      <c r="B5" s="532" t="s">
        <v>18</v>
      </c>
      <c r="C5" s="532" t="s">
        <v>19</v>
      </c>
      <c r="D5" s="532" t="s">
        <v>204</v>
      </c>
      <c r="E5" s="532" t="s">
        <v>21</v>
      </c>
      <c r="F5" s="550" t="s">
        <v>23</v>
      </c>
      <c r="G5" s="512" t="s">
        <v>24</v>
      </c>
      <c r="H5" s="502" t="s">
        <v>25</v>
      </c>
      <c r="I5" s="504" t="s">
        <v>26</v>
      </c>
      <c r="J5" s="512" t="s">
        <v>24</v>
      </c>
      <c r="K5" s="502" t="s">
        <v>25</v>
      </c>
      <c r="L5" s="504" t="s">
        <v>26</v>
      </c>
      <c r="M5" s="512" t="s">
        <v>24</v>
      </c>
      <c r="N5" s="502" t="s">
        <v>25</v>
      </c>
      <c r="O5" s="504" t="s">
        <v>26</v>
      </c>
      <c r="P5" s="512" t="s">
        <v>24</v>
      </c>
      <c r="Q5" s="502" t="s">
        <v>25</v>
      </c>
      <c r="R5" s="504" t="s">
        <v>26</v>
      </c>
      <c r="S5" s="512" t="s">
        <v>24</v>
      </c>
      <c r="T5" s="502" t="s">
        <v>25</v>
      </c>
      <c r="U5" s="504" t="s">
        <v>26</v>
      </c>
      <c r="V5" s="512" t="s">
        <v>24</v>
      </c>
      <c r="W5" s="502" t="s">
        <v>25</v>
      </c>
      <c r="X5" s="542" t="s">
        <v>26</v>
      </c>
      <c r="Y5" s="512" t="s">
        <v>24</v>
      </c>
      <c r="Z5" s="502" t="s">
        <v>25</v>
      </c>
      <c r="AA5" s="504" t="s">
        <v>26</v>
      </c>
      <c r="AB5" s="512" t="s">
        <v>24</v>
      </c>
      <c r="AC5" s="502" t="s">
        <v>25</v>
      </c>
      <c r="AD5" s="504" t="s">
        <v>26</v>
      </c>
      <c r="AE5" s="512" t="s">
        <v>24</v>
      </c>
      <c r="AF5" s="502" t="s">
        <v>25</v>
      </c>
      <c r="AG5" s="504" t="s">
        <v>26</v>
      </c>
      <c r="AH5" s="512" t="s">
        <v>24</v>
      </c>
      <c r="AI5" s="502" t="s">
        <v>25</v>
      </c>
      <c r="AJ5" s="504" t="s">
        <v>26</v>
      </c>
      <c r="AK5" s="512" t="s">
        <v>24</v>
      </c>
      <c r="AL5" s="502" t="s">
        <v>25</v>
      </c>
      <c r="AM5" s="504" t="s">
        <v>26</v>
      </c>
      <c r="AN5" s="512" t="s">
        <v>24</v>
      </c>
      <c r="AO5" s="502" t="s">
        <v>25</v>
      </c>
      <c r="AP5" s="504" t="s">
        <v>26</v>
      </c>
      <c r="AQ5" s="512" t="s">
        <v>24</v>
      </c>
      <c r="AR5" s="502" t="s">
        <v>25</v>
      </c>
      <c r="AS5" s="504" t="s">
        <v>26</v>
      </c>
      <c r="AT5" s="544" t="s">
        <v>24</v>
      </c>
      <c r="AU5" s="552" t="s">
        <v>27</v>
      </c>
    </row>
    <row r="6" spans="1:47" ht="25.5" customHeight="1">
      <c r="A6" s="547"/>
      <c r="B6" s="533"/>
      <c r="C6" s="533"/>
      <c r="D6" s="533"/>
      <c r="E6" s="533"/>
      <c r="F6" s="551"/>
      <c r="G6" s="513"/>
      <c r="H6" s="503"/>
      <c r="I6" s="505"/>
      <c r="J6" s="513"/>
      <c r="K6" s="503"/>
      <c r="L6" s="505"/>
      <c r="M6" s="513"/>
      <c r="N6" s="503"/>
      <c r="O6" s="505"/>
      <c r="P6" s="513"/>
      <c r="Q6" s="503"/>
      <c r="R6" s="505"/>
      <c r="S6" s="513"/>
      <c r="T6" s="503"/>
      <c r="U6" s="505"/>
      <c r="V6" s="513"/>
      <c r="W6" s="503"/>
      <c r="X6" s="543"/>
      <c r="Y6" s="513"/>
      <c r="Z6" s="503"/>
      <c r="AA6" s="505"/>
      <c r="AB6" s="513"/>
      <c r="AC6" s="503"/>
      <c r="AD6" s="505"/>
      <c r="AE6" s="513"/>
      <c r="AF6" s="503"/>
      <c r="AG6" s="505"/>
      <c r="AH6" s="513"/>
      <c r="AI6" s="503"/>
      <c r="AJ6" s="505"/>
      <c r="AK6" s="513"/>
      <c r="AL6" s="503"/>
      <c r="AM6" s="505"/>
      <c r="AN6" s="513"/>
      <c r="AO6" s="503"/>
      <c r="AP6" s="505"/>
      <c r="AQ6" s="513"/>
      <c r="AR6" s="503"/>
      <c r="AS6" s="505"/>
      <c r="AT6" s="545"/>
      <c r="AU6" s="553"/>
    </row>
    <row r="7" spans="1:47">
      <c r="A7" s="534" t="s">
        <v>258</v>
      </c>
      <c r="B7" s="548" t="s">
        <v>259</v>
      </c>
      <c r="C7" s="536">
        <v>2916</v>
      </c>
      <c r="D7" s="538" t="s">
        <v>260</v>
      </c>
      <c r="E7" s="540" t="s">
        <v>261</v>
      </c>
      <c r="F7" s="91" t="s">
        <v>31</v>
      </c>
      <c r="G7" s="103"/>
      <c r="H7" s="75">
        <f t="shared" ref="H7:H16" si="0">G7-I7</f>
        <v>0</v>
      </c>
      <c r="I7" s="104"/>
      <c r="J7" s="103"/>
      <c r="K7" s="75">
        <f t="shared" ref="K7:K16" si="1">J7-L7</f>
        <v>0</v>
      </c>
      <c r="L7" s="104"/>
      <c r="M7" s="103"/>
      <c r="N7" s="75">
        <f t="shared" ref="N7:N16" si="2">M7-O7</f>
        <v>0</v>
      </c>
      <c r="O7" s="104"/>
      <c r="P7" s="103"/>
      <c r="Q7" s="75">
        <f t="shared" ref="Q7:Q16" si="3">SUM(P7)</f>
        <v>0</v>
      </c>
      <c r="R7" s="104"/>
      <c r="S7" s="103"/>
      <c r="T7" s="75">
        <f t="shared" ref="T7:T16" si="4">S7-U7</f>
        <v>0</v>
      </c>
      <c r="U7" s="104"/>
      <c r="V7" s="103"/>
      <c r="W7" s="75">
        <f t="shared" ref="W7:W16" si="5">V7-X7</f>
        <v>0</v>
      </c>
      <c r="X7" s="123"/>
      <c r="Y7" s="103"/>
      <c r="Z7" s="75">
        <f t="shared" ref="Z7:Z16" si="6">Y7-AA7</f>
        <v>0</v>
      </c>
      <c r="AA7" s="104"/>
      <c r="AB7" s="103"/>
      <c r="AC7" s="75">
        <f t="shared" ref="AC7:AC16" si="7">AB7-AD7</f>
        <v>0</v>
      </c>
      <c r="AD7" s="104"/>
      <c r="AE7" s="103"/>
      <c r="AF7" s="75">
        <f t="shared" ref="AF7:AF16" si="8">AE7-AG7</f>
        <v>0</v>
      </c>
      <c r="AG7" s="104"/>
      <c r="AH7" s="103"/>
      <c r="AI7" s="75">
        <f t="shared" ref="AI7:AI9" si="9">AH7-AJ7</f>
        <v>0</v>
      </c>
      <c r="AJ7" s="104"/>
      <c r="AK7" s="103"/>
      <c r="AL7" s="75">
        <f t="shared" ref="AL7:AL9" si="10">AK7-AM7</f>
        <v>0</v>
      </c>
      <c r="AM7" s="104"/>
      <c r="AN7" s="103"/>
      <c r="AO7" s="75">
        <f t="shared" ref="AO7:AO9" si="11">AN7-AP7</f>
        <v>0</v>
      </c>
      <c r="AP7" s="104"/>
      <c r="AQ7" s="103"/>
      <c r="AR7" s="75">
        <f t="shared" ref="AR7:AR9" si="12">AQ7-AS7</f>
        <v>0</v>
      </c>
      <c r="AS7" s="104"/>
      <c r="AT7" s="98"/>
      <c r="AU7" s="77" t="s">
        <v>32</v>
      </c>
    </row>
    <row r="8" spans="1:47" ht="13.5" customHeight="1">
      <c r="A8" s="534"/>
      <c r="B8" s="548"/>
      <c r="C8" s="536"/>
      <c r="D8" s="538"/>
      <c r="E8" s="540"/>
      <c r="F8" s="91" t="s">
        <v>33</v>
      </c>
      <c r="G8" s="103"/>
      <c r="H8" s="75">
        <f t="shared" si="0"/>
        <v>0</v>
      </c>
      <c r="I8" s="104"/>
      <c r="J8" s="103"/>
      <c r="K8" s="75">
        <f t="shared" si="1"/>
        <v>0</v>
      </c>
      <c r="L8" s="104"/>
      <c r="M8" s="103"/>
      <c r="N8" s="75">
        <f t="shared" si="2"/>
        <v>0</v>
      </c>
      <c r="O8" s="104"/>
      <c r="P8" s="103"/>
      <c r="Q8" s="75">
        <f t="shared" si="3"/>
        <v>0</v>
      </c>
      <c r="R8" s="104"/>
      <c r="S8" s="103">
        <v>0</v>
      </c>
      <c r="T8" s="75">
        <f t="shared" si="4"/>
        <v>0</v>
      </c>
      <c r="U8" s="104"/>
      <c r="V8" s="103"/>
      <c r="W8" s="75">
        <f t="shared" si="5"/>
        <v>0</v>
      </c>
      <c r="X8" s="123"/>
      <c r="Y8" s="103"/>
      <c r="Z8" s="75">
        <f t="shared" si="6"/>
        <v>0</v>
      </c>
      <c r="AA8" s="104"/>
      <c r="AB8" s="103"/>
      <c r="AC8" s="75">
        <f t="shared" si="7"/>
        <v>0</v>
      </c>
      <c r="AD8" s="104"/>
      <c r="AE8" s="103"/>
      <c r="AF8" s="75">
        <f t="shared" si="8"/>
        <v>0</v>
      </c>
      <c r="AG8" s="104"/>
      <c r="AH8" s="103"/>
      <c r="AI8" s="75">
        <f t="shared" si="9"/>
        <v>0</v>
      </c>
      <c r="AJ8" s="104"/>
      <c r="AK8" s="103"/>
      <c r="AL8" s="75">
        <f t="shared" si="10"/>
        <v>0</v>
      </c>
      <c r="AM8" s="104"/>
      <c r="AN8" s="103"/>
      <c r="AO8" s="75">
        <f t="shared" si="11"/>
        <v>0</v>
      </c>
      <c r="AP8" s="104"/>
      <c r="AQ8" s="103"/>
      <c r="AR8" s="75">
        <f t="shared" si="12"/>
        <v>0</v>
      </c>
      <c r="AS8" s="104"/>
      <c r="AT8" s="98"/>
      <c r="AU8" s="78">
        <f>SUM(G7:G16,J7:J16,M7:M16,P7:P16,S7:S16,V7:V16,Y7:Y16,AB7:AB16,AE7:AE16,AH7:AH16,AK7:AK16,AT7:AT16,AN7:AN16,AQ7:AQ16)</f>
        <v>883606</v>
      </c>
    </row>
    <row r="9" spans="1:47" ht="15.75" customHeight="1">
      <c r="A9" s="534"/>
      <c r="B9" s="548"/>
      <c r="C9" s="536"/>
      <c r="D9" s="538"/>
      <c r="E9" s="540"/>
      <c r="F9" s="91" t="s">
        <v>34</v>
      </c>
      <c r="G9" s="103"/>
      <c r="H9" s="75">
        <f t="shared" si="0"/>
        <v>0</v>
      </c>
      <c r="I9" s="104"/>
      <c r="J9" s="103"/>
      <c r="K9" s="75">
        <f t="shared" si="1"/>
        <v>0</v>
      </c>
      <c r="L9" s="104"/>
      <c r="M9" s="103"/>
      <c r="N9" s="75">
        <f t="shared" si="2"/>
        <v>0</v>
      </c>
      <c r="O9" s="104"/>
      <c r="P9" s="103"/>
      <c r="Q9" s="75">
        <f>SUM(P9)</f>
        <v>0</v>
      </c>
      <c r="R9" s="104"/>
      <c r="S9" s="103">
        <v>465572</v>
      </c>
      <c r="T9" s="75">
        <f t="shared" si="4"/>
        <v>0</v>
      </c>
      <c r="U9" s="104">
        <v>465572</v>
      </c>
      <c r="V9" s="103"/>
      <c r="W9" s="75">
        <f t="shared" si="5"/>
        <v>0</v>
      </c>
      <c r="X9" s="123"/>
      <c r="Y9" s="103"/>
      <c r="Z9" s="75">
        <f t="shared" si="6"/>
        <v>0</v>
      </c>
      <c r="AA9" s="104"/>
      <c r="AB9" s="103"/>
      <c r="AC9" s="75">
        <f t="shared" si="7"/>
        <v>0</v>
      </c>
      <c r="AD9" s="104"/>
      <c r="AE9" s="103"/>
      <c r="AF9" s="75">
        <f t="shared" si="8"/>
        <v>0</v>
      </c>
      <c r="AG9" s="104"/>
      <c r="AH9" s="103"/>
      <c r="AI9" s="75">
        <f t="shared" si="9"/>
        <v>0</v>
      </c>
      <c r="AJ9" s="104"/>
      <c r="AK9" s="103"/>
      <c r="AL9" s="75">
        <f t="shared" si="10"/>
        <v>0</v>
      </c>
      <c r="AM9" s="104"/>
      <c r="AN9" s="103"/>
      <c r="AO9" s="75">
        <f t="shared" si="11"/>
        <v>0</v>
      </c>
      <c r="AP9" s="104"/>
      <c r="AQ9" s="103"/>
      <c r="AR9" s="75">
        <f t="shared" si="12"/>
        <v>0</v>
      </c>
      <c r="AS9" s="104"/>
      <c r="AT9" s="98"/>
      <c r="AU9" s="79" t="s">
        <v>35</v>
      </c>
    </row>
    <row r="10" spans="1:47" ht="15.75" customHeight="1">
      <c r="A10" s="534"/>
      <c r="B10" s="548"/>
      <c r="C10" s="536"/>
      <c r="D10" s="538"/>
      <c r="E10" s="540"/>
      <c r="F10" s="91" t="s">
        <v>262</v>
      </c>
      <c r="G10" s="103"/>
      <c r="H10" s="75"/>
      <c r="I10" s="104"/>
      <c r="J10" s="103"/>
      <c r="K10" s="75"/>
      <c r="L10" s="104"/>
      <c r="M10" s="103"/>
      <c r="N10" s="75"/>
      <c r="O10" s="104"/>
      <c r="P10" s="103"/>
      <c r="Q10" s="75"/>
      <c r="R10" s="104"/>
      <c r="S10" s="103">
        <v>418034</v>
      </c>
      <c r="T10" s="75">
        <f t="shared" ref="T10" si="13">S10-U10</f>
        <v>0</v>
      </c>
      <c r="U10" s="104">
        <v>418034</v>
      </c>
      <c r="V10" s="103"/>
      <c r="W10" s="75">
        <v>0</v>
      </c>
      <c r="X10" s="123"/>
      <c r="Y10" s="103"/>
      <c r="Z10" s="75"/>
      <c r="AA10" s="104"/>
      <c r="AB10" s="103"/>
      <c r="AC10" s="75"/>
      <c r="AD10" s="104"/>
      <c r="AE10" s="103"/>
      <c r="AF10" s="75"/>
      <c r="AG10" s="104"/>
      <c r="AH10" s="103"/>
      <c r="AI10" s="75"/>
      <c r="AJ10" s="104"/>
      <c r="AK10" s="103"/>
      <c r="AL10" s="75"/>
      <c r="AM10" s="104"/>
      <c r="AN10" s="103"/>
      <c r="AO10" s="75"/>
      <c r="AP10" s="104"/>
      <c r="AQ10" s="103"/>
      <c r="AR10" s="75"/>
      <c r="AS10" s="104"/>
      <c r="AT10" s="98"/>
      <c r="AU10" s="79"/>
    </row>
    <row r="11" spans="1:47" ht="13.5" customHeight="1">
      <c r="A11" s="534"/>
      <c r="B11" s="548"/>
      <c r="C11" s="536"/>
      <c r="D11" s="538"/>
      <c r="E11" s="540"/>
      <c r="F11" s="91" t="s">
        <v>36</v>
      </c>
      <c r="G11" s="103"/>
      <c r="H11" s="75">
        <f t="shared" si="0"/>
        <v>0</v>
      </c>
      <c r="I11" s="104"/>
      <c r="J11" s="103"/>
      <c r="K11" s="75">
        <f t="shared" si="1"/>
        <v>0</v>
      </c>
      <c r="L11" s="104"/>
      <c r="M11" s="103"/>
      <c r="N11" s="75">
        <f t="shared" si="2"/>
        <v>0</v>
      </c>
      <c r="O11" s="104"/>
      <c r="P11" s="103"/>
      <c r="Q11" s="75">
        <f t="shared" si="3"/>
        <v>0</v>
      </c>
      <c r="R11" s="104"/>
      <c r="S11" s="103"/>
      <c r="T11" s="75">
        <f t="shared" si="4"/>
        <v>0</v>
      </c>
      <c r="U11" s="104"/>
      <c r="V11" s="103"/>
      <c r="W11" s="75">
        <f t="shared" si="5"/>
        <v>0</v>
      </c>
      <c r="X11" s="123"/>
      <c r="Y11" s="103"/>
      <c r="Z11" s="75">
        <f t="shared" si="6"/>
        <v>0</v>
      </c>
      <c r="AA11" s="104"/>
      <c r="AB11" s="103"/>
      <c r="AC11" s="75">
        <f t="shared" si="7"/>
        <v>0</v>
      </c>
      <c r="AD11" s="104"/>
      <c r="AE11" s="103"/>
      <c r="AF11" s="75">
        <f t="shared" si="8"/>
        <v>0</v>
      </c>
      <c r="AG11" s="104"/>
      <c r="AH11" s="103"/>
      <c r="AI11" s="75">
        <f t="shared" ref="AI11:AI16" si="14">AH11-AJ11</f>
        <v>0</v>
      </c>
      <c r="AJ11" s="104"/>
      <c r="AK11" s="103"/>
      <c r="AL11" s="75">
        <f t="shared" ref="AL11:AL16" si="15">AK11-AM11</f>
        <v>0</v>
      </c>
      <c r="AM11" s="104"/>
      <c r="AN11" s="103"/>
      <c r="AO11" s="75">
        <f t="shared" ref="AO11:AO16" si="16">AN11-AP11</f>
        <v>0</v>
      </c>
      <c r="AP11" s="104"/>
      <c r="AQ11" s="103"/>
      <c r="AR11" s="75">
        <f t="shared" ref="AR11:AR16" si="17">AQ11-AS11</f>
        <v>0</v>
      </c>
      <c r="AS11" s="104"/>
      <c r="AT11" s="98"/>
      <c r="AU11" s="78">
        <f>SUM(H7:H16,K7:K16,N7:N16,Q7:Q16,T7:T16,W7:W16,Z7:Z16,AC7:AC16,AF7:AF16,AI7:AI16,AL7:AL16,AO7:AO16,AR7:AR16)</f>
        <v>0</v>
      </c>
    </row>
    <row r="12" spans="1:47" ht="13.5" customHeight="1">
      <c r="A12" s="534"/>
      <c r="B12" s="548"/>
      <c r="C12" s="536"/>
      <c r="D12" s="538"/>
      <c r="E12" s="540"/>
      <c r="F12" s="91" t="s">
        <v>37</v>
      </c>
      <c r="G12" s="103"/>
      <c r="H12" s="75">
        <f t="shared" si="0"/>
        <v>0</v>
      </c>
      <c r="I12" s="104"/>
      <c r="J12" s="103"/>
      <c r="K12" s="75">
        <f t="shared" si="1"/>
        <v>0</v>
      </c>
      <c r="L12" s="104"/>
      <c r="M12" s="103"/>
      <c r="N12" s="75">
        <f t="shared" si="2"/>
        <v>0</v>
      </c>
      <c r="O12" s="104"/>
      <c r="P12" s="103"/>
      <c r="Q12" s="75">
        <f t="shared" si="3"/>
        <v>0</v>
      </c>
      <c r="R12" s="104"/>
      <c r="S12" s="103"/>
      <c r="T12" s="75">
        <f t="shared" si="4"/>
        <v>0</v>
      </c>
      <c r="U12" s="104"/>
      <c r="V12" s="103"/>
      <c r="W12" s="75">
        <f t="shared" si="5"/>
        <v>0</v>
      </c>
      <c r="X12" s="123"/>
      <c r="Y12" s="103"/>
      <c r="Z12" s="75">
        <f t="shared" si="6"/>
        <v>0</v>
      </c>
      <c r="AA12" s="104"/>
      <c r="AB12" s="103"/>
      <c r="AC12" s="75">
        <f t="shared" si="7"/>
        <v>0</v>
      </c>
      <c r="AD12" s="104"/>
      <c r="AE12" s="103"/>
      <c r="AF12" s="75">
        <f t="shared" si="8"/>
        <v>0</v>
      </c>
      <c r="AG12" s="104"/>
      <c r="AH12" s="103"/>
      <c r="AI12" s="75">
        <f t="shared" si="14"/>
        <v>0</v>
      </c>
      <c r="AJ12" s="104"/>
      <c r="AK12" s="103"/>
      <c r="AL12" s="75">
        <f t="shared" si="15"/>
        <v>0</v>
      </c>
      <c r="AM12" s="104"/>
      <c r="AN12" s="103"/>
      <c r="AO12" s="75">
        <f t="shared" si="16"/>
        <v>0</v>
      </c>
      <c r="AP12" s="104"/>
      <c r="AQ12" s="103"/>
      <c r="AR12" s="75">
        <f t="shared" si="17"/>
        <v>0</v>
      </c>
      <c r="AS12" s="104"/>
      <c r="AT12" s="98"/>
      <c r="AU12" s="79" t="s">
        <v>38</v>
      </c>
    </row>
    <row r="13" spans="1:47" ht="13.5" customHeight="1">
      <c r="A13" s="534"/>
      <c r="B13" s="548"/>
      <c r="C13" s="536"/>
      <c r="D13" s="538"/>
      <c r="E13" s="540"/>
      <c r="F13" s="91" t="s">
        <v>40</v>
      </c>
      <c r="G13" s="103"/>
      <c r="H13" s="75">
        <f t="shared" si="0"/>
        <v>0</v>
      </c>
      <c r="I13" s="104"/>
      <c r="J13" s="103"/>
      <c r="K13" s="75">
        <f t="shared" si="1"/>
        <v>0</v>
      </c>
      <c r="L13" s="104"/>
      <c r="M13" s="103"/>
      <c r="N13" s="75">
        <f t="shared" si="2"/>
        <v>0</v>
      </c>
      <c r="O13" s="104"/>
      <c r="P13" s="103"/>
      <c r="Q13" s="75">
        <f t="shared" si="3"/>
        <v>0</v>
      </c>
      <c r="R13" s="104"/>
      <c r="S13" s="103"/>
      <c r="T13" s="75">
        <f t="shared" si="4"/>
        <v>0</v>
      </c>
      <c r="U13" s="104"/>
      <c r="V13" s="103"/>
      <c r="W13" s="75">
        <f t="shared" si="5"/>
        <v>0</v>
      </c>
      <c r="X13" s="123"/>
      <c r="Y13" s="103"/>
      <c r="Z13" s="75">
        <f t="shared" si="6"/>
        <v>0</v>
      </c>
      <c r="AA13" s="104"/>
      <c r="AB13" s="103"/>
      <c r="AC13" s="75">
        <f t="shared" si="7"/>
        <v>0</v>
      </c>
      <c r="AD13" s="104"/>
      <c r="AE13" s="103"/>
      <c r="AF13" s="75">
        <f t="shared" si="8"/>
        <v>0</v>
      </c>
      <c r="AG13" s="104"/>
      <c r="AH13" s="103"/>
      <c r="AI13" s="75">
        <f t="shared" si="14"/>
        <v>0</v>
      </c>
      <c r="AJ13" s="104"/>
      <c r="AK13" s="103"/>
      <c r="AL13" s="75">
        <f t="shared" si="15"/>
        <v>0</v>
      </c>
      <c r="AM13" s="104"/>
      <c r="AN13" s="103"/>
      <c r="AO13" s="75">
        <f t="shared" si="16"/>
        <v>0</v>
      </c>
      <c r="AP13" s="104"/>
      <c r="AQ13" s="103"/>
      <c r="AR13" s="75">
        <f t="shared" si="17"/>
        <v>0</v>
      </c>
      <c r="AS13" s="104"/>
      <c r="AT13" s="98"/>
      <c r="AU13" s="78">
        <f>SUM(I7:I16,L7:L16,O7:O16,R7:R16,U7:U16,X7:X16,AA7:AA16,AD7:AD16,AG7:AG16,AJ7:AJ16,AM7:AM16,AP7:AP16,AS7:AS16)</f>
        <v>883606</v>
      </c>
    </row>
    <row r="14" spans="1:47" ht="13.5" customHeight="1">
      <c r="A14" s="534"/>
      <c r="B14" s="548"/>
      <c r="C14" s="536"/>
      <c r="D14" s="538"/>
      <c r="E14" s="540"/>
      <c r="F14" s="91" t="s">
        <v>41</v>
      </c>
      <c r="G14" s="103"/>
      <c r="H14" s="75">
        <f t="shared" si="0"/>
        <v>0</v>
      </c>
      <c r="I14" s="104"/>
      <c r="J14" s="103"/>
      <c r="K14" s="75">
        <f t="shared" si="1"/>
        <v>0</v>
      </c>
      <c r="L14" s="104"/>
      <c r="M14" s="103"/>
      <c r="N14" s="75">
        <f t="shared" si="2"/>
        <v>0</v>
      </c>
      <c r="O14" s="104"/>
      <c r="P14" s="103"/>
      <c r="Q14" s="75">
        <f t="shared" si="3"/>
        <v>0</v>
      </c>
      <c r="R14" s="104"/>
      <c r="S14" s="103"/>
      <c r="T14" s="75">
        <f t="shared" si="4"/>
        <v>0</v>
      </c>
      <c r="U14" s="104"/>
      <c r="V14" s="103"/>
      <c r="W14" s="75">
        <f t="shared" si="5"/>
        <v>0</v>
      </c>
      <c r="X14" s="123"/>
      <c r="Y14" s="103"/>
      <c r="Z14" s="75">
        <f t="shared" si="6"/>
        <v>0</v>
      </c>
      <c r="AA14" s="104"/>
      <c r="AB14" s="103"/>
      <c r="AC14" s="75">
        <f t="shared" si="7"/>
        <v>0</v>
      </c>
      <c r="AD14" s="104"/>
      <c r="AE14" s="103"/>
      <c r="AF14" s="75">
        <f t="shared" si="8"/>
        <v>0</v>
      </c>
      <c r="AG14" s="104"/>
      <c r="AH14" s="103"/>
      <c r="AI14" s="75">
        <f t="shared" si="14"/>
        <v>0</v>
      </c>
      <c r="AJ14" s="104"/>
      <c r="AK14" s="103"/>
      <c r="AL14" s="75">
        <f t="shared" si="15"/>
        <v>0</v>
      </c>
      <c r="AM14" s="104"/>
      <c r="AN14" s="103"/>
      <c r="AO14" s="75">
        <f t="shared" si="16"/>
        <v>0</v>
      </c>
      <c r="AP14" s="104"/>
      <c r="AQ14" s="103"/>
      <c r="AR14" s="75">
        <f t="shared" si="17"/>
        <v>0</v>
      </c>
      <c r="AS14" s="104"/>
      <c r="AT14" s="98"/>
      <c r="AU14" s="79" t="s">
        <v>42</v>
      </c>
    </row>
    <row r="15" spans="1:47" ht="56.25" customHeight="1">
      <c r="A15" s="534"/>
      <c r="B15" s="548"/>
      <c r="C15" s="536"/>
      <c r="D15" s="538"/>
      <c r="E15" s="540"/>
      <c r="F15" s="91" t="s">
        <v>43</v>
      </c>
      <c r="G15" s="103"/>
      <c r="H15" s="75">
        <f t="shared" si="0"/>
        <v>0</v>
      </c>
      <c r="I15" s="104"/>
      <c r="J15" s="103"/>
      <c r="K15" s="75">
        <f t="shared" si="1"/>
        <v>0</v>
      </c>
      <c r="L15" s="104"/>
      <c r="M15" s="103"/>
      <c r="N15" s="75">
        <f t="shared" si="2"/>
        <v>0</v>
      </c>
      <c r="O15" s="104"/>
      <c r="P15" s="103"/>
      <c r="Q15" s="75">
        <f t="shared" si="3"/>
        <v>0</v>
      </c>
      <c r="R15" s="104"/>
      <c r="S15" s="103"/>
      <c r="T15" s="75">
        <f t="shared" si="4"/>
        <v>0</v>
      </c>
      <c r="U15" s="104"/>
      <c r="V15" s="103"/>
      <c r="W15" s="75">
        <f t="shared" si="5"/>
        <v>0</v>
      </c>
      <c r="X15" s="123"/>
      <c r="Y15" s="103"/>
      <c r="Z15" s="75">
        <f t="shared" si="6"/>
        <v>0</v>
      </c>
      <c r="AA15" s="104"/>
      <c r="AB15" s="103"/>
      <c r="AC15" s="75">
        <f t="shared" si="7"/>
        <v>0</v>
      </c>
      <c r="AD15" s="104"/>
      <c r="AE15" s="103"/>
      <c r="AF15" s="75">
        <f t="shared" si="8"/>
        <v>0</v>
      </c>
      <c r="AG15" s="104"/>
      <c r="AH15" s="103"/>
      <c r="AI15" s="75">
        <f t="shared" si="14"/>
        <v>0</v>
      </c>
      <c r="AJ15" s="104"/>
      <c r="AK15" s="103"/>
      <c r="AL15" s="75">
        <f t="shared" si="15"/>
        <v>0</v>
      </c>
      <c r="AM15" s="104"/>
      <c r="AN15" s="103"/>
      <c r="AO15" s="75">
        <f t="shared" si="16"/>
        <v>0</v>
      </c>
      <c r="AP15" s="104"/>
      <c r="AQ15" s="103"/>
      <c r="AR15" s="75">
        <f t="shared" si="17"/>
        <v>0</v>
      </c>
      <c r="AS15" s="104"/>
      <c r="AT15" s="98"/>
      <c r="AU15" s="80">
        <f>AU13/AU8</f>
        <v>1</v>
      </c>
    </row>
    <row r="16" spans="1:47" ht="34.5" customHeight="1">
      <c r="A16" s="535"/>
      <c r="B16" s="549"/>
      <c r="C16" s="537"/>
      <c r="D16" s="539"/>
      <c r="E16" s="541"/>
      <c r="F16" s="92" t="s">
        <v>44</v>
      </c>
      <c r="G16" s="105"/>
      <c r="H16" s="81">
        <f t="shared" si="0"/>
        <v>0</v>
      </c>
      <c r="I16" s="106"/>
      <c r="J16" s="105"/>
      <c r="K16" s="81">
        <f t="shared" si="1"/>
        <v>0</v>
      </c>
      <c r="L16" s="106"/>
      <c r="M16" s="105"/>
      <c r="N16" s="81">
        <f t="shared" si="2"/>
        <v>0</v>
      </c>
      <c r="O16" s="106"/>
      <c r="P16" s="105"/>
      <c r="Q16" s="81">
        <f t="shared" si="3"/>
        <v>0</v>
      </c>
      <c r="R16" s="106"/>
      <c r="S16" s="105"/>
      <c r="T16" s="81">
        <f t="shared" si="4"/>
        <v>0</v>
      </c>
      <c r="U16" s="106"/>
      <c r="V16" s="105"/>
      <c r="W16" s="81">
        <f t="shared" si="5"/>
        <v>0</v>
      </c>
      <c r="X16" s="124"/>
      <c r="Y16" s="105"/>
      <c r="Z16" s="81">
        <f t="shared" si="6"/>
        <v>0</v>
      </c>
      <c r="AA16" s="106"/>
      <c r="AB16" s="105"/>
      <c r="AC16" s="81">
        <f t="shared" si="7"/>
        <v>0</v>
      </c>
      <c r="AD16" s="106"/>
      <c r="AE16" s="105"/>
      <c r="AF16" s="81">
        <f t="shared" si="8"/>
        <v>0</v>
      </c>
      <c r="AG16" s="106"/>
      <c r="AH16" s="105"/>
      <c r="AI16" s="81">
        <f t="shared" si="14"/>
        <v>0</v>
      </c>
      <c r="AJ16" s="106"/>
      <c r="AK16" s="105"/>
      <c r="AL16" s="81">
        <f t="shared" si="15"/>
        <v>0</v>
      </c>
      <c r="AM16" s="106"/>
      <c r="AN16" s="105"/>
      <c r="AO16" s="81">
        <f t="shared" si="16"/>
        <v>0</v>
      </c>
      <c r="AP16" s="106"/>
      <c r="AQ16" s="105"/>
      <c r="AR16" s="81">
        <f t="shared" si="17"/>
        <v>0</v>
      </c>
      <c r="AS16" s="106"/>
      <c r="AT16" s="99"/>
      <c r="AU16" s="82"/>
    </row>
    <row r="17" spans="1:47" ht="106.5" customHeight="1">
      <c r="A17" s="546" t="s">
        <v>22</v>
      </c>
      <c r="B17" s="532" t="s">
        <v>18</v>
      </c>
      <c r="C17" s="532" t="s">
        <v>19</v>
      </c>
      <c r="D17" s="532" t="s">
        <v>204</v>
      </c>
      <c r="E17" s="532" t="s">
        <v>21</v>
      </c>
      <c r="F17" s="550" t="s">
        <v>23</v>
      </c>
      <c r="G17" s="512" t="s">
        <v>24</v>
      </c>
      <c r="H17" s="502" t="s">
        <v>25</v>
      </c>
      <c r="I17" s="504" t="s">
        <v>26</v>
      </c>
      <c r="J17" s="512" t="s">
        <v>24</v>
      </c>
      <c r="K17" s="502" t="s">
        <v>25</v>
      </c>
      <c r="L17" s="504" t="s">
        <v>26</v>
      </c>
      <c r="M17" s="512" t="s">
        <v>24</v>
      </c>
      <c r="N17" s="502" t="s">
        <v>25</v>
      </c>
      <c r="O17" s="504" t="s">
        <v>26</v>
      </c>
      <c r="P17" s="512" t="s">
        <v>24</v>
      </c>
      <c r="Q17" s="502" t="s">
        <v>25</v>
      </c>
      <c r="R17" s="504" t="s">
        <v>26</v>
      </c>
      <c r="S17" s="512" t="s">
        <v>24</v>
      </c>
      <c r="T17" s="502" t="s">
        <v>25</v>
      </c>
      <c r="U17" s="504" t="s">
        <v>26</v>
      </c>
      <c r="V17" s="512" t="s">
        <v>24</v>
      </c>
      <c r="W17" s="502" t="s">
        <v>25</v>
      </c>
      <c r="X17" s="542" t="s">
        <v>26</v>
      </c>
      <c r="Y17" s="512" t="s">
        <v>24</v>
      </c>
      <c r="Z17" s="502" t="s">
        <v>25</v>
      </c>
      <c r="AA17" s="504" t="s">
        <v>26</v>
      </c>
      <c r="AB17" s="512" t="s">
        <v>24</v>
      </c>
      <c r="AC17" s="502" t="s">
        <v>25</v>
      </c>
      <c r="AD17" s="504" t="s">
        <v>26</v>
      </c>
      <c r="AE17" s="512" t="s">
        <v>24</v>
      </c>
      <c r="AF17" s="502" t="s">
        <v>25</v>
      </c>
      <c r="AG17" s="504" t="s">
        <v>26</v>
      </c>
      <c r="AH17" s="512" t="s">
        <v>24</v>
      </c>
      <c r="AI17" s="502" t="s">
        <v>25</v>
      </c>
      <c r="AJ17" s="504" t="s">
        <v>26</v>
      </c>
      <c r="AK17" s="512" t="s">
        <v>24</v>
      </c>
      <c r="AL17" s="502" t="s">
        <v>25</v>
      </c>
      <c r="AM17" s="504" t="s">
        <v>26</v>
      </c>
      <c r="AN17" s="512" t="s">
        <v>24</v>
      </c>
      <c r="AO17" s="502" t="s">
        <v>25</v>
      </c>
      <c r="AP17" s="504" t="s">
        <v>26</v>
      </c>
      <c r="AQ17" s="512" t="s">
        <v>24</v>
      </c>
      <c r="AR17" s="502" t="s">
        <v>25</v>
      </c>
      <c r="AS17" s="504" t="s">
        <v>26</v>
      </c>
      <c r="AT17" s="544" t="s">
        <v>24</v>
      </c>
      <c r="AU17" s="552" t="s">
        <v>27</v>
      </c>
    </row>
    <row r="18" spans="1:47" ht="19.5" customHeight="1">
      <c r="A18" s="547"/>
      <c r="B18" s="533"/>
      <c r="C18" s="533"/>
      <c r="D18" s="533"/>
      <c r="E18" s="533"/>
      <c r="F18" s="551"/>
      <c r="G18" s="513"/>
      <c r="H18" s="503"/>
      <c r="I18" s="505"/>
      <c r="J18" s="513"/>
      <c r="K18" s="503"/>
      <c r="L18" s="505"/>
      <c r="M18" s="513"/>
      <c r="N18" s="503"/>
      <c r="O18" s="505"/>
      <c r="P18" s="513"/>
      <c r="Q18" s="503"/>
      <c r="R18" s="505"/>
      <c r="S18" s="513"/>
      <c r="T18" s="503"/>
      <c r="U18" s="505"/>
      <c r="V18" s="513"/>
      <c r="W18" s="503"/>
      <c r="X18" s="543"/>
      <c r="Y18" s="513"/>
      <c r="Z18" s="503"/>
      <c r="AA18" s="505"/>
      <c r="AB18" s="513"/>
      <c r="AC18" s="503"/>
      <c r="AD18" s="505"/>
      <c r="AE18" s="513"/>
      <c r="AF18" s="503"/>
      <c r="AG18" s="505"/>
      <c r="AH18" s="513"/>
      <c r="AI18" s="503"/>
      <c r="AJ18" s="505"/>
      <c r="AK18" s="513"/>
      <c r="AL18" s="503"/>
      <c r="AM18" s="505"/>
      <c r="AN18" s="513"/>
      <c r="AO18" s="503"/>
      <c r="AP18" s="505"/>
      <c r="AQ18" s="513"/>
      <c r="AR18" s="503"/>
      <c r="AS18" s="505"/>
      <c r="AT18" s="545"/>
      <c r="AU18" s="553"/>
    </row>
    <row r="19" spans="1:47" ht="49.5" customHeight="1">
      <c r="A19" s="534" t="s">
        <v>230</v>
      </c>
      <c r="B19" s="548" t="s">
        <v>263</v>
      </c>
      <c r="C19" s="536">
        <v>2084</v>
      </c>
      <c r="D19" s="538" t="s">
        <v>264</v>
      </c>
      <c r="E19" s="540" t="s">
        <v>265</v>
      </c>
      <c r="F19" s="91" t="s">
        <v>31</v>
      </c>
      <c r="G19" s="103"/>
      <c r="H19" s="75">
        <f t="shared" ref="H19:H27" si="18">G19-I19</f>
        <v>0</v>
      </c>
      <c r="I19" s="104"/>
      <c r="J19" s="103"/>
      <c r="K19" s="75">
        <f t="shared" ref="K19:K27" si="19">J19-L19</f>
        <v>0</v>
      </c>
      <c r="L19" s="104"/>
      <c r="M19" s="103"/>
      <c r="N19" s="75">
        <f t="shared" ref="N19:N27" si="20">M19-O19</f>
        <v>0</v>
      </c>
      <c r="O19" s="104"/>
      <c r="P19" s="103"/>
      <c r="Q19" s="75">
        <f t="shared" ref="Q19:Q27" si="21">P19-R19</f>
        <v>0</v>
      </c>
      <c r="R19" s="104"/>
      <c r="S19" s="103"/>
      <c r="T19" s="75">
        <f t="shared" ref="T19:T27" si="22">S19-U19</f>
        <v>0</v>
      </c>
      <c r="U19" s="104"/>
      <c r="V19" s="103"/>
      <c r="W19" s="75">
        <f t="shared" ref="W19:W27" si="23">V19-X19</f>
        <v>0</v>
      </c>
      <c r="X19" s="123"/>
      <c r="Y19" s="103"/>
      <c r="Z19" s="75">
        <f t="shared" ref="Z19:Z27" si="24">Y19-AA19</f>
        <v>0</v>
      </c>
      <c r="AA19" s="104"/>
      <c r="AB19" s="103"/>
      <c r="AC19" s="75">
        <f t="shared" ref="AC19:AC27" si="25">AB19-AD19</f>
        <v>0</v>
      </c>
      <c r="AD19" s="104"/>
      <c r="AE19" s="103"/>
      <c r="AF19" s="75">
        <f t="shared" ref="AF19:AF27" si="26">AE19-AG19</f>
        <v>0</v>
      </c>
      <c r="AG19" s="104"/>
      <c r="AH19" s="103"/>
      <c r="AI19" s="75">
        <f t="shared" ref="AI19:AI27" si="27">AH19-AJ19</f>
        <v>0</v>
      </c>
      <c r="AJ19" s="104"/>
      <c r="AK19" s="103"/>
      <c r="AL19" s="75">
        <f t="shared" ref="AL19:AL27" si="28">AK19-AM19</f>
        <v>0</v>
      </c>
      <c r="AM19" s="104"/>
      <c r="AN19" s="103"/>
      <c r="AO19" s="75">
        <f t="shared" ref="AO19:AO27" si="29">AN19-AP19</f>
        <v>0</v>
      </c>
      <c r="AP19" s="104"/>
      <c r="AQ19" s="103"/>
      <c r="AR19" s="75">
        <f t="shared" ref="AR19:AR27" si="30">AQ19-AS19</f>
        <v>0</v>
      </c>
      <c r="AS19" s="104"/>
      <c r="AT19" s="98"/>
      <c r="AU19" s="77" t="s">
        <v>32</v>
      </c>
    </row>
    <row r="20" spans="1:47" ht="33.75" customHeight="1">
      <c r="A20" s="534"/>
      <c r="B20" s="548"/>
      <c r="C20" s="536"/>
      <c r="D20" s="538"/>
      <c r="E20" s="540"/>
      <c r="F20" s="91" t="s">
        <v>33</v>
      </c>
      <c r="G20" s="103"/>
      <c r="H20" s="75">
        <f t="shared" si="18"/>
        <v>0</v>
      </c>
      <c r="I20" s="104"/>
      <c r="J20" s="103"/>
      <c r="K20" s="75">
        <f t="shared" si="19"/>
        <v>0</v>
      </c>
      <c r="L20" s="104"/>
      <c r="M20" s="103"/>
      <c r="N20" s="75">
        <f t="shared" si="20"/>
        <v>0</v>
      </c>
      <c r="O20" s="104"/>
      <c r="P20" s="103"/>
      <c r="Q20" s="75">
        <f t="shared" si="21"/>
        <v>0</v>
      </c>
      <c r="R20" s="104"/>
      <c r="S20" s="103"/>
      <c r="T20" s="75">
        <f t="shared" si="22"/>
        <v>0</v>
      </c>
      <c r="U20" s="104"/>
      <c r="V20" s="103"/>
      <c r="W20" s="75">
        <f t="shared" si="23"/>
        <v>0</v>
      </c>
      <c r="X20" s="123"/>
      <c r="Y20" s="103"/>
      <c r="Z20" s="75">
        <f t="shared" si="24"/>
        <v>0</v>
      </c>
      <c r="AA20" s="104"/>
      <c r="AB20" s="103"/>
      <c r="AC20" s="75">
        <f t="shared" si="25"/>
        <v>0</v>
      </c>
      <c r="AD20" s="104"/>
      <c r="AE20" s="103"/>
      <c r="AF20" s="75">
        <f t="shared" si="26"/>
        <v>0</v>
      </c>
      <c r="AG20" s="104"/>
      <c r="AH20" s="103"/>
      <c r="AI20" s="75">
        <f t="shared" si="27"/>
        <v>0</v>
      </c>
      <c r="AJ20" s="104"/>
      <c r="AK20" s="103"/>
      <c r="AL20" s="75">
        <f t="shared" si="28"/>
        <v>0</v>
      </c>
      <c r="AM20" s="104"/>
      <c r="AN20" s="103"/>
      <c r="AO20" s="75">
        <f t="shared" si="29"/>
        <v>0</v>
      </c>
      <c r="AP20" s="104"/>
      <c r="AQ20" s="103"/>
      <c r="AR20" s="75">
        <f t="shared" si="30"/>
        <v>0</v>
      </c>
      <c r="AS20" s="104"/>
      <c r="AT20" s="98"/>
      <c r="AU20" s="78">
        <f>SUM(G19:G27,J19:J27,M19:M27,P19:P27,S19:S27,V19:V27,Y19:Y27,AB19:AB27,AE19:AE27,AH19:AH27,AK19:AK27,AT19:AT27,AN19:AN27,AQ19:AQ27)</f>
        <v>2130000</v>
      </c>
    </row>
    <row r="21" spans="1:47" ht="35.25" customHeight="1">
      <c r="A21" s="534"/>
      <c r="B21" s="548"/>
      <c r="C21" s="536"/>
      <c r="D21" s="538"/>
      <c r="E21" s="540"/>
      <c r="F21" s="91" t="s">
        <v>34</v>
      </c>
      <c r="G21" s="103"/>
      <c r="H21" s="75">
        <f t="shared" si="18"/>
        <v>0</v>
      </c>
      <c r="I21" s="104"/>
      <c r="J21" s="103"/>
      <c r="K21" s="75">
        <f t="shared" si="19"/>
        <v>0</v>
      </c>
      <c r="L21" s="104"/>
      <c r="M21" s="103"/>
      <c r="N21" s="75">
        <f t="shared" si="20"/>
        <v>0</v>
      </c>
      <c r="O21" s="104"/>
      <c r="P21" s="103"/>
      <c r="Q21" s="75">
        <f t="shared" si="21"/>
        <v>0</v>
      </c>
      <c r="R21" s="104"/>
      <c r="S21" s="103"/>
      <c r="T21" s="75">
        <f t="shared" si="22"/>
        <v>0</v>
      </c>
      <c r="U21" s="104"/>
      <c r="V21" s="103"/>
      <c r="W21" s="75">
        <f t="shared" si="23"/>
        <v>0</v>
      </c>
      <c r="X21" s="123"/>
      <c r="Y21" s="103"/>
      <c r="Z21" s="75">
        <f t="shared" si="24"/>
        <v>0</v>
      </c>
      <c r="AA21" s="170"/>
      <c r="AB21" s="103"/>
      <c r="AC21" s="75">
        <f t="shared" si="25"/>
        <v>0</v>
      </c>
      <c r="AD21" s="104"/>
      <c r="AE21" s="103"/>
      <c r="AF21" s="75">
        <f t="shared" si="26"/>
        <v>0</v>
      </c>
      <c r="AG21" s="104"/>
      <c r="AH21" s="103"/>
      <c r="AI21" s="75">
        <f t="shared" si="27"/>
        <v>0</v>
      </c>
      <c r="AJ21" s="104"/>
      <c r="AK21" s="103"/>
      <c r="AL21" s="75">
        <f t="shared" si="28"/>
        <v>0</v>
      </c>
      <c r="AM21" s="104"/>
      <c r="AN21" s="103"/>
      <c r="AO21" s="75">
        <f t="shared" si="29"/>
        <v>0</v>
      </c>
      <c r="AP21" s="104"/>
      <c r="AQ21" s="103"/>
      <c r="AR21" s="75">
        <f t="shared" si="30"/>
        <v>0</v>
      </c>
      <c r="AS21" s="104"/>
      <c r="AT21" s="98"/>
      <c r="AU21" s="79" t="s">
        <v>35</v>
      </c>
    </row>
    <row r="22" spans="1:47" ht="32.25" customHeight="1">
      <c r="A22" s="534"/>
      <c r="B22" s="548"/>
      <c r="C22" s="536"/>
      <c r="D22" s="538"/>
      <c r="E22" s="540"/>
      <c r="F22" s="91" t="s">
        <v>36</v>
      </c>
      <c r="G22" s="103"/>
      <c r="H22" s="75">
        <f t="shared" si="18"/>
        <v>0</v>
      </c>
      <c r="I22" s="104"/>
      <c r="J22" s="103"/>
      <c r="K22" s="75">
        <f t="shared" si="19"/>
        <v>0</v>
      </c>
      <c r="L22" s="104"/>
      <c r="M22" s="103"/>
      <c r="N22" s="75">
        <f t="shared" si="20"/>
        <v>0</v>
      </c>
      <c r="O22" s="104"/>
      <c r="P22" s="103"/>
      <c r="Q22" s="75">
        <f t="shared" si="21"/>
        <v>0</v>
      </c>
      <c r="R22" s="104"/>
      <c r="S22" s="103"/>
      <c r="T22" s="75">
        <f t="shared" si="22"/>
        <v>0</v>
      </c>
      <c r="U22" s="104"/>
      <c r="V22" s="103"/>
      <c r="W22" s="75">
        <f t="shared" si="23"/>
        <v>0</v>
      </c>
      <c r="X22" s="123"/>
      <c r="Y22" s="103"/>
      <c r="Z22" s="75">
        <f t="shared" si="24"/>
        <v>0</v>
      </c>
      <c r="AA22" s="104"/>
      <c r="AB22" s="103"/>
      <c r="AC22" s="75">
        <f t="shared" si="25"/>
        <v>0</v>
      </c>
      <c r="AD22" s="104"/>
      <c r="AE22" s="103"/>
      <c r="AF22" s="75">
        <f t="shared" si="26"/>
        <v>0</v>
      </c>
      <c r="AG22" s="104"/>
      <c r="AH22" s="103"/>
      <c r="AI22" s="75">
        <f t="shared" si="27"/>
        <v>0</v>
      </c>
      <c r="AJ22" s="104"/>
      <c r="AK22" s="103"/>
      <c r="AL22" s="75">
        <f t="shared" si="28"/>
        <v>0</v>
      </c>
      <c r="AM22" s="104"/>
      <c r="AN22" s="103"/>
      <c r="AO22" s="75">
        <f t="shared" si="29"/>
        <v>0</v>
      </c>
      <c r="AP22" s="104"/>
      <c r="AQ22" s="103"/>
      <c r="AR22" s="75">
        <f t="shared" si="30"/>
        <v>0</v>
      </c>
      <c r="AS22" s="104"/>
      <c r="AT22" s="98"/>
      <c r="AU22" s="78">
        <f>SUM(H19:H27,K19:K27,N19:N27,Q19:Q27,T19:T27,W19:W27,Z19:Z27,AC19:AC27,AF19:AF27,AI19:AI27,AL19:AL27,AO19:AO27,AR19:AR27)</f>
        <v>0</v>
      </c>
    </row>
    <row r="23" spans="1:47" ht="27.75" customHeight="1">
      <c r="A23" s="534"/>
      <c r="B23" s="548"/>
      <c r="C23" s="536"/>
      <c r="D23" s="538"/>
      <c r="E23" s="540"/>
      <c r="F23" s="91" t="s">
        <v>37</v>
      </c>
      <c r="G23" s="103"/>
      <c r="H23" s="75">
        <f t="shared" si="18"/>
        <v>0</v>
      </c>
      <c r="I23" s="104"/>
      <c r="J23" s="103"/>
      <c r="K23" s="75">
        <f t="shared" si="19"/>
        <v>0</v>
      </c>
      <c r="L23" s="104"/>
      <c r="M23" s="103"/>
      <c r="N23" s="75">
        <f t="shared" si="20"/>
        <v>0</v>
      </c>
      <c r="O23" s="104"/>
      <c r="P23" s="103"/>
      <c r="Q23" s="75">
        <f t="shared" si="21"/>
        <v>0</v>
      </c>
      <c r="R23" s="104"/>
      <c r="S23" s="103"/>
      <c r="T23" s="75">
        <f t="shared" si="22"/>
        <v>0</v>
      </c>
      <c r="U23" s="104"/>
      <c r="V23" s="103"/>
      <c r="W23" s="75">
        <f t="shared" si="23"/>
        <v>0</v>
      </c>
      <c r="X23" s="123"/>
      <c r="Y23" s="107"/>
      <c r="Z23" s="76">
        <f t="shared" si="24"/>
        <v>0</v>
      </c>
      <c r="AA23" s="104"/>
      <c r="AB23" s="103"/>
      <c r="AC23" s="75">
        <f t="shared" si="25"/>
        <v>0</v>
      </c>
      <c r="AD23" s="104"/>
      <c r="AE23" s="103"/>
      <c r="AF23" s="75">
        <f t="shared" si="26"/>
        <v>0</v>
      </c>
      <c r="AG23" s="104"/>
      <c r="AH23" s="103"/>
      <c r="AI23" s="75">
        <f t="shared" si="27"/>
        <v>0</v>
      </c>
      <c r="AJ23" s="104"/>
      <c r="AK23" s="103"/>
      <c r="AL23" s="75">
        <f t="shared" si="28"/>
        <v>0</v>
      </c>
      <c r="AM23" s="104"/>
      <c r="AN23" s="103"/>
      <c r="AO23" s="75">
        <f t="shared" si="29"/>
        <v>0</v>
      </c>
      <c r="AP23" s="104"/>
      <c r="AQ23" s="103"/>
      <c r="AR23" s="75">
        <f t="shared" si="30"/>
        <v>0</v>
      </c>
      <c r="AS23" s="104"/>
      <c r="AT23" s="98"/>
      <c r="AU23" s="79" t="s">
        <v>38</v>
      </c>
    </row>
    <row r="24" spans="1:47" ht="27" customHeight="1">
      <c r="A24" s="534"/>
      <c r="B24" s="548"/>
      <c r="C24" s="536"/>
      <c r="D24" s="538"/>
      <c r="E24" s="540"/>
      <c r="F24" s="91" t="s">
        <v>40</v>
      </c>
      <c r="G24" s="103"/>
      <c r="H24" s="75">
        <f t="shared" si="18"/>
        <v>0</v>
      </c>
      <c r="I24" s="104"/>
      <c r="J24" s="103"/>
      <c r="K24" s="75">
        <f t="shared" si="19"/>
        <v>0</v>
      </c>
      <c r="L24" s="104"/>
      <c r="M24" s="103"/>
      <c r="N24" s="75">
        <f t="shared" si="20"/>
        <v>0</v>
      </c>
      <c r="O24" s="104"/>
      <c r="P24" s="103"/>
      <c r="Q24" s="75">
        <f t="shared" si="21"/>
        <v>0</v>
      </c>
      <c r="R24" s="104"/>
      <c r="S24" s="103"/>
      <c r="T24" s="75">
        <f t="shared" si="22"/>
        <v>0</v>
      </c>
      <c r="U24" s="104"/>
      <c r="V24" s="103"/>
      <c r="W24" s="75">
        <f t="shared" si="23"/>
        <v>0</v>
      </c>
      <c r="X24" s="123"/>
      <c r="Y24" s="145"/>
      <c r="Z24" s="145"/>
      <c r="AA24" s="218"/>
      <c r="AB24" s="168"/>
      <c r="AC24" s="169">
        <f>AB24-AD24</f>
        <v>0</v>
      </c>
      <c r="AD24" s="104"/>
      <c r="AE24" s="168">
        <v>2130000</v>
      </c>
      <c r="AF24" s="169">
        <f t="shared" si="26"/>
        <v>0</v>
      </c>
      <c r="AG24" s="104">
        <v>2130000</v>
      </c>
      <c r="AH24" s="103"/>
      <c r="AI24" s="75">
        <f t="shared" si="27"/>
        <v>0</v>
      </c>
      <c r="AJ24" s="104"/>
      <c r="AK24" s="103"/>
      <c r="AL24" s="75">
        <f t="shared" si="28"/>
        <v>0</v>
      </c>
      <c r="AM24" s="104"/>
      <c r="AN24" s="103"/>
      <c r="AO24" s="75">
        <f t="shared" si="29"/>
        <v>0</v>
      </c>
      <c r="AP24" s="104"/>
      <c r="AQ24" s="103"/>
      <c r="AR24" s="75">
        <f t="shared" si="30"/>
        <v>0</v>
      </c>
      <c r="AS24" s="104"/>
      <c r="AT24" s="98"/>
      <c r="AU24" s="78">
        <f>SUM(I19:I27,L19:L27,O19:O27,R19:R27,U19:U27,X19:X27,AA19:AA27,AD19:AD27,AG19:AG27,AJ19:AJ27,AM19:AM27,AP19:AP27,AS19:AS27)</f>
        <v>2130000</v>
      </c>
    </row>
    <row r="25" spans="1:47" ht="21.75" customHeight="1">
      <c r="A25" s="534"/>
      <c r="B25" s="548"/>
      <c r="C25" s="536"/>
      <c r="D25" s="538"/>
      <c r="E25" s="540"/>
      <c r="F25" s="91" t="s">
        <v>41</v>
      </c>
      <c r="G25" s="103"/>
      <c r="H25" s="75">
        <f t="shared" si="18"/>
        <v>0</v>
      </c>
      <c r="I25" s="104"/>
      <c r="J25" s="103"/>
      <c r="K25" s="75">
        <f t="shared" si="19"/>
        <v>0</v>
      </c>
      <c r="L25" s="104"/>
      <c r="M25" s="103"/>
      <c r="N25" s="75">
        <f t="shared" si="20"/>
        <v>0</v>
      </c>
      <c r="O25" s="104"/>
      <c r="P25" s="103"/>
      <c r="Q25" s="75">
        <f t="shared" si="21"/>
        <v>0</v>
      </c>
      <c r="R25" s="104"/>
      <c r="S25" s="103"/>
      <c r="T25" s="75">
        <f t="shared" si="22"/>
        <v>0</v>
      </c>
      <c r="U25" s="104"/>
      <c r="V25" s="103"/>
      <c r="W25" s="75">
        <f t="shared" si="23"/>
        <v>0</v>
      </c>
      <c r="X25" s="123"/>
      <c r="Y25" s="219"/>
      <c r="Z25" s="220">
        <f t="shared" si="24"/>
        <v>0</v>
      </c>
      <c r="AA25" s="104"/>
      <c r="AB25" s="103"/>
      <c r="AC25" s="75">
        <f t="shared" si="25"/>
        <v>0</v>
      </c>
      <c r="AD25" s="104"/>
      <c r="AE25" s="103"/>
      <c r="AF25" s="75">
        <f t="shared" si="26"/>
        <v>0</v>
      </c>
      <c r="AG25" s="104"/>
      <c r="AH25" s="103"/>
      <c r="AI25" s="75">
        <f t="shared" si="27"/>
        <v>0</v>
      </c>
      <c r="AJ25" s="104"/>
      <c r="AK25" s="103"/>
      <c r="AL25" s="75">
        <f t="shared" si="28"/>
        <v>0</v>
      </c>
      <c r="AM25" s="104"/>
      <c r="AN25" s="103"/>
      <c r="AO25" s="75">
        <f t="shared" si="29"/>
        <v>0</v>
      </c>
      <c r="AP25" s="104"/>
      <c r="AQ25" s="103"/>
      <c r="AR25" s="75">
        <f t="shared" si="30"/>
        <v>0</v>
      </c>
      <c r="AS25" s="104"/>
      <c r="AT25" s="98"/>
      <c r="AU25" s="79" t="s">
        <v>42</v>
      </c>
    </row>
    <row r="26" spans="1:47" ht="24.75" customHeight="1">
      <c r="A26" s="534"/>
      <c r="B26" s="548"/>
      <c r="C26" s="536"/>
      <c r="D26" s="538"/>
      <c r="E26" s="540"/>
      <c r="F26" s="91" t="s">
        <v>43</v>
      </c>
      <c r="G26" s="103"/>
      <c r="H26" s="75">
        <f t="shared" si="18"/>
        <v>0</v>
      </c>
      <c r="I26" s="104"/>
      <c r="J26" s="103"/>
      <c r="K26" s="75">
        <f t="shared" si="19"/>
        <v>0</v>
      </c>
      <c r="L26" s="104"/>
      <c r="M26" s="103"/>
      <c r="N26" s="75">
        <f t="shared" si="20"/>
        <v>0</v>
      </c>
      <c r="O26" s="104"/>
      <c r="P26" s="103"/>
      <c r="Q26" s="75">
        <f t="shared" si="21"/>
        <v>0</v>
      </c>
      <c r="R26" s="104"/>
      <c r="S26" s="103"/>
      <c r="T26" s="75">
        <f t="shared" si="22"/>
        <v>0</v>
      </c>
      <c r="U26" s="104"/>
      <c r="V26" s="103"/>
      <c r="W26" s="75">
        <f t="shared" si="23"/>
        <v>0</v>
      </c>
      <c r="X26" s="123"/>
      <c r="Y26" s="103"/>
      <c r="Z26" s="75">
        <f t="shared" si="24"/>
        <v>0</v>
      </c>
      <c r="AA26" s="104"/>
      <c r="AB26" s="103"/>
      <c r="AC26" s="75">
        <f t="shared" si="25"/>
        <v>0</v>
      </c>
      <c r="AD26" s="104"/>
      <c r="AE26" s="103"/>
      <c r="AF26" s="75">
        <f t="shared" si="26"/>
        <v>0</v>
      </c>
      <c r="AG26" s="104"/>
      <c r="AH26" s="103"/>
      <c r="AI26" s="75">
        <f t="shared" si="27"/>
        <v>0</v>
      </c>
      <c r="AJ26" s="104"/>
      <c r="AK26" s="103"/>
      <c r="AL26" s="75">
        <f t="shared" si="28"/>
        <v>0</v>
      </c>
      <c r="AM26" s="104"/>
      <c r="AN26" s="103"/>
      <c r="AO26" s="75">
        <f t="shared" si="29"/>
        <v>0</v>
      </c>
      <c r="AP26" s="104"/>
      <c r="AQ26" s="103"/>
      <c r="AR26" s="75">
        <f t="shared" si="30"/>
        <v>0</v>
      </c>
      <c r="AS26" s="104"/>
      <c r="AT26" s="98"/>
      <c r="AU26" s="80">
        <f>AU24/AU20</f>
        <v>1</v>
      </c>
    </row>
    <row r="27" spans="1:47" ht="28.5" customHeight="1">
      <c r="A27" s="535"/>
      <c r="B27" s="549"/>
      <c r="C27" s="537"/>
      <c r="D27" s="539"/>
      <c r="E27" s="541"/>
      <c r="F27" s="92" t="s">
        <v>44</v>
      </c>
      <c r="G27" s="105"/>
      <c r="H27" s="81">
        <f t="shared" si="18"/>
        <v>0</v>
      </c>
      <c r="I27" s="106"/>
      <c r="J27" s="105"/>
      <c r="K27" s="81">
        <f t="shared" si="19"/>
        <v>0</v>
      </c>
      <c r="L27" s="106"/>
      <c r="M27" s="105"/>
      <c r="N27" s="81">
        <f t="shared" si="20"/>
        <v>0</v>
      </c>
      <c r="O27" s="106"/>
      <c r="P27" s="105"/>
      <c r="Q27" s="81">
        <f t="shared" si="21"/>
        <v>0</v>
      </c>
      <c r="R27" s="106"/>
      <c r="S27" s="105"/>
      <c r="T27" s="81">
        <f t="shared" si="22"/>
        <v>0</v>
      </c>
      <c r="U27" s="106"/>
      <c r="V27" s="105"/>
      <c r="W27" s="81">
        <f t="shared" si="23"/>
        <v>0</v>
      </c>
      <c r="X27" s="124"/>
      <c r="Y27" s="105"/>
      <c r="Z27" s="81">
        <f t="shared" si="24"/>
        <v>0</v>
      </c>
      <c r="AA27" s="106"/>
      <c r="AB27" s="105"/>
      <c r="AC27" s="81">
        <f t="shared" si="25"/>
        <v>0</v>
      </c>
      <c r="AD27" s="106"/>
      <c r="AE27" s="105"/>
      <c r="AF27" s="81">
        <f t="shared" si="26"/>
        <v>0</v>
      </c>
      <c r="AG27" s="106"/>
      <c r="AH27" s="105"/>
      <c r="AI27" s="81">
        <f t="shared" si="27"/>
        <v>0</v>
      </c>
      <c r="AJ27" s="106"/>
      <c r="AK27" s="105"/>
      <c r="AL27" s="81">
        <f t="shared" si="28"/>
        <v>0</v>
      </c>
      <c r="AM27" s="106"/>
      <c r="AN27" s="105"/>
      <c r="AO27" s="81">
        <f t="shared" si="29"/>
        <v>0</v>
      </c>
      <c r="AP27" s="106"/>
      <c r="AQ27" s="105"/>
      <c r="AR27" s="81">
        <f t="shared" si="30"/>
        <v>0</v>
      </c>
      <c r="AS27" s="106"/>
      <c r="AT27" s="99"/>
      <c r="AU27" s="82"/>
    </row>
    <row r="28" spans="1:47" ht="52.5" customHeight="1">
      <c r="A28" s="546" t="s">
        <v>22</v>
      </c>
      <c r="B28" s="532" t="s">
        <v>18</v>
      </c>
      <c r="C28" s="532" t="s">
        <v>19</v>
      </c>
      <c r="D28" s="532" t="s">
        <v>204</v>
      </c>
      <c r="E28" s="532" t="s">
        <v>21</v>
      </c>
      <c r="F28" s="550" t="s">
        <v>23</v>
      </c>
      <c r="G28" s="512" t="s">
        <v>24</v>
      </c>
      <c r="H28" s="502" t="s">
        <v>25</v>
      </c>
      <c r="I28" s="504" t="s">
        <v>26</v>
      </c>
      <c r="J28" s="512" t="s">
        <v>24</v>
      </c>
      <c r="K28" s="502" t="s">
        <v>25</v>
      </c>
      <c r="L28" s="504" t="s">
        <v>26</v>
      </c>
      <c r="M28" s="512" t="s">
        <v>24</v>
      </c>
      <c r="N28" s="502" t="s">
        <v>25</v>
      </c>
      <c r="O28" s="504" t="s">
        <v>26</v>
      </c>
      <c r="P28" s="512" t="s">
        <v>24</v>
      </c>
      <c r="Q28" s="502" t="s">
        <v>25</v>
      </c>
      <c r="R28" s="504" t="s">
        <v>26</v>
      </c>
      <c r="S28" s="512" t="s">
        <v>24</v>
      </c>
      <c r="T28" s="502" t="s">
        <v>25</v>
      </c>
      <c r="U28" s="504" t="s">
        <v>26</v>
      </c>
      <c r="V28" s="512" t="s">
        <v>24</v>
      </c>
      <c r="W28" s="502" t="s">
        <v>25</v>
      </c>
      <c r="X28" s="542" t="s">
        <v>26</v>
      </c>
      <c r="Y28" s="512" t="s">
        <v>24</v>
      </c>
      <c r="Z28" s="502" t="s">
        <v>25</v>
      </c>
      <c r="AA28" s="504" t="s">
        <v>26</v>
      </c>
      <c r="AB28" s="512" t="s">
        <v>24</v>
      </c>
      <c r="AC28" s="502" t="s">
        <v>25</v>
      </c>
      <c r="AD28" s="504" t="s">
        <v>26</v>
      </c>
      <c r="AE28" s="512" t="s">
        <v>24</v>
      </c>
      <c r="AF28" s="502" t="s">
        <v>25</v>
      </c>
      <c r="AG28" s="504" t="s">
        <v>26</v>
      </c>
      <c r="AH28" s="512" t="s">
        <v>24</v>
      </c>
      <c r="AI28" s="502" t="s">
        <v>25</v>
      </c>
      <c r="AJ28" s="504" t="s">
        <v>26</v>
      </c>
      <c r="AK28" s="512" t="s">
        <v>24</v>
      </c>
      <c r="AL28" s="502" t="s">
        <v>25</v>
      </c>
      <c r="AM28" s="504" t="s">
        <v>26</v>
      </c>
      <c r="AN28" s="512" t="s">
        <v>24</v>
      </c>
      <c r="AO28" s="502" t="s">
        <v>25</v>
      </c>
      <c r="AP28" s="504" t="s">
        <v>26</v>
      </c>
      <c r="AQ28" s="512" t="s">
        <v>24</v>
      </c>
      <c r="AR28" s="502" t="s">
        <v>25</v>
      </c>
      <c r="AS28" s="504" t="s">
        <v>26</v>
      </c>
      <c r="AT28" s="544" t="s">
        <v>24</v>
      </c>
      <c r="AU28" s="552" t="s">
        <v>27</v>
      </c>
    </row>
    <row r="29" spans="1:47" ht="63.75" customHeight="1">
      <c r="A29" s="547"/>
      <c r="B29" s="533"/>
      <c r="C29" s="533"/>
      <c r="D29" s="533"/>
      <c r="E29" s="533"/>
      <c r="F29" s="551"/>
      <c r="G29" s="513"/>
      <c r="H29" s="503"/>
      <c r="I29" s="505"/>
      <c r="J29" s="513"/>
      <c r="K29" s="503"/>
      <c r="L29" s="505"/>
      <c r="M29" s="513"/>
      <c r="N29" s="503"/>
      <c r="O29" s="505"/>
      <c r="P29" s="513"/>
      <c r="Q29" s="503"/>
      <c r="R29" s="505"/>
      <c r="S29" s="513"/>
      <c r="T29" s="503"/>
      <c r="U29" s="505"/>
      <c r="V29" s="513"/>
      <c r="W29" s="503"/>
      <c r="X29" s="543"/>
      <c r="Y29" s="513"/>
      <c r="Z29" s="503"/>
      <c r="AA29" s="505"/>
      <c r="AB29" s="513"/>
      <c r="AC29" s="503"/>
      <c r="AD29" s="505"/>
      <c r="AE29" s="513"/>
      <c r="AF29" s="503"/>
      <c r="AG29" s="505"/>
      <c r="AH29" s="513"/>
      <c r="AI29" s="503"/>
      <c r="AJ29" s="505"/>
      <c r="AK29" s="513"/>
      <c r="AL29" s="503"/>
      <c r="AM29" s="505"/>
      <c r="AN29" s="513"/>
      <c r="AO29" s="503"/>
      <c r="AP29" s="505"/>
      <c r="AQ29" s="513"/>
      <c r="AR29" s="503"/>
      <c r="AS29" s="505"/>
      <c r="AT29" s="545"/>
      <c r="AU29" s="553"/>
    </row>
    <row r="30" spans="1:47" ht="51" customHeight="1">
      <c r="A30" s="534" t="s">
        <v>230</v>
      </c>
      <c r="B30" s="548" t="s">
        <v>266</v>
      </c>
      <c r="C30" s="536">
        <v>2774</v>
      </c>
      <c r="D30" s="538" t="s">
        <v>86</v>
      </c>
      <c r="E30" s="540" t="s">
        <v>267</v>
      </c>
      <c r="F30" s="91" t="s">
        <v>31</v>
      </c>
      <c r="G30" s="103"/>
      <c r="H30" s="75">
        <f t="shared" ref="H30:H38" si="31">G30-I30</f>
        <v>0</v>
      </c>
      <c r="I30" s="104"/>
      <c r="J30" s="103"/>
      <c r="K30" s="75">
        <f t="shared" ref="K30:K38" si="32">J30-L30</f>
        <v>0</v>
      </c>
      <c r="L30" s="104"/>
      <c r="M30" s="103"/>
      <c r="N30" s="75">
        <f t="shared" ref="N30:N38" si="33">M30-O30</f>
        <v>0</v>
      </c>
      <c r="O30" s="104"/>
      <c r="P30" s="103"/>
      <c r="Q30" s="75">
        <f t="shared" ref="Q30:Q38" si="34">SUM(P30)</f>
        <v>0</v>
      </c>
      <c r="R30" s="104"/>
      <c r="S30" s="103"/>
      <c r="T30" s="75">
        <f t="shared" ref="T30:T38" si="35">S30-U30</f>
        <v>0</v>
      </c>
      <c r="U30" s="104"/>
      <c r="V30" s="103"/>
      <c r="W30" s="75">
        <f t="shared" ref="W30" si="36">V30-X30</f>
        <v>0</v>
      </c>
      <c r="X30" s="104"/>
      <c r="Y30" s="103"/>
      <c r="Z30" s="75">
        <f t="shared" ref="Z30:Z38" si="37">Y30-AA30</f>
        <v>0</v>
      </c>
      <c r="AA30" s="104"/>
      <c r="AB30" s="103"/>
      <c r="AC30" s="75">
        <f t="shared" ref="AC30:AC38" si="38">AB30-AD30</f>
        <v>0</v>
      </c>
      <c r="AD30" s="104"/>
      <c r="AE30" s="103"/>
      <c r="AF30" s="75">
        <f t="shared" ref="AF30:AF38" si="39">AE30-AG30</f>
        <v>0</v>
      </c>
      <c r="AG30" s="104"/>
      <c r="AH30" s="103"/>
      <c r="AI30" s="75">
        <f t="shared" ref="AI30:AI38" si="40">AH30-AJ30</f>
        <v>0</v>
      </c>
      <c r="AJ30" s="104"/>
      <c r="AK30" s="103"/>
      <c r="AL30" s="75">
        <f t="shared" ref="AL30:AL38" si="41">AK30-AM30</f>
        <v>0</v>
      </c>
      <c r="AM30" s="104"/>
      <c r="AN30" s="103"/>
      <c r="AO30" s="75">
        <f t="shared" ref="AO30:AO38" si="42">AN30-AP30</f>
        <v>0</v>
      </c>
      <c r="AP30" s="104"/>
      <c r="AQ30" s="103"/>
      <c r="AR30" s="75">
        <f t="shared" ref="AR30:AR38" si="43">AQ30-AS30</f>
        <v>0</v>
      </c>
      <c r="AS30" s="104"/>
      <c r="AT30" s="98"/>
      <c r="AU30" s="77" t="s">
        <v>32</v>
      </c>
    </row>
    <row r="31" spans="1:47" ht="31.5" customHeight="1">
      <c r="A31" s="534"/>
      <c r="B31" s="548"/>
      <c r="C31" s="536"/>
      <c r="D31" s="538"/>
      <c r="E31" s="540"/>
      <c r="F31" s="91" t="s">
        <v>33</v>
      </c>
      <c r="G31" s="103"/>
      <c r="H31" s="75">
        <f t="shared" si="31"/>
        <v>0</v>
      </c>
      <c r="I31" s="104"/>
      <c r="J31" s="103"/>
      <c r="K31" s="75">
        <f t="shared" si="32"/>
        <v>0</v>
      </c>
      <c r="L31" s="104"/>
      <c r="M31" s="103"/>
      <c r="N31" s="75">
        <f t="shared" si="33"/>
        <v>0</v>
      </c>
      <c r="O31" s="104"/>
      <c r="P31" s="103"/>
      <c r="Q31" s="75">
        <f t="shared" si="34"/>
        <v>0</v>
      </c>
      <c r="R31" s="104"/>
      <c r="S31" s="103"/>
      <c r="T31" s="75">
        <f t="shared" si="35"/>
        <v>0</v>
      </c>
      <c r="U31" s="104"/>
      <c r="V31" s="103"/>
      <c r="W31" s="75">
        <f t="shared" ref="W31:W38" si="44">V31-X31</f>
        <v>0</v>
      </c>
      <c r="X31" s="123"/>
      <c r="Y31" s="103"/>
      <c r="Z31" s="75">
        <f t="shared" si="37"/>
        <v>0</v>
      </c>
      <c r="AA31" s="104"/>
      <c r="AB31" s="103"/>
      <c r="AC31" s="75">
        <f t="shared" si="38"/>
        <v>0</v>
      </c>
      <c r="AD31" s="104"/>
      <c r="AE31" s="103"/>
      <c r="AF31" s="75">
        <f t="shared" si="39"/>
        <v>0</v>
      </c>
      <c r="AG31" s="104"/>
      <c r="AH31" s="103"/>
      <c r="AI31" s="75">
        <f t="shared" si="40"/>
        <v>0</v>
      </c>
      <c r="AJ31" s="104"/>
      <c r="AK31" s="103"/>
      <c r="AL31" s="75">
        <f t="shared" si="41"/>
        <v>0</v>
      </c>
      <c r="AM31" s="104"/>
      <c r="AN31" s="103"/>
      <c r="AO31" s="75">
        <f t="shared" si="42"/>
        <v>0</v>
      </c>
      <c r="AP31" s="104"/>
      <c r="AQ31" s="103"/>
      <c r="AR31" s="75">
        <f t="shared" si="43"/>
        <v>0</v>
      </c>
      <c r="AS31" s="104"/>
      <c r="AT31" s="98"/>
      <c r="AU31" s="78">
        <f>SUM(G30:G38,J30:J38,M30:M38,P30:P38,S30:S38,V30:V38,Y30:Y38,AB30:AB38,AE30:AE38,AH30:AH38,AK30:AK38,AT30:AT38,AN30:AN38,AQ30:AQ38)</f>
        <v>0</v>
      </c>
    </row>
    <row r="32" spans="1:47" ht="31.5" customHeight="1">
      <c r="A32" s="534"/>
      <c r="B32" s="548"/>
      <c r="C32" s="536"/>
      <c r="D32" s="538"/>
      <c r="E32" s="540"/>
      <c r="F32" s="91" t="s">
        <v>34</v>
      </c>
      <c r="G32" s="103"/>
      <c r="H32" s="75">
        <f t="shared" si="31"/>
        <v>0</v>
      </c>
      <c r="I32" s="104"/>
      <c r="J32" s="103"/>
      <c r="K32" s="75">
        <f t="shared" si="32"/>
        <v>0</v>
      </c>
      <c r="L32" s="104"/>
      <c r="M32" s="103"/>
      <c r="N32" s="75">
        <f t="shared" si="33"/>
        <v>0</v>
      </c>
      <c r="O32" s="104"/>
      <c r="P32" s="103"/>
      <c r="Q32" s="75">
        <f>SUM(P32)</f>
        <v>0</v>
      </c>
      <c r="R32" s="104"/>
      <c r="S32" s="103"/>
      <c r="T32" s="75">
        <f t="shared" si="35"/>
        <v>0</v>
      </c>
      <c r="U32" s="104"/>
      <c r="V32" s="103"/>
      <c r="W32" s="75">
        <f t="shared" si="44"/>
        <v>0</v>
      </c>
      <c r="X32" s="123"/>
      <c r="Y32" s="103"/>
      <c r="Z32" s="75">
        <f t="shared" si="37"/>
        <v>0</v>
      </c>
      <c r="AA32" s="104"/>
      <c r="AB32" s="103"/>
      <c r="AC32" s="75">
        <f t="shared" si="38"/>
        <v>0</v>
      </c>
      <c r="AD32" s="104"/>
      <c r="AE32" s="103"/>
      <c r="AF32" s="75">
        <f t="shared" si="39"/>
        <v>0</v>
      </c>
      <c r="AG32" s="104"/>
      <c r="AH32" s="103"/>
      <c r="AI32" s="75">
        <f t="shared" si="40"/>
        <v>0</v>
      </c>
      <c r="AJ32" s="104"/>
      <c r="AK32" s="103"/>
      <c r="AL32" s="75">
        <f t="shared" si="41"/>
        <v>0</v>
      </c>
      <c r="AM32" s="104"/>
      <c r="AN32" s="103"/>
      <c r="AO32" s="75">
        <f t="shared" si="42"/>
        <v>0</v>
      </c>
      <c r="AP32" s="104"/>
      <c r="AQ32" s="103"/>
      <c r="AR32" s="75">
        <f t="shared" si="43"/>
        <v>0</v>
      </c>
      <c r="AS32" s="104"/>
      <c r="AT32" s="98"/>
      <c r="AU32" s="79" t="s">
        <v>35</v>
      </c>
    </row>
    <row r="33" spans="1:47" ht="42" customHeight="1">
      <c r="A33" s="534"/>
      <c r="B33" s="548"/>
      <c r="C33" s="536"/>
      <c r="D33" s="538"/>
      <c r="E33" s="540"/>
      <c r="F33" s="91" t="s">
        <v>36</v>
      </c>
      <c r="G33" s="103"/>
      <c r="H33" s="75">
        <f t="shared" si="31"/>
        <v>0</v>
      </c>
      <c r="I33" s="104"/>
      <c r="J33" s="103"/>
      <c r="K33" s="75">
        <f t="shared" si="32"/>
        <v>0</v>
      </c>
      <c r="L33" s="104"/>
      <c r="M33" s="103"/>
      <c r="N33" s="75">
        <f t="shared" si="33"/>
        <v>0</v>
      </c>
      <c r="O33" s="104"/>
      <c r="P33" s="103"/>
      <c r="Q33" s="75">
        <f t="shared" si="34"/>
        <v>0</v>
      </c>
      <c r="R33" s="104"/>
      <c r="S33" s="103"/>
      <c r="T33" s="75">
        <f t="shared" si="35"/>
        <v>0</v>
      </c>
      <c r="U33" s="104"/>
      <c r="V33" s="103"/>
      <c r="W33" s="75">
        <f t="shared" si="44"/>
        <v>0</v>
      </c>
      <c r="X33" s="123"/>
      <c r="Y33" s="103"/>
      <c r="Z33" s="75">
        <f t="shared" si="37"/>
        <v>0</v>
      </c>
      <c r="AA33" s="104"/>
      <c r="AB33" s="103"/>
      <c r="AC33" s="75">
        <f t="shared" si="38"/>
        <v>0</v>
      </c>
      <c r="AD33" s="104"/>
      <c r="AE33" s="103"/>
      <c r="AF33" s="75">
        <f t="shared" si="39"/>
        <v>0</v>
      </c>
      <c r="AG33" s="104"/>
      <c r="AH33" s="103"/>
      <c r="AI33" s="75">
        <f t="shared" si="40"/>
        <v>0</v>
      </c>
      <c r="AJ33" s="104"/>
      <c r="AK33" s="103"/>
      <c r="AL33" s="75">
        <f t="shared" si="41"/>
        <v>0</v>
      </c>
      <c r="AM33" s="104"/>
      <c r="AN33" s="103"/>
      <c r="AO33" s="75">
        <f t="shared" si="42"/>
        <v>0</v>
      </c>
      <c r="AP33" s="104"/>
      <c r="AQ33" s="103"/>
      <c r="AR33" s="75">
        <f t="shared" si="43"/>
        <v>0</v>
      </c>
      <c r="AS33" s="104"/>
      <c r="AT33" s="98"/>
      <c r="AU33" s="78">
        <f>SUM(H30:H38,K30:K38,N30:N38,Q30:Q38,T30:T38,W30:W38,Z30:Z38,AC30:AC38,AF30:AF38,AI30:AI38,AL30:AL38,AO30:AO38,AR30:AR38)</f>
        <v>0</v>
      </c>
    </row>
    <row r="34" spans="1:47" ht="35.25" customHeight="1">
      <c r="A34" s="534"/>
      <c r="B34" s="548"/>
      <c r="C34" s="536"/>
      <c r="D34" s="538"/>
      <c r="E34" s="540"/>
      <c r="F34" s="91" t="s">
        <v>37</v>
      </c>
      <c r="G34" s="103"/>
      <c r="H34" s="75">
        <f t="shared" si="31"/>
        <v>0</v>
      </c>
      <c r="I34" s="104"/>
      <c r="J34" s="103"/>
      <c r="K34" s="75">
        <f t="shared" si="32"/>
        <v>0</v>
      </c>
      <c r="L34" s="104"/>
      <c r="M34" s="103"/>
      <c r="N34" s="75">
        <f t="shared" si="33"/>
        <v>0</v>
      </c>
      <c r="O34" s="104"/>
      <c r="P34" s="103"/>
      <c r="Q34" s="75">
        <f t="shared" si="34"/>
        <v>0</v>
      </c>
      <c r="R34" s="104"/>
      <c r="S34" s="103"/>
      <c r="T34" s="75">
        <f t="shared" si="35"/>
        <v>0</v>
      </c>
      <c r="U34" s="104"/>
      <c r="V34" s="103"/>
      <c r="W34" s="75">
        <f t="shared" si="44"/>
        <v>0</v>
      </c>
      <c r="X34" s="123"/>
      <c r="Y34" s="103"/>
      <c r="Z34" s="75">
        <f t="shared" si="37"/>
        <v>0</v>
      </c>
      <c r="AA34" s="104"/>
      <c r="AB34" s="103"/>
      <c r="AC34" s="75">
        <f t="shared" si="38"/>
        <v>0</v>
      </c>
      <c r="AD34" s="104"/>
      <c r="AE34" s="103"/>
      <c r="AF34" s="75">
        <f t="shared" si="39"/>
        <v>0</v>
      </c>
      <c r="AG34" s="104"/>
      <c r="AH34" s="103"/>
      <c r="AI34" s="75">
        <f t="shared" si="40"/>
        <v>0</v>
      </c>
      <c r="AJ34" s="104"/>
      <c r="AK34" s="103"/>
      <c r="AL34" s="75">
        <f t="shared" si="41"/>
        <v>0</v>
      </c>
      <c r="AM34" s="104"/>
      <c r="AN34" s="103"/>
      <c r="AO34" s="75">
        <f t="shared" si="42"/>
        <v>0</v>
      </c>
      <c r="AP34" s="104"/>
      <c r="AQ34" s="103"/>
      <c r="AR34" s="75">
        <f t="shared" si="43"/>
        <v>0</v>
      </c>
      <c r="AS34" s="104"/>
      <c r="AT34" s="98"/>
      <c r="AU34" s="79" t="s">
        <v>38</v>
      </c>
    </row>
    <row r="35" spans="1:47" ht="31.5" customHeight="1">
      <c r="A35" s="534"/>
      <c r="B35" s="548"/>
      <c r="C35" s="536"/>
      <c r="D35" s="538"/>
      <c r="E35" s="540"/>
      <c r="F35" s="91" t="s">
        <v>40</v>
      </c>
      <c r="G35" s="103"/>
      <c r="H35" s="75">
        <f t="shared" si="31"/>
        <v>0</v>
      </c>
      <c r="I35" s="104"/>
      <c r="J35" s="103"/>
      <c r="K35" s="75">
        <f t="shared" si="32"/>
        <v>0</v>
      </c>
      <c r="L35" s="104"/>
      <c r="M35" s="103"/>
      <c r="N35" s="75">
        <f t="shared" si="33"/>
        <v>0</v>
      </c>
      <c r="O35" s="104"/>
      <c r="P35" s="103"/>
      <c r="Q35" s="75">
        <f t="shared" si="34"/>
        <v>0</v>
      </c>
      <c r="R35" s="104"/>
      <c r="S35" s="103"/>
      <c r="T35" s="75">
        <f t="shared" si="35"/>
        <v>0</v>
      </c>
      <c r="U35" s="104"/>
      <c r="V35" s="103"/>
      <c r="W35" s="75">
        <f t="shared" si="44"/>
        <v>0</v>
      </c>
      <c r="X35" s="123"/>
      <c r="Y35" s="103"/>
      <c r="Z35" s="75">
        <f t="shared" si="37"/>
        <v>0</v>
      </c>
      <c r="AA35" s="104"/>
      <c r="AB35" s="103"/>
      <c r="AC35" s="75">
        <f t="shared" si="38"/>
        <v>0</v>
      </c>
      <c r="AD35" s="104"/>
      <c r="AE35" s="103"/>
      <c r="AF35" s="75">
        <f t="shared" si="39"/>
        <v>0</v>
      </c>
      <c r="AG35" s="104"/>
      <c r="AH35" s="103"/>
      <c r="AI35" s="75">
        <f t="shared" si="40"/>
        <v>0</v>
      </c>
      <c r="AJ35" s="104"/>
      <c r="AK35" s="103"/>
      <c r="AL35" s="75">
        <f t="shared" si="41"/>
        <v>0</v>
      </c>
      <c r="AM35" s="104"/>
      <c r="AN35" s="103"/>
      <c r="AO35" s="75">
        <f t="shared" si="42"/>
        <v>0</v>
      </c>
      <c r="AP35" s="104"/>
      <c r="AQ35" s="103"/>
      <c r="AR35" s="75">
        <f t="shared" si="43"/>
        <v>0</v>
      </c>
      <c r="AS35" s="104"/>
      <c r="AT35" s="98"/>
      <c r="AU35" s="78">
        <f>SUM(I30:I38,L30:L38,O30:O38,R30:R38,U30:U38,X30:X38,AA30:AA38,AD30:AD38,AG30:AG38,AJ30:AJ38,AM30:AM38,AP30:AP38,AS30:AS38)</f>
        <v>0</v>
      </c>
    </row>
    <row r="36" spans="1:47" ht="27" customHeight="1">
      <c r="A36" s="534"/>
      <c r="B36" s="548"/>
      <c r="C36" s="536"/>
      <c r="D36" s="538"/>
      <c r="E36" s="540"/>
      <c r="F36" s="91" t="s">
        <v>41</v>
      </c>
      <c r="G36" s="103"/>
      <c r="H36" s="75">
        <f t="shared" si="31"/>
        <v>0</v>
      </c>
      <c r="I36" s="104"/>
      <c r="J36" s="103"/>
      <c r="K36" s="75">
        <f t="shared" si="32"/>
        <v>0</v>
      </c>
      <c r="L36" s="104"/>
      <c r="M36" s="103"/>
      <c r="N36" s="75">
        <f t="shared" si="33"/>
        <v>0</v>
      </c>
      <c r="O36" s="104"/>
      <c r="P36" s="103"/>
      <c r="Q36" s="75">
        <f t="shared" si="34"/>
        <v>0</v>
      </c>
      <c r="R36" s="104"/>
      <c r="S36" s="103"/>
      <c r="T36" s="75">
        <f t="shared" si="35"/>
        <v>0</v>
      </c>
      <c r="U36" s="104"/>
      <c r="V36" s="103"/>
      <c r="W36" s="75">
        <f t="shared" si="44"/>
        <v>0</v>
      </c>
      <c r="X36" s="123"/>
      <c r="Y36" s="103"/>
      <c r="Z36" s="75">
        <f t="shared" si="37"/>
        <v>0</v>
      </c>
      <c r="AA36" s="104"/>
      <c r="AB36" s="103"/>
      <c r="AC36" s="75">
        <f t="shared" si="38"/>
        <v>0</v>
      </c>
      <c r="AD36" s="104"/>
      <c r="AE36" s="103"/>
      <c r="AF36" s="75">
        <f t="shared" si="39"/>
        <v>0</v>
      </c>
      <c r="AG36" s="104"/>
      <c r="AH36" s="103"/>
      <c r="AI36" s="75">
        <f t="shared" si="40"/>
        <v>0</v>
      </c>
      <c r="AJ36" s="104"/>
      <c r="AK36" s="103"/>
      <c r="AL36" s="75">
        <f t="shared" si="41"/>
        <v>0</v>
      </c>
      <c r="AM36" s="104"/>
      <c r="AN36" s="103"/>
      <c r="AO36" s="75">
        <f t="shared" si="42"/>
        <v>0</v>
      </c>
      <c r="AP36" s="104"/>
      <c r="AQ36" s="103"/>
      <c r="AR36" s="75">
        <f t="shared" si="43"/>
        <v>0</v>
      </c>
      <c r="AS36" s="104"/>
      <c r="AT36" s="98"/>
      <c r="AU36" s="79" t="s">
        <v>42</v>
      </c>
    </row>
    <row r="37" spans="1:47" ht="27" customHeight="1">
      <c r="A37" s="534"/>
      <c r="B37" s="548"/>
      <c r="C37" s="536"/>
      <c r="D37" s="538"/>
      <c r="E37" s="540"/>
      <c r="F37" s="91" t="s">
        <v>43</v>
      </c>
      <c r="G37" s="103"/>
      <c r="H37" s="75">
        <f t="shared" si="31"/>
        <v>0</v>
      </c>
      <c r="I37" s="104"/>
      <c r="J37" s="103"/>
      <c r="K37" s="75">
        <f t="shared" si="32"/>
        <v>0</v>
      </c>
      <c r="L37" s="104"/>
      <c r="M37" s="103"/>
      <c r="N37" s="75">
        <f t="shared" si="33"/>
        <v>0</v>
      </c>
      <c r="O37" s="104"/>
      <c r="P37" s="103"/>
      <c r="Q37" s="75">
        <f t="shared" si="34"/>
        <v>0</v>
      </c>
      <c r="R37" s="104"/>
      <c r="S37" s="103"/>
      <c r="T37" s="75">
        <f t="shared" si="35"/>
        <v>0</v>
      </c>
      <c r="U37" s="104"/>
      <c r="V37" s="103"/>
      <c r="W37" s="75">
        <f t="shared" si="44"/>
        <v>0</v>
      </c>
      <c r="X37" s="123"/>
      <c r="Y37" s="103"/>
      <c r="Z37" s="75">
        <f t="shared" si="37"/>
        <v>0</v>
      </c>
      <c r="AA37" s="104"/>
      <c r="AB37" s="103"/>
      <c r="AC37" s="75">
        <f t="shared" si="38"/>
        <v>0</v>
      </c>
      <c r="AD37" s="104"/>
      <c r="AE37" s="103"/>
      <c r="AF37" s="75">
        <f t="shared" si="39"/>
        <v>0</v>
      </c>
      <c r="AG37" s="104"/>
      <c r="AH37" s="103"/>
      <c r="AI37" s="75">
        <f t="shared" si="40"/>
        <v>0</v>
      </c>
      <c r="AJ37" s="104"/>
      <c r="AK37" s="103"/>
      <c r="AL37" s="75">
        <f t="shared" si="41"/>
        <v>0</v>
      </c>
      <c r="AM37" s="104"/>
      <c r="AN37" s="103"/>
      <c r="AO37" s="75">
        <f t="shared" si="42"/>
        <v>0</v>
      </c>
      <c r="AP37" s="104"/>
      <c r="AQ37" s="103"/>
      <c r="AR37" s="75">
        <f t="shared" si="43"/>
        <v>0</v>
      </c>
      <c r="AS37" s="104"/>
      <c r="AT37" s="98"/>
      <c r="AU37" s="80" t="e">
        <f>AU35/AU31</f>
        <v>#DIV/0!</v>
      </c>
    </row>
    <row r="38" spans="1:47" ht="32.25" customHeight="1">
      <c r="A38" s="535"/>
      <c r="B38" s="549"/>
      <c r="C38" s="537"/>
      <c r="D38" s="539"/>
      <c r="E38" s="541"/>
      <c r="F38" s="92" t="s">
        <v>44</v>
      </c>
      <c r="G38" s="105"/>
      <c r="H38" s="81">
        <f t="shared" si="31"/>
        <v>0</v>
      </c>
      <c r="I38" s="106"/>
      <c r="J38" s="105"/>
      <c r="K38" s="81">
        <f t="shared" si="32"/>
        <v>0</v>
      </c>
      <c r="L38" s="106"/>
      <c r="M38" s="105"/>
      <c r="N38" s="81">
        <f t="shared" si="33"/>
        <v>0</v>
      </c>
      <c r="O38" s="106"/>
      <c r="P38" s="105"/>
      <c r="Q38" s="81">
        <f t="shared" si="34"/>
        <v>0</v>
      </c>
      <c r="R38" s="106"/>
      <c r="S38" s="105"/>
      <c r="T38" s="81">
        <f t="shared" si="35"/>
        <v>0</v>
      </c>
      <c r="U38" s="106"/>
      <c r="V38" s="105"/>
      <c r="W38" s="81">
        <f t="shared" si="44"/>
        <v>0</v>
      </c>
      <c r="X38" s="124"/>
      <c r="Y38" s="105"/>
      <c r="Z38" s="81">
        <f t="shared" si="37"/>
        <v>0</v>
      </c>
      <c r="AA38" s="106"/>
      <c r="AB38" s="105"/>
      <c r="AC38" s="81">
        <f t="shared" si="38"/>
        <v>0</v>
      </c>
      <c r="AD38" s="106"/>
      <c r="AE38" s="105"/>
      <c r="AF38" s="81">
        <f t="shared" si="39"/>
        <v>0</v>
      </c>
      <c r="AG38" s="106"/>
      <c r="AH38" s="105"/>
      <c r="AI38" s="81">
        <f t="shared" si="40"/>
        <v>0</v>
      </c>
      <c r="AJ38" s="106"/>
      <c r="AK38" s="105"/>
      <c r="AL38" s="81">
        <f t="shared" si="41"/>
        <v>0</v>
      </c>
      <c r="AM38" s="106"/>
      <c r="AN38" s="105"/>
      <c r="AO38" s="81">
        <f t="shared" si="42"/>
        <v>0</v>
      </c>
      <c r="AP38" s="106"/>
      <c r="AQ38" s="105"/>
      <c r="AR38" s="81">
        <f t="shared" si="43"/>
        <v>0</v>
      </c>
      <c r="AS38" s="106"/>
      <c r="AT38" s="99"/>
      <c r="AU38" s="82"/>
    </row>
    <row r="39" spans="1:47" ht="15" customHeight="1">
      <c r="A39" s="546" t="s">
        <v>22</v>
      </c>
      <c r="B39" s="532" t="s">
        <v>18</v>
      </c>
      <c r="C39" s="532" t="s">
        <v>19</v>
      </c>
      <c r="D39" s="532" t="s">
        <v>204</v>
      </c>
      <c r="E39" s="532" t="s">
        <v>21</v>
      </c>
      <c r="F39" s="550" t="s">
        <v>23</v>
      </c>
      <c r="G39" s="512" t="s">
        <v>24</v>
      </c>
      <c r="H39" s="502" t="s">
        <v>25</v>
      </c>
      <c r="I39" s="504" t="s">
        <v>26</v>
      </c>
      <c r="J39" s="512" t="s">
        <v>24</v>
      </c>
      <c r="K39" s="502" t="s">
        <v>25</v>
      </c>
      <c r="L39" s="504" t="s">
        <v>26</v>
      </c>
      <c r="M39" s="512" t="s">
        <v>24</v>
      </c>
      <c r="N39" s="502" t="s">
        <v>25</v>
      </c>
      <c r="O39" s="504" t="s">
        <v>26</v>
      </c>
      <c r="P39" s="512" t="s">
        <v>24</v>
      </c>
      <c r="Q39" s="502" t="s">
        <v>25</v>
      </c>
      <c r="R39" s="504" t="s">
        <v>26</v>
      </c>
      <c r="S39" s="512" t="s">
        <v>24</v>
      </c>
      <c r="T39" s="502" t="s">
        <v>25</v>
      </c>
      <c r="U39" s="504" t="s">
        <v>26</v>
      </c>
      <c r="V39" s="512" t="s">
        <v>24</v>
      </c>
      <c r="W39" s="502" t="s">
        <v>25</v>
      </c>
      <c r="X39" s="542" t="s">
        <v>26</v>
      </c>
      <c r="Y39" s="512" t="s">
        <v>24</v>
      </c>
      <c r="Z39" s="502" t="s">
        <v>25</v>
      </c>
      <c r="AA39" s="504" t="s">
        <v>26</v>
      </c>
      <c r="AB39" s="512" t="s">
        <v>24</v>
      </c>
      <c r="AC39" s="502" t="s">
        <v>25</v>
      </c>
      <c r="AD39" s="504" t="s">
        <v>26</v>
      </c>
      <c r="AE39" s="512" t="s">
        <v>24</v>
      </c>
      <c r="AF39" s="502" t="s">
        <v>25</v>
      </c>
      <c r="AG39" s="504" t="s">
        <v>26</v>
      </c>
      <c r="AH39" s="512" t="s">
        <v>24</v>
      </c>
      <c r="AI39" s="502" t="s">
        <v>25</v>
      </c>
      <c r="AJ39" s="504" t="s">
        <v>26</v>
      </c>
      <c r="AK39" s="512" t="s">
        <v>24</v>
      </c>
      <c r="AL39" s="502" t="s">
        <v>25</v>
      </c>
      <c r="AM39" s="504" t="s">
        <v>26</v>
      </c>
      <c r="AN39" s="512" t="s">
        <v>24</v>
      </c>
      <c r="AO39" s="502" t="s">
        <v>25</v>
      </c>
      <c r="AP39" s="504" t="s">
        <v>26</v>
      </c>
      <c r="AQ39" s="512" t="s">
        <v>24</v>
      </c>
      <c r="AR39" s="502" t="s">
        <v>25</v>
      </c>
      <c r="AS39" s="504" t="s">
        <v>26</v>
      </c>
      <c r="AT39" s="544" t="s">
        <v>24</v>
      </c>
      <c r="AU39" s="552" t="s">
        <v>27</v>
      </c>
    </row>
    <row r="40" spans="1:47" ht="15" customHeight="1">
      <c r="A40" s="547"/>
      <c r="B40" s="533"/>
      <c r="C40" s="533"/>
      <c r="D40" s="533"/>
      <c r="E40" s="533"/>
      <c r="F40" s="551"/>
      <c r="G40" s="513"/>
      <c r="H40" s="503"/>
      <c r="I40" s="505"/>
      <c r="J40" s="513"/>
      <c r="K40" s="503"/>
      <c r="L40" s="505"/>
      <c r="M40" s="513"/>
      <c r="N40" s="503"/>
      <c r="O40" s="505"/>
      <c r="P40" s="513"/>
      <c r="Q40" s="503"/>
      <c r="R40" s="505"/>
      <c r="S40" s="513"/>
      <c r="T40" s="503"/>
      <c r="U40" s="505"/>
      <c r="V40" s="513"/>
      <c r="W40" s="503"/>
      <c r="X40" s="543"/>
      <c r="Y40" s="513"/>
      <c r="Z40" s="503"/>
      <c r="AA40" s="505"/>
      <c r="AB40" s="513"/>
      <c r="AC40" s="503"/>
      <c r="AD40" s="505"/>
      <c r="AE40" s="513"/>
      <c r="AF40" s="503"/>
      <c r="AG40" s="505"/>
      <c r="AH40" s="513"/>
      <c r="AI40" s="503"/>
      <c r="AJ40" s="505"/>
      <c r="AK40" s="513"/>
      <c r="AL40" s="503"/>
      <c r="AM40" s="505"/>
      <c r="AN40" s="513"/>
      <c r="AO40" s="503"/>
      <c r="AP40" s="505"/>
      <c r="AQ40" s="513"/>
      <c r="AR40" s="503"/>
      <c r="AS40" s="505"/>
      <c r="AT40" s="545"/>
      <c r="AU40" s="553"/>
    </row>
    <row r="41" spans="1:47" ht="15" customHeight="1">
      <c r="A41" s="534" t="s">
        <v>230</v>
      </c>
      <c r="B41" s="548" t="s">
        <v>268</v>
      </c>
      <c r="C41" s="536">
        <v>2082</v>
      </c>
      <c r="D41" s="564" t="s">
        <v>269</v>
      </c>
      <c r="E41" s="540" t="s">
        <v>270</v>
      </c>
      <c r="F41" s="91" t="s">
        <v>31</v>
      </c>
      <c r="G41" s="103"/>
      <c r="H41" s="75">
        <f t="shared" ref="H41:H49" si="45">G41-I41</f>
        <v>0</v>
      </c>
      <c r="I41" s="104"/>
      <c r="J41" s="103"/>
      <c r="K41" s="75">
        <f t="shared" ref="K41:K49" si="46">J41-L41</f>
        <v>0</v>
      </c>
      <c r="L41" s="104"/>
      <c r="M41" s="103"/>
      <c r="N41" s="75">
        <f t="shared" ref="N41:N49" si="47">M41-O41</f>
        <v>0</v>
      </c>
      <c r="O41" s="104"/>
      <c r="P41" s="103"/>
      <c r="Q41" s="75">
        <f t="shared" ref="Q41:Q49" si="48">P41-R41</f>
        <v>0</v>
      </c>
      <c r="R41" s="104"/>
      <c r="S41" s="103"/>
      <c r="T41" s="75">
        <f t="shared" ref="T41:T49" si="49">S41-U41</f>
        <v>0</v>
      </c>
      <c r="U41" s="104"/>
      <c r="V41" s="103"/>
      <c r="W41" s="75">
        <f t="shared" ref="W41:W49" si="50">V41-X41</f>
        <v>0</v>
      </c>
      <c r="X41" s="123"/>
      <c r="Y41" s="103"/>
      <c r="Z41" s="75">
        <f t="shared" ref="Z41:Z49" si="51">Y41-AA41</f>
        <v>0</v>
      </c>
      <c r="AA41" s="104"/>
      <c r="AB41" s="103"/>
      <c r="AC41" s="75">
        <f t="shared" ref="AC41:AC49" si="52">AB41-AD41</f>
        <v>0</v>
      </c>
      <c r="AD41" s="104"/>
      <c r="AE41" s="103"/>
      <c r="AF41" s="75">
        <f t="shared" ref="AF41:AF49" si="53">AE41-AG41</f>
        <v>0</v>
      </c>
      <c r="AG41" s="104"/>
      <c r="AH41" s="103"/>
      <c r="AI41" s="75">
        <f t="shared" ref="AI41:AI49" si="54">AH41-AJ41</f>
        <v>0</v>
      </c>
      <c r="AJ41" s="104"/>
      <c r="AK41" s="103"/>
      <c r="AL41" s="75">
        <f t="shared" ref="AL41:AL49" si="55">AK41-AM41</f>
        <v>0</v>
      </c>
      <c r="AM41" s="104"/>
      <c r="AN41" s="103"/>
      <c r="AO41" s="75">
        <f t="shared" ref="AO41:AO49" si="56">AN41-AP41</f>
        <v>0</v>
      </c>
      <c r="AP41" s="104"/>
      <c r="AQ41" s="103"/>
      <c r="AR41" s="75">
        <f t="shared" ref="AR41:AR49" si="57">AQ41-AS41</f>
        <v>0</v>
      </c>
      <c r="AS41" s="104"/>
      <c r="AT41" s="98"/>
      <c r="AU41" s="77" t="s">
        <v>32</v>
      </c>
    </row>
    <row r="42" spans="1:47">
      <c r="A42" s="534"/>
      <c r="B42" s="548"/>
      <c r="C42" s="536"/>
      <c r="D42" s="564"/>
      <c r="E42" s="540"/>
      <c r="F42" s="91" t="s">
        <v>33</v>
      </c>
      <c r="G42" s="103"/>
      <c r="H42" s="75">
        <f t="shared" si="45"/>
        <v>0</v>
      </c>
      <c r="I42" s="104"/>
      <c r="J42" s="103"/>
      <c r="K42" s="75">
        <f t="shared" si="46"/>
        <v>0</v>
      </c>
      <c r="L42" s="104"/>
      <c r="M42" s="103"/>
      <c r="N42" s="75">
        <f t="shared" si="47"/>
        <v>0</v>
      </c>
      <c r="O42" s="104"/>
      <c r="P42" s="103"/>
      <c r="Q42" s="75">
        <f t="shared" si="48"/>
        <v>0</v>
      </c>
      <c r="R42" s="104"/>
      <c r="S42" s="103"/>
      <c r="T42" s="75">
        <f t="shared" si="49"/>
        <v>0</v>
      </c>
      <c r="U42" s="104"/>
      <c r="V42" s="103"/>
      <c r="W42" s="75">
        <f t="shared" si="50"/>
        <v>0</v>
      </c>
      <c r="X42" s="123"/>
      <c r="Y42" s="103"/>
      <c r="Z42" s="75">
        <f t="shared" si="51"/>
        <v>0</v>
      </c>
      <c r="AA42" s="104"/>
      <c r="AB42" s="103"/>
      <c r="AC42" s="75">
        <f t="shared" si="52"/>
        <v>0</v>
      </c>
      <c r="AD42" s="104"/>
      <c r="AE42" s="103"/>
      <c r="AF42" s="75">
        <f t="shared" si="53"/>
        <v>0</v>
      </c>
      <c r="AG42" s="104"/>
      <c r="AH42" s="103"/>
      <c r="AI42" s="75">
        <f t="shared" si="54"/>
        <v>0</v>
      </c>
      <c r="AJ42" s="104"/>
      <c r="AK42" s="103"/>
      <c r="AL42" s="75">
        <f t="shared" si="55"/>
        <v>0</v>
      </c>
      <c r="AM42" s="104"/>
      <c r="AN42" s="103"/>
      <c r="AO42" s="75">
        <f t="shared" si="56"/>
        <v>0</v>
      </c>
      <c r="AP42" s="104"/>
      <c r="AQ42" s="103"/>
      <c r="AR42" s="75">
        <f t="shared" si="57"/>
        <v>0</v>
      </c>
      <c r="AS42" s="104"/>
      <c r="AT42" s="98"/>
      <c r="AU42" s="78">
        <f>SUM(G41:G49,J41:J49,M41:M49,P41:P49,S41:S49,V41:V49,Y41:Y49,AB41:AB49,AE41:AE49,AH41:AH49,AK41:AK49,AT41:AT49,AN41:AN49,AQ41:AQ49)</f>
        <v>1460000</v>
      </c>
    </row>
    <row r="43" spans="1:47">
      <c r="A43" s="534"/>
      <c r="B43" s="548"/>
      <c r="C43" s="536"/>
      <c r="D43" s="564"/>
      <c r="E43" s="540"/>
      <c r="F43" s="91" t="s">
        <v>34</v>
      </c>
      <c r="G43" s="103"/>
      <c r="H43" s="75">
        <f t="shared" si="45"/>
        <v>0</v>
      </c>
      <c r="I43" s="104"/>
      <c r="J43" s="103"/>
      <c r="K43" s="75">
        <f t="shared" si="46"/>
        <v>0</v>
      </c>
      <c r="L43" s="104"/>
      <c r="M43" s="103"/>
      <c r="N43" s="75">
        <f t="shared" si="47"/>
        <v>0</v>
      </c>
      <c r="O43" s="104"/>
      <c r="P43" s="103"/>
      <c r="Q43" s="75">
        <f t="shared" si="48"/>
        <v>0</v>
      </c>
      <c r="R43" s="104"/>
      <c r="S43" s="103"/>
      <c r="T43" s="75">
        <f t="shared" si="49"/>
        <v>0</v>
      </c>
      <c r="U43" s="104"/>
      <c r="V43" s="103"/>
      <c r="W43" s="75">
        <f t="shared" si="50"/>
        <v>0</v>
      </c>
      <c r="X43" s="123"/>
      <c r="Y43" s="103"/>
      <c r="Z43" s="75">
        <f t="shared" si="51"/>
        <v>0</v>
      </c>
      <c r="AA43" s="104"/>
      <c r="AB43" s="103"/>
      <c r="AC43" s="75">
        <f t="shared" si="52"/>
        <v>0</v>
      </c>
      <c r="AD43" s="104"/>
      <c r="AE43" s="103"/>
      <c r="AF43" s="75">
        <f t="shared" si="53"/>
        <v>0</v>
      </c>
      <c r="AG43" s="104"/>
      <c r="AH43" s="103"/>
      <c r="AI43" s="75">
        <f t="shared" si="54"/>
        <v>0</v>
      </c>
      <c r="AJ43" s="104"/>
      <c r="AK43" s="103"/>
      <c r="AL43" s="75">
        <f t="shared" si="55"/>
        <v>0</v>
      </c>
      <c r="AM43" s="104"/>
      <c r="AN43" s="103"/>
      <c r="AO43" s="75">
        <f t="shared" si="56"/>
        <v>0</v>
      </c>
      <c r="AP43" s="104"/>
      <c r="AQ43" s="103"/>
      <c r="AR43" s="75">
        <f t="shared" si="57"/>
        <v>0</v>
      </c>
      <c r="AS43" s="104"/>
      <c r="AT43" s="98"/>
      <c r="AU43" s="79" t="s">
        <v>35</v>
      </c>
    </row>
    <row r="44" spans="1:47">
      <c r="A44" s="534"/>
      <c r="B44" s="548"/>
      <c r="C44" s="536"/>
      <c r="D44" s="564"/>
      <c r="E44" s="540"/>
      <c r="F44" s="91" t="s">
        <v>36</v>
      </c>
      <c r="G44" s="103"/>
      <c r="H44" s="75">
        <f t="shared" si="45"/>
        <v>0</v>
      </c>
      <c r="I44" s="104"/>
      <c r="J44" s="103"/>
      <c r="K44" s="75">
        <f t="shared" si="46"/>
        <v>0</v>
      </c>
      <c r="L44" s="104"/>
      <c r="M44" s="103"/>
      <c r="N44" s="75">
        <f t="shared" si="47"/>
        <v>0</v>
      </c>
      <c r="O44" s="104"/>
      <c r="P44" s="103"/>
      <c r="Q44" s="75">
        <f t="shared" si="48"/>
        <v>0</v>
      </c>
      <c r="R44" s="104"/>
      <c r="S44" s="103"/>
      <c r="T44" s="75">
        <f t="shared" si="49"/>
        <v>0</v>
      </c>
      <c r="U44" s="104"/>
      <c r="V44" s="103"/>
      <c r="W44" s="75">
        <f t="shared" si="50"/>
        <v>0</v>
      </c>
      <c r="X44" s="123"/>
      <c r="Y44" s="103"/>
      <c r="Z44" s="75">
        <f t="shared" si="51"/>
        <v>0</v>
      </c>
      <c r="AA44" s="104"/>
      <c r="AB44" s="103"/>
      <c r="AC44" s="75">
        <f t="shared" si="52"/>
        <v>0</v>
      </c>
      <c r="AD44" s="104"/>
      <c r="AE44" s="103"/>
      <c r="AF44" s="75">
        <f t="shared" si="53"/>
        <v>0</v>
      </c>
      <c r="AG44" s="104"/>
      <c r="AH44" s="103"/>
      <c r="AI44" s="75">
        <f t="shared" si="54"/>
        <v>0</v>
      </c>
      <c r="AJ44" s="104"/>
      <c r="AK44" s="103"/>
      <c r="AL44" s="75">
        <f t="shared" si="55"/>
        <v>0</v>
      </c>
      <c r="AM44" s="104"/>
      <c r="AN44" s="103"/>
      <c r="AO44" s="75">
        <f t="shared" si="56"/>
        <v>0</v>
      </c>
      <c r="AP44" s="104"/>
      <c r="AQ44" s="103"/>
      <c r="AR44" s="75">
        <f t="shared" si="57"/>
        <v>0</v>
      </c>
      <c r="AS44" s="104"/>
      <c r="AT44" s="98"/>
      <c r="AU44" s="78">
        <f>SUM(H41:H49,K41:K49,N41:N49,Q41:Q49,T41:T49,W41:W49,Z41:Z49,AC41:AC49,AF41:AF49,AI41:AI49,AL41:AL49,AO41:AO49,AR41:AR49)</f>
        <v>1460000</v>
      </c>
    </row>
    <row r="45" spans="1:47">
      <c r="A45" s="534"/>
      <c r="B45" s="548"/>
      <c r="C45" s="536"/>
      <c r="D45" s="564"/>
      <c r="E45" s="540"/>
      <c r="F45" s="91" t="s">
        <v>37</v>
      </c>
      <c r="G45" s="103"/>
      <c r="H45" s="75">
        <f t="shared" si="45"/>
        <v>0</v>
      </c>
      <c r="I45" s="104"/>
      <c r="J45" s="103"/>
      <c r="K45" s="75">
        <f t="shared" si="46"/>
        <v>0</v>
      </c>
      <c r="L45" s="104"/>
      <c r="M45" s="103"/>
      <c r="N45" s="75">
        <f t="shared" si="47"/>
        <v>0</v>
      </c>
      <c r="O45" s="104"/>
      <c r="P45" s="103"/>
      <c r="Q45" s="75">
        <f t="shared" si="48"/>
        <v>0</v>
      </c>
      <c r="R45" s="104"/>
      <c r="S45" s="103"/>
      <c r="T45" s="75">
        <f t="shared" si="49"/>
        <v>0</v>
      </c>
      <c r="U45" s="104"/>
      <c r="V45" s="103"/>
      <c r="W45" s="75">
        <f t="shared" si="50"/>
        <v>0</v>
      </c>
      <c r="X45" s="123"/>
      <c r="Y45" s="103"/>
      <c r="Z45" s="75">
        <f t="shared" si="51"/>
        <v>0</v>
      </c>
      <c r="AA45" s="104"/>
      <c r="AB45" s="103"/>
      <c r="AC45" s="75">
        <f t="shared" si="52"/>
        <v>0</v>
      </c>
      <c r="AD45" s="104"/>
      <c r="AE45" s="103"/>
      <c r="AF45" s="75">
        <f t="shared" si="53"/>
        <v>0</v>
      </c>
      <c r="AG45" s="104"/>
      <c r="AH45" s="103"/>
      <c r="AI45" s="75">
        <f t="shared" si="54"/>
        <v>0</v>
      </c>
      <c r="AJ45" s="104"/>
      <c r="AK45" s="103"/>
      <c r="AL45" s="75">
        <f t="shared" si="55"/>
        <v>0</v>
      </c>
      <c r="AM45" s="104"/>
      <c r="AN45" s="103"/>
      <c r="AO45" s="75">
        <f t="shared" si="56"/>
        <v>0</v>
      </c>
      <c r="AP45" s="104"/>
      <c r="AQ45" s="103"/>
      <c r="AR45" s="75">
        <f t="shared" si="57"/>
        <v>0</v>
      </c>
      <c r="AS45" s="104"/>
      <c r="AT45" s="98"/>
      <c r="AU45" s="79" t="s">
        <v>38</v>
      </c>
    </row>
    <row r="46" spans="1:47">
      <c r="A46" s="534"/>
      <c r="B46" s="548"/>
      <c r="C46" s="536"/>
      <c r="D46" s="564"/>
      <c r="E46" s="540"/>
      <c r="F46" s="91" t="s">
        <v>40</v>
      </c>
      <c r="G46" s="103"/>
      <c r="H46" s="75">
        <f t="shared" si="45"/>
        <v>0</v>
      </c>
      <c r="I46" s="104"/>
      <c r="J46" s="103"/>
      <c r="K46" s="75">
        <f t="shared" si="46"/>
        <v>0</v>
      </c>
      <c r="L46" s="104"/>
      <c r="M46" s="103"/>
      <c r="N46" s="75">
        <f t="shared" si="47"/>
        <v>0</v>
      </c>
      <c r="O46" s="104"/>
      <c r="P46" s="103"/>
      <c r="Q46" s="75">
        <f>P46-R46</f>
        <v>0</v>
      </c>
      <c r="R46" s="104"/>
      <c r="S46" s="103"/>
      <c r="T46" s="75">
        <f t="shared" si="49"/>
        <v>0</v>
      </c>
      <c r="U46" s="104"/>
      <c r="V46" s="103"/>
      <c r="W46" s="75">
        <f>V46-X46</f>
        <v>0</v>
      </c>
      <c r="X46" s="123"/>
      <c r="Y46" s="103"/>
      <c r="Z46" s="75"/>
      <c r="AA46" s="123"/>
      <c r="AB46" s="182"/>
      <c r="AC46" s="183">
        <f t="shared" si="52"/>
        <v>0</v>
      </c>
      <c r="AD46" s="104"/>
      <c r="AE46" s="103"/>
      <c r="AF46" s="75">
        <f t="shared" si="53"/>
        <v>0</v>
      </c>
      <c r="AG46" s="104"/>
      <c r="AH46" s="168"/>
      <c r="AI46" s="169">
        <f t="shared" si="54"/>
        <v>0</v>
      </c>
      <c r="AJ46" s="104"/>
      <c r="AK46" s="103"/>
      <c r="AL46" s="75">
        <f t="shared" si="55"/>
        <v>0</v>
      </c>
      <c r="AM46" s="104"/>
      <c r="AN46" s="462">
        <v>1460000</v>
      </c>
      <c r="AO46" s="463">
        <f t="shared" si="56"/>
        <v>1460000</v>
      </c>
      <c r="AP46" s="464"/>
      <c r="AQ46" s="103"/>
      <c r="AR46" s="75">
        <f t="shared" si="57"/>
        <v>0</v>
      </c>
      <c r="AS46" s="104"/>
      <c r="AT46" s="98"/>
      <c r="AU46" s="78">
        <f>SUM(I41:I49,L41:L49,O41:O49,R41:R49,U41:U49,X41:X49,AA41:AA49,AD41:AD49,AG41:AG49,AJ41:AJ49,AM41:AM49,AP41:AP49,AS41:AS49)</f>
        <v>0</v>
      </c>
    </row>
    <row r="47" spans="1:47">
      <c r="A47" s="534"/>
      <c r="B47" s="548"/>
      <c r="C47" s="536"/>
      <c r="D47" s="564"/>
      <c r="E47" s="540"/>
      <c r="F47" s="91" t="s">
        <v>41</v>
      </c>
      <c r="G47" s="103"/>
      <c r="H47" s="75">
        <f t="shared" si="45"/>
        <v>0</v>
      </c>
      <c r="I47" s="104"/>
      <c r="J47" s="103"/>
      <c r="K47" s="75">
        <f t="shared" si="46"/>
        <v>0</v>
      </c>
      <c r="L47" s="104"/>
      <c r="M47" s="103"/>
      <c r="N47" s="75">
        <f t="shared" si="47"/>
        <v>0</v>
      </c>
      <c r="O47" s="104"/>
      <c r="P47" s="103"/>
      <c r="Q47" s="75">
        <f t="shared" si="48"/>
        <v>0</v>
      </c>
      <c r="R47" s="104"/>
      <c r="S47" s="103"/>
      <c r="T47" s="75">
        <f t="shared" si="49"/>
        <v>0</v>
      </c>
      <c r="U47" s="104"/>
      <c r="V47" s="103"/>
      <c r="W47" s="75">
        <f t="shared" si="50"/>
        <v>0</v>
      </c>
      <c r="X47" s="123"/>
      <c r="Y47" s="103"/>
      <c r="Z47" s="75">
        <f t="shared" si="51"/>
        <v>0</v>
      </c>
      <c r="AA47" s="104"/>
      <c r="AB47" s="103"/>
      <c r="AC47" s="75">
        <f t="shared" si="52"/>
        <v>0</v>
      </c>
      <c r="AD47" s="104"/>
      <c r="AE47" s="103"/>
      <c r="AF47" s="75">
        <f t="shared" si="53"/>
        <v>0</v>
      </c>
      <c r="AG47" s="104"/>
      <c r="AH47" s="103"/>
      <c r="AI47" s="75">
        <f t="shared" si="54"/>
        <v>0</v>
      </c>
      <c r="AJ47" s="104"/>
      <c r="AK47" s="103"/>
      <c r="AL47" s="75">
        <f t="shared" si="55"/>
        <v>0</v>
      </c>
      <c r="AM47" s="104"/>
      <c r="AN47" s="103"/>
      <c r="AO47" s="75">
        <f t="shared" si="56"/>
        <v>0</v>
      </c>
      <c r="AP47" s="104"/>
      <c r="AQ47" s="103"/>
      <c r="AR47" s="75">
        <f t="shared" si="57"/>
        <v>0</v>
      </c>
      <c r="AS47" s="104"/>
      <c r="AT47" s="98"/>
      <c r="AU47" s="79" t="s">
        <v>42</v>
      </c>
    </row>
    <row r="48" spans="1:47">
      <c r="A48" s="534"/>
      <c r="B48" s="548"/>
      <c r="C48" s="536"/>
      <c r="D48" s="564"/>
      <c r="E48" s="540"/>
      <c r="F48" s="91" t="s">
        <v>43</v>
      </c>
      <c r="G48" s="103"/>
      <c r="H48" s="75">
        <f t="shared" si="45"/>
        <v>0</v>
      </c>
      <c r="I48" s="104"/>
      <c r="J48" s="103"/>
      <c r="K48" s="75">
        <f t="shared" si="46"/>
        <v>0</v>
      </c>
      <c r="L48" s="104"/>
      <c r="M48" s="103"/>
      <c r="N48" s="75">
        <f t="shared" si="47"/>
        <v>0</v>
      </c>
      <c r="O48" s="104"/>
      <c r="P48" s="103"/>
      <c r="Q48" s="75">
        <f t="shared" si="48"/>
        <v>0</v>
      </c>
      <c r="R48" s="104"/>
      <c r="S48" s="103"/>
      <c r="T48" s="75">
        <f t="shared" si="49"/>
        <v>0</v>
      </c>
      <c r="U48" s="104"/>
      <c r="V48" s="103"/>
      <c r="W48" s="75">
        <f t="shared" si="50"/>
        <v>0</v>
      </c>
      <c r="X48" s="123"/>
      <c r="Y48" s="103"/>
      <c r="Z48" s="75">
        <f t="shared" si="51"/>
        <v>0</v>
      </c>
      <c r="AA48" s="104"/>
      <c r="AB48" s="103"/>
      <c r="AC48" s="75">
        <f t="shared" si="52"/>
        <v>0</v>
      </c>
      <c r="AD48" s="104"/>
      <c r="AE48" s="103"/>
      <c r="AF48" s="75">
        <f t="shared" si="53"/>
        <v>0</v>
      </c>
      <c r="AG48" s="104"/>
      <c r="AH48" s="103"/>
      <c r="AI48" s="75">
        <f t="shared" si="54"/>
        <v>0</v>
      </c>
      <c r="AJ48" s="104"/>
      <c r="AK48" s="103"/>
      <c r="AL48" s="75">
        <f t="shared" si="55"/>
        <v>0</v>
      </c>
      <c r="AM48" s="104"/>
      <c r="AN48" s="103"/>
      <c r="AO48" s="75">
        <f t="shared" si="56"/>
        <v>0</v>
      </c>
      <c r="AP48" s="104"/>
      <c r="AQ48" s="103"/>
      <c r="AR48" s="75">
        <f t="shared" si="57"/>
        <v>0</v>
      </c>
      <c r="AS48" s="104"/>
      <c r="AT48" s="98"/>
      <c r="AU48" s="80">
        <f>AU46/AU42</f>
        <v>0</v>
      </c>
    </row>
    <row r="49" spans="1:47">
      <c r="A49" s="535"/>
      <c r="B49" s="549"/>
      <c r="C49" s="537"/>
      <c r="D49" s="567"/>
      <c r="E49" s="541"/>
      <c r="F49" s="92" t="s">
        <v>44</v>
      </c>
      <c r="G49" s="105"/>
      <c r="H49" s="81">
        <f t="shared" si="45"/>
        <v>0</v>
      </c>
      <c r="I49" s="106"/>
      <c r="J49" s="105"/>
      <c r="K49" s="81">
        <f t="shared" si="46"/>
        <v>0</v>
      </c>
      <c r="L49" s="106"/>
      <c r="M49" s="105"/>
      <c r="N49" s="81">
        <f t="shared" si="47"/>
        <v>0</v>
      </c>
      <c r="O49" s="106"/>
      <c r="P49" s="105"/>
      <c r="Q49" s="81">
        <f t="shared" si="48"/>
        <v>0</v>
      </c>
      <c r="R49" s="106"/>
      <c r="S49" s="105"/>
      <c r="T49" s="81">
        <f t="shared" si="49"/>
        <v>0</v>
      </c>
      <c r="U49" s="106"/>
      <c r="V49" s="105"/>
      <c r="W49" s="81">
        <f t="shared" si="50"/>
        <v>0</v>
      </c>
      <c r="X49" s="124"/>
      <c r="Y49" s="105"/>
      <c r="Z49" s="81">
        <f t="shared" si="51"/>
        <v>0</v>
      </c>
      <c r="AA49" s="106"/>
      <c r="AB49" s="105"/>
      <c r="AC49" s="81">
        <f t="shared" si="52"/>
        <v>0</v>
      </c>
      <c r="AD49" s="106"/>
      <c r="AE49" s="105"/>
      <c r="AF49" s="81">
        <f t="shared" si="53"/>
        <v>0</v>
      </c>
      <c r="AG49" s="106"/>
      <c r="AH49" s="105"/>
      <c r="AI49" s="81">
        <f t="shared" si="54"/>
        <v>0</v>
      </c>
      <c r="AJ49" s="106"/>
      <c r="AK49" s="105"/>
      <c r="AL49" s="81">
        <f t="shared" si="55"/>
        <v>0</v>
      </c>
      <c r="AM49" s="106"/>
      <c r="AN49" s="105"/>
      <c r="AO49" s="81">
        <f t="shared" si="56"/>
        <v>0</v>
      </c>
      <c r="AP49" s="106"/>
      <c r="AQ49" s="105"/>
      <c r="AR49" s="81">
        <f t="shared" si="57"/>
        <v>0</v>
      </c>
      <c r="AS49" s="106"/>
      <c r="AT49" s="99"/>
      <c r="AU49" s="82"/>
    </row>
    <row r="50" spans="1:47" ht="15" customHeight="1">
      <c r="A50" s="546" t="s">
        <v>22</v>
      </c>
      <c r="B50" s="532" t="s">
        <v>18</v>
      </c>
      <c r="C50" s="532" t="s">
        <v>19</v>
      </c>
      <c r="D50" s="532" t="s">
        <v>204</v>
      </c>
      <c r="E50" s="532" t="s">
        <v>21</v>
      </c>
      <c r="F50" s="550" t="s">
        <v>23</v>
      </c>
      <c r="G50" s="512" t="s">
        <v>24</v>
      </c>
      <c r="H50" s="502" t="s">
        <v>25</v>
      </c>
      <c r="I50" s="504" t="s">
        <v>26</v>
      </c>
      <c r="J50" s="512" t="s">
        <v>24</v>
      </c>
      <c r="K50" s="502" t="s">
        <v>25</v>
      </c>
      <c r="L50" s="504" t="s">
        <v>26</v>
      </c>
      <c r="M50" s="512" t="s">
        <v>24</v>
      </c>
      <c r="N50" s="502" t="s">
        <v>25</v>
      </c>
      <c r="O50" s="504" t="s">
        <v>26</v>
      </c>
      <c r="P50" s="512" t="s">
        <v>24</v>
      </c>
      <c r="Q50" s="502" t="s">
        <v>25</v>
      </c>
      <c r="R50" s="504" t="s">
        <v>26</v>
      </c>
      <c r="S50" s="512" t="s">
        <v>24</v>
      </c>
      <c r="T50" s="502" t="s">
        <v>25</v>
      </c>
      <c r="U50" s="504" t="s">
        <v>26</v>
      </c>
      <c r="V50" s="512" t="s">
        <v>24</v>
      </c>
      <c r="W50" s="502" t="s">
        <v>25</v>
      </c>
      <c r="X50" s="542" t="s">
        <v>26</v>
      </c>
      <c r="Y50" s="512" t="s">
        <v>24</v>
      </c>
      <c r="Z50" s="502" t="s">
        <v>25</v>
      </c>
      <c r="AA50" s="504" t="s">
        <v>26</v>
      </c>
      <c r="AB50" s="512" t="s">
        <v>24</v>
      </c>
      <c r="AC50" s="502" t="s">
        <v>25</v>
      </c>
      <c r="AD50" s="504" t="s">
        <v>26</v>
      </c>
      <c r="AE50" s="512" t="s">
        <v>24</v>
      </c>
      <c r="AF50" s="502" t="s">
        <v>25</v>
      </c>
      <c r="AG50" s="504" t="s">
        <v>26</v>
      </c>
      <c r="AH50" s="512" t="s">
        <v>24</v>
      </c>
      <c r="AI50" s="502" t="s">
        <v>25</v>
      </c>
      <c r="AJ50" s="504" t="s">
        <v>26</v>
      </c>
      <c r="AK50" s="512" t="s">
        <v>24</v>
      </c>
      <c r="AL50" s="502" t="s">
        <v>25</v>
      </c>
      <c r="AM50" s="504" t="s">
        <v>26</v>
      </c>
      <c r="AN50" s="512" t="s">
        <v>24</v>
      </c>
      <c r="AO50" s="502" t="s">
        <v>25</v>
      </c>
      <c r="AP50" s="504" t="s">
        <v>26</v>
      </c>
      <c r="AQ50" s="512" t="s">
        <v>24</v>
      </c>
      <c r="AR50" s="502" t="s">
        <v>25</v>
      </c>
      <c r="AS50" s="504" t="s">
        <v>26</v>
      </c>
      <c r="AT50" s="544" t="s">
        <v>24</v>
      </c>
      <c r="AU50" s="552" t="s">
        <v>27</v>
      </c>
    </row>
    <row r="51" spans="1:47" ht="15" customHeight="1">
      <c r="A51" s="547"/>
      <c r="B51" s="533"/>
      <c r="C51" s="533"/>
      <c r="D51" s="533"/>
      <c r="E51" s="533"/>
      <c r="F51" s="551"/>
      <c r="G51" s="513"/>
      <c r="H51" s="503"/>
      <c r="I51" s="505"/>
      <c r="J51" s="513"/>
      <c r="K51" s="503"/>
      <c r="L51" s="505"/>
      <c r="M51" s="513"/>
      <c r="N51" s="503"/>
      <c r="O51" s="505"/>
      <c r="P51" s="513"/>
      <c r="Q51" s="503"/>
      <c r="R51" s="505"/>
      <c r="S51" s="513"/>
      <c r="T51" s="503"/>
      <c r="U51" s="505"/>
      <c r="V51" s="513"/>
      <c r="W51" s="503"/>
      <c r="X51" s="543"/>
      <c r="Y51" s="513"/>
      <c r="Z51" s="503"/>
      <c r="AA51" s="505"/>
      <c r="AB51" s="513"/>
      <c r="AC51" s="503"/>
      <c r="AD51" s="505"/>
      <c r="AE51" s="513"/>
      <c r="AF51" s="503"/>
      <c r="AG51" s="505"/>
      <c r="AH51" s="513"/>
      <c r="AI51" s="503"/>
      <c r="AJ51" s="505"/>
      <c r="AK51" s="513"/>
      <c r="AL51" s="503"/>
      <c r="AM51" s="505"/>
      <c r="AN51" s="513"/>
      <c r="AO51" s="503"/>
      <c r="AP51" s="505"/>
      <c r="AQ51" s="513"/>
      <c r="AR51" s="503"/>
      <c r="AS51" s="505"/>
      <c r="AT51" s="545"/>
      <c r="AU51" s="553"/>
    </row>
    <row r="52" spans="1:47" ht="15" customHeight="1">
      <c r="A52" s="534" t="s">
        <v>230</v>
      </c>
      <c r="B52" s="548" t="s">
        <v>271</v>
      </c>
      <c r="C52" s="536">
        <v>2619</v>
      </c>
      <c r="D52" s="538" t="s">
        <v>272</v>
      </c>
      <c r="E52" s="540" t="s">
        <v>273</v>
      </c>
      <c r="F52" s="91" t="s">
        <v>31</v>
      </c>
      <c r="G52" s="103"/>
      <c r="H52" s="75">
        <f t="shared" ref="H52:H60" si="58">G52-I52</f>
        <v>0</v>
      </c>
      <c r="I52" s="104"/>
      <c r="J52" s="103"/>
      <c r="K52" s="75">
        <f t="shared" ref="K52:K60" si="59">J52-L52</f>
        <v>0</v>
      </c>
      <c r="L52" s="104"/>
      <c r="M52" s="103"/>
      <c r="N52" s="75">
        <f t="shared" ref="N52:N60" si="60">M52-O52</f>
        <v>0</v>
      </c>
      <c r="O52" s="104"/>
      <c r="P52" s="103"/>
      <c r="Q52" s="75">
        <f t="shared" ref="Q52:Q60" si="61">P52-R52</f>
        <v>0</v>
      </c>
      <c r="R52" s="104"/>
      <c r="S52" s="103"/>
      <c r="T52" s="75">
        <f t="shared" ref="T52:T60" si="62">S52-U52</f>
        <v>0</v>
      </c>
      <c r="U52" s="104"/>
      <c r="V52" s="103"/>
      <c r="W52" s="75">
        <f t="shared" ref="W52:W60" si="63">V52-X52</f>
        <v>0</v>
      </c>
      <c r="X52" s="123"/>
      <c r="Y52" s="103"/>
      <c r="Z52" s="75">
        <f t="shared" ref="Z52:Z60" si="64">Y52-AA52</f>
        <v>0</v>
      </c>
      <c r="AA52" s="104"/>
      <c r="AB52" s="103"/>
      <c r="AC52" s="75">
        <f t="shared" ref="AC52:AC60" si="65">AB52-AD52</f>
        <v>0</v>
      </c>
      <c r="AD52" s="104"/>
      <c r="AE52" s="103"/>
      <c r="AF52" s="75">
        <f t="shared" ref="AF52:AF60" si="66">AE52-AG52</f>
        <v>0</v>
      </c>
      <c r="AG52" s="104"/>
      <c r="AH52" s="103"/>
      <c r="AI52" s="75">
        <f t="shared" ref="AI52:AI60" si="67">AH52-AJ52</f>
        <v>0</v>
      </c>
      <c r="AJ52" s="104"/>
      <c r="AK52" s="103"/>
      <c r="AL52" s="75">
        <f t="shared" ref="AL52:AL60" si="68">AK52-AM52</f>
        <v>0</v>
      </c>
      <c r="AM52" s="104"/>
      <c r="AN52" s="103"/>
      <c r="AO52" s="75">
        <f t="shared" ref="AO52:AO60" si="69">AN52-AP52</f>
        <v>0</v>
      </c>
      <c r="AP52" s="104"/>
      <c r="AQ52" s="103"/>
      <c r="AR52" s="75">
        <f t="shared" ref="AR52:AR60" si="70">AQ52-AS52</f>
        <v>0</v>
      </c>
      <c r="AS52" s="104"/>
      <c r="AT52" s="98"/>
      <c r="AU52" s="77" t="s">
        <v>32</v>
      </c>
    </row>
    <row r="53" spans="1:47">
      <c r="A53" s="534"/>
      <c r="B53" s="548"/>
      <c r="C53" s="536"/>
      <c r="D53" s="538"/>
      <c r="E53" s="540"/>
      <c r="F53" s="91" t="s">
        <v>33</v>
      </c>
      <c r="G53" s="103"/>
      <c r="H53" s="75">
        <f t="shared" si="58"/>
        <v>0</v>
      </c>
      <c r="I53" s="104"/>
      <c r="J53" s="103"/>
      <c r="K53" s="75">
        <f t="shared" si="59"/>
        <v>0</v>
      </c>
      <c r="L53" s="104"/>
      <c r="M53" s="103"/>
      <c r="N53" s="75">
        <f t="shared" si="60"/>
        <v>0</v>
      </c>
      <c r="O53" s="104"/>
      <c r="P53" s="103"/>
      <c r="Q53" s="75">
        <f t="shared" si="61"/>
        <v>0</v>
      </c>
      <c r="R53" s="104"/>
      <c r="S53" s="103"/>
      <c r="T53" s="75">
        <f t="shared" si="62"/>
        <v>0</v>
      </c>
      <c r="U53" s="104"/>
      <c r="V53" s="103"/>
      <c r="W53" s="75">
        <f t="shared" si="63"/>
        <v>0</v>
      </c>
      <c r="X53" s="123"/>
      <c r="Y53" s="103"/>
      <c r="Z53" s="75">
        <f t="shared" si="64"/>
        <v>0</v>
      </c>
      <c r="AA53" s="104"/>
      <c r="AB53" s="103"/>
      <c r="AC53" s="75">
        <f t="shared" si="65"/>
        <v>0</v>
      </c>
      <c r="AD53" s="104"/>
      <c r="AE53" s="103"/>
      <c r="AF53" s="75">
        <f t="shared" si="66"/>
        <v>0</v>
      </c>
      <c r="AG53" s="104"/>
      <c r="AH53" s="103"/>
      <c r="AI53" s="75">
        <f t="shared" si="67"/>
        <v>0</v>
      </c>
      <c r="AJ53" s="104"/>
      <c r="AK53" s="103"/>
      <c r="AL53" s="75">
        <f t="shared" si="68"/>
        <v>0</v>
      </c>
      <c r="AM53" s="104"/>
      <c r="AN53" s="103"/>
      <c r="AO53" s="75">
        <f t="shared" si="69"/>
        <v>0</v>
      </c>
      <c r="AP53" s="104"/>
      <c r="AQ53" s="103"/>
      <c r="AR53" s="75">
        <f t="shared" si="70"/>
        <v>0</v>
      </c>
      <c r="AS53" s="104"/>
      <c r="AT53" s="98"/>
      <c r="AU53" s="78">
        <f>SUM(G52:G60,J52:J60,M52:M60,P52:P60,S52:S60,V52:V60,Y52:Y60,AB52:AB60,AE52:AE60,AH52:AH60,AK52:AK60,AT52:AT60,AN52:AN60,AQ52:AQ60)</f>
        <v>529008</v>
      </c>
    </row>
    <row r="54" spans="1:47">
      <c r="A54" s="534"/>
      <c r="B54" s="548"/>
      <c r="C54" s="536"/>
      <c r="D54" s="538"/>
      <c r="E54" s="540"/>
      <c r="F54" s="91" t="s">
        <v>34</v>
      </c>
      <c r="G54" s="103"/>
      <c r="H54" s="75">
        <f t="shared" si="58"/>
        <v>0</v>
      </c>
      <c r="I54" s="104"/>
      <c r="J54" s="103"/>
      <c r="K54" s="75">
        <f t="shared" si="59"/>
        <v>0</v>
      </c>
      <c r="L54" s="104"/>
      <c r="M54" s="103"/>
      <c r="N54" s="75">
        <f t="shared" si="60"/>
        <v>0</v>
      </c>
      <c r="O54" s="104"/>
      <c r="P54" s="103"/>
      <c r="Q54" s="75">
        <f t="shared" si="61"/>
        <v>0</v>
      </c>
      <c r="R54" s="104"/>
      <c r="S54" s="103"/>
      <c r="T54" s="75">
        <f t="shared" si="62"/>
        <v>0</v>
      </c>
      <c r="U54" s="104"/>
      <c r="V54" s="103"/>
      <c r="W54" s="75">
        <f t="shared" si="63"/>
        <v>0</v>
      </c>
      <c r="X54" s="123"/>
      <c r="Y54" s="103"/>
      <c r="Z54" s="75">
        <f t="shared" si="64"/>
        <v>0</v>
      </c>
      <c r="AA54" s="104"/>
      <c r="AB54" s="103"/>
      <c r="AC54" s="75">
        <f t="shared" si="65"/>
        <v>0</v>
      </c>
      <c r="AD54" s="104"/>
      <c r="AE54" s="103"/>
      <c r="AF54" s="75">
        <f t="shared" si="66"/>
        <v>0</v>
      </c>
      <c r="AG54" s="104"/>
      <c r="AH54" s="103"/>
      <c r="AI54" s="75">
        <f t="shared" si="67"/>
        <v>0</v>
      </c>
      <c r="AJ54" s="104"/>
      <c r="AK54" s="103"/>
      <c r="AL54" s="75">
        <f t="shared" si="68"/>
        <v>0</v>
      </c>
      <c r="AM54" s="104"/>
      <c r="AN54" s="103"/>
      <c r="AO54" s="75">
        <f t="shared" si="69"/>
        <v>0</v>
      </c>
      <c r="AP54" s="104"/>
      <c r="AQ54" s="103"/>
      <c r="AR54" s="75">
        <f t="shared" si="70"/>
        <v>0</v>
      </c>
      <c r="AS54" s="104"/>
      <c r="AT54" s="98"/>
      <c r="AU54" s="79" t="s">
        <v>35</v>
      </c>
    </row>
    <row r="55" spans="1:47">
      <c r="A55" s="534"/>
      <c r="B55" s="548"/>
      <c r="C55" s="536"/>
      <c r="D55" s="538"/>
      <c r="E55" s="540"/>
      <c r="F55" s="91" t="s">
        <v>36</v>
      </c>
      <c r="G55" s="103"/>
      <c r="H55" s="75">
        <f t="shared" si="58"/>
        <v>0</v>
      </c>
      <c r="I55" s="104"/>
      <c r="J55" s="103"/>
      <c r="K55" s="75">
        <f t="shared" si="59"/>
        <v>0</v>
      </c>
      <c r="L55" s="104"/>
      <c r="M55" s="103"/>
      <c r="N55" s="75">
        <f t="shared" si="60"/>
        <v>0</v>
      </c>
      <c r="O55" s="104"/>
      <c r="P55" s="103"/>
      <c r="Q55" s="75">
        <f t="shared" si="61"/>
        <v>0</v>
      </c>
      <c r="R55" s="104"/>
      <c r="S55" s="103"/>
      <c r="T55" s="75">
        <f t="shared" si="62"/>
        <v>0</v>
      </c>
      <c r="U55" s="104"/>
      <c r="V55" s="103"/>
      <c r="W55" s="75">
        <f t="shared" si="63"/>
        <v>0</v>
      </c>
      <c r="X55" s="123"/>
      <c r="Y55" s="103"/>
      <c r="Z55" s="75">
        <f t="shared" si="64"/>
        <v>0</v>
      </c>
      <c r="AA55" s="104"/>
      <c r="AB55" s="103"/>
      <c r="AC55" s="75">
        <f t="shared" si="65"/>
        <v>0</v>
      </c>
      <c r="AD55" s="104"/>
      <c r="AE55" s="103"/>
      <c r="AF55" s="75">
        <f t="shared" si="66"/>
        <v>0</v>
      </c>
      <c r="AG55" s="104"/>
      <c r="AH55" s="103"/>
      <c r="AI55" s="75">
        <f t="shared" si="67"/>
        <v>0</v>
      </c>
      <c r="AJ55" s="104"/>
      <c r="AK55" s="103"/>
      <c r="AL55" s="75">
        <f t="shared" si="68"/>
        <v>0</v>
      </c>
      <c r="AM55" s="104"/>
      <c r="AN55" s="103"/>
      <c r="AO55" s="75">
        <f t="shared" si="69"/>
        <v>0</v>
      </c>
      <c r="AP55" s="104"/>
      <c r="AQ55" s="103"/>
      <c r="AR55" s="75">
        <f t="shared" si="70"/>
        <v>0</v>
      </c>
      <c r="AS55" s="104"/>
      <c r="AT55" s="98"/>
      <c r="AU55" s="78">
        <f>SUM(H52:H60,K52:K60,N52:N60,Q52:Q60,T52:T60,W52:W60,Z52:Z60,AC52:AC60,AF52:AF60,AI52:AI60,AL52:AL60,AO52:AO60,AR52:AR60)</f>
        <v>529008</v>
      </c>
    </row>
    <row r="56" spans="1:47">
      <c r="A56" s="534"/>
      <c r="B56" s="548"/>
      <c r="C56" s="536"/>
      <c r="D56" s="538"/>
      <c r="E56" s="540"/>
      <c r="F56" s="91" t="s">
        <v>37</v>
      </c>
      <c r="G56" s="103"/>
      <c r="H56" s="75">
        <f t="shared" si="58"/>
        <v>0</v>
      </c>
      <c r="I56" s="104"/>
      <c r="J56" s="103"/>
      <c r="K56" s="75">
        <f t="shared" si="59"/>
        <v>0</v>
      </c>
      <c r="L56" s="104"/>
      <c r="M56" s="103"/>
      <c r="N56" s="75">
        <f t="shared" si="60"/>
        <v>0</v>
      </c>
      <c r="O56" s="104"/>
      <c r="P56" s="103"/>
      <c r="Q56" s="75">
        <f t="shared" si="61"/>
        <v>0</v>
      </c>
      <c r="R56" s="104"/>
      <c r="S56" s="103"/>
      <c r="T56" s="75">
        <f t="shared" si="62"/>
        <v>0</v>
      </c>
      <c r="U56" s="104"/>
      <c r="V56" s="103"/>
      <c r="W56" s="75">
        <f t="shared" si="63"/>
        <v>0</v>
      </c>
      <c r="X56" s="123"/>
      <c r="Y56" s="103"/>
      <c r="Z56" s="75">
        <f t="shared" si="64"/>
        <v>0</v>
      </c>
      <c r="AA56" s="104"/>
      <c r="AB56" s="103"/>
      <c r="AC56" s="75">
        <f t="shared" si="65"/>
        <v>0</v>
      </c>
      <c r="AD56" s="104"/>
      <c r="AE56" s="103"/>
      <c r="AF56" s="75">
        <f t="shared" si="66"/>
        <v>0</v>
      </c>
      <c r="AG56" s="104"/>
      <c r="AH56" s="103"/>
      <c r="AI56" s="75">
        <f t="shared" si="67"/>
        <v>0</v>
      </c>
      <c r="AJ56" s="104"/>
      <c r="AK56" s="103"/>
      <c r="AL56" s="75">
        <f t="shared" si="68"/>
        <v>0</v>
      </c>
      <c r="AM56" s="104"/>
      <c r="AN56" s="103"/>
      <c r="AO56" s="75">
        <f t="shared" si="69"/>
        <v>0</v>
      </c>
      <c r="AP56" s="104"/>
      <c r="AQ56" s="103"/>
      <c r="AR56" s="75">
        <f t="shared" si="70"/>
        <v>0</v>
      </c>
      <c r="AS56" s="104"/>
      <c r="AT56" s="98"/>
      <c r="AU56" s="79" t="s">
        <v>38</v>
      </c>
    </row>
    <row r="57" spans="1:47">
      <c r="A57" s="534"/>
      <c r="B57" s="548"/>
      <c r="C57" s="536"/>
      <c r="D57" s="538"/>
      <c r="E57" s="540"/>
      <c r="F57" s="91" t="s">
        <v>40</v>
      </c>
      <c r="G57" s="103"/>
      <c r="H57" s="75">
        <f t="shared" si="58"/>
        <v>0</v>
      </c>
      <c r="I57" s="104"/>
      <c r="J57" s="103"/>
      <c r="K57" s="75">
        <f t="shared" si="59"/>
        <v>0</v>
      </c>
      <c r="L57" s="104"/>
      <c r="M57" s="103"/>
      <c r="N57" s="75">
        <f t="shared" si="60"/>
        <v>0</v>
      </c>
      <c r="O57" s="104"/>
      <c r="P57" s="103"/>
      <c r="Q57" s="75">
        <f t="shared" si="61"/>
        <v>0</v>
      </c>
      <c r="R57" s="104"/>
      <c r="S57" s="103"/>
      <c r="T57" s="75">
        <f t="shared" si="62"/>
        <v>0</v>
      </c>
      <c r="U57" s="104"/>
      <c r="V57" s="103"/>
      <c r="W57" s="75">
        <f t="shared" si="63"/>
        <v>0</v>
      </c>
      <c r="X57" s="123"/>
      <c r="Y57" s="103"/>
      <c r="Z57" s="75"/>
      <c r="AA57" s="123"/>
      <c r="AB57" s="182"/>
      <c r="AC57" s="183">
        <f t="shared" si="65"/>
        <v>0</v>
      </c>
      <c r="AD57" s="104"/>
      <c r="AE57" s="103"/>
      <c r="AF57" s="75">
        <f t="shared" si="66"/>
        <v>0</v>
      </c>
      <c r="AG57" s="104"/>
      <c r="AH57" s="103"/>
      <c r="AI57" s="75">
        <f t="shared" si="67"/>
        <v>0</v>
      </c>
      <c r="AJ57" s="104"/>
      <c r="AK57" s="168">
        <v>529008</v>
      </c>
      <c r="AL57" s="169">
        <f t="shared" si="68"/>
        <v>529008</v>
      </c>
      <c r="AM57" s="170"/>
      <c r="AN57" s="103"/>
      <c r="AO57" s="75">
        <f t="shared" si="69"/>
        <v>0</v>
      </c>
      <c r="AP57" s="104"/>
      <c r="AQ57" s="103"/>
      <c r="AR57" s="75">
        <f t="shared" si="70"/>
        <v>0</v>
      </c>
      <c r="AS57" s="104"/>
      <c r="AT57" s="98"/>
      <c r="AU57" s="78">
        <f>SUM(I52:I60,L52:L60,O52:O60,R52:R60,U52:U60,X52:X60,AA52:AA60,AD52:AD60,AG52:AG60,AJ52:AJ60,AM52:AM60)</f>
        <v>0</v>
      </c>
    </row>
    <row r="58" spans="1:47">
      <c r="A58" s="534"/>
      <c r="B58" s="548"/>
      <c r="C58" s="536"/>
      <c r="D58" s="538"/>
      <c r="E58" s="540"/>
      <c r="F58" s="91" t="s">
        <v>41</v>
      </c>
      <c r="G58" s="103"/>
      <c r="H58" s="75">
        <f t="shared" si="58"/>
        <v>0</v>
      </c>
      <c r="I58" s="104"/>
      <c r="J58" s="103"/>
      <c r="K58" s="75">
        <f t="shared" si="59"/>
        <v>0</v>
      </c>
      <c r="L58" s="104"/>
      <c r="M58" s="103"/>
      <c r="N58" s="75">
        <f t="shared" si="60"/>
        <v>0</v>
      </c>
      <c r="O58" s="104"/>
      <c r="P58" s="103"/>
      <c r="Q58" s="75">
        <f t="shared" si="61"/>
        <v>0</v>
      </c>
      <c r="R58" s="104"/>
      <c r="S58" s="103"/>
      <c r="T58" s="75">
        <f t="shared" si="62"/>
        <v>0</v>
      </c>
      <c r="U58" s="104"/>
      <c r="V58" s="103"/>
      <c r="W58" s="75">
        <f t="shared" si="63"/>
        <v>0</v>
      </c>
      <c r="X58" s="123"/>
      <c r="Y58" s="103"/>
      <c r="Z58" s="75">
        <f t="shared" si="64"/>
        <v>0</v>
      </c>
      <c r="AA58" s="104"/>
      <c r="AB58" s="103"/>
      <c r="AC58" s="75">
        <f t="shared" si="65"/>
        <v>0</v>
      </c>
      <c r="AD58" s="104"/>
      <c r="AE58" s="103"/>
      <c r="AF58" s="75">
        <f t="shared" si="66"/>
        <v>0</v>
      </c>
      <c r="AG58" s="104"/>
      <c r="AH58" s="103"/>
      <c r="AI58" s="75">
        <f t="shared" si="67"/>
        <v>0</v>
      </c>
      <c r="AJ58" s="104"/>
      <c r="AK58" s="103"/>
      <c r="AL58" s="75">
        <f t="shared" si="68"/>
        <v>0</v>
      </c>
      <c r="AM58" s="104"/>
      <c r="AN58" s="103"/>
      <c r="AO58" s="75">
        <f t="shared" si="69"/>
        <v>0</v>
      </c>
      <c r="AP58" s="104"/>
      <c r="AQ58" s="103"/>
      <c r="AR58" s="75">
        <f t="shared" si="70"/>
        <v>0</v>
      </c>
      <c r="AS58" s="104"/>
      <c r="AT58" s="98"/>
      <c r="AU58" s="79" t="s">
        <v>42</v>
      </c>
    </row>
    <row r="59" spans="1:47">
      <c r="A59" s="534"/>
      <c r="B59" s="548"/>
      <c r="C59" s="536"/>
      <c r="D59" s="538"/>
      <c r="E59" s="540"/>
      <c r="F59" s="91" t="s">
        <v>43</v>
      </c>
      <c r="G59" s="103"/>
      <c r="H59" s="75">
        <f t="shared" si="58"/>
        <v>0</v>
      </c>
      <c r="I59" s="104"/>
      <c r="J59" s="103"/>
      <c r="K59" s="75">
        <f t="shared" si="59"/>
        <v>0</v>
      </c>
      <c r="L59" s="104"/>
      <c r="M59" s="103"/>
      <c r="N59" s="75">
        <f t="shared" si="60"/>
        <v>0</v>
      </c>
      <c r="O59" s="104"/>
      <c r="P59" s="103"/>
      <c r="Q59" s="75">
        <f t="shared" si="61"/>
        <v>0</v>
      </c>
      <c r="R59" s="104"/>
      <c r="S59" s="103"/>
      <c r="T59" s="75">
        <f t="shared" si="62"/>
        <v>0</v>
      </c>
      <c r="U59" s="104"/>
      <c r="V59" s="103"/>
      <c r="W59" s="75">
        <f t="shared" si="63"/>
        <v>0</v>
      </c>
      <c r="X59" s="123"/>
      <c r="Y59" s="103"/>
      <c r="Z59" s="75">
        <f t="shared" si="64"/>
        <v>0</v>
      </c>
      <c r="AA59" s="104"/>
      <c r="AB59" s="103"/>
      <c r="AC59" s="75">
        <f t="shared" si="65"/>
        <v>0</v>
      </c>
      <c r="AD59" s="104"/>
      <c r="AE59" s="103"/>
      <c r="AF59" s="75">
        <f t="shared" si="66"/>
        <v>0</v>
      </c>
      <c r="AG59" s="104"/>
      <c r="AH59" s="103"/>
      <c r="AI59" s="75">
        <f t="shared" si="67"/>
        <v>0</v>
      </c>
      <c r="AJ59" s="104"/>
      <c r="AK59" s="103"/>
      <c r="AL59" s="75">
        <f t="shared" si="68"/>
        <v>0</v>
      </c>
      <c r="AM59" s="104"/>
      <c r="AN59" s="103"/>
      <c r="AO59" s="75">
        <f t="shared" si="69"/>
        <v>0</v>
      </c>
      <c r="AP59" s="104"/>
      <c r="AQ59" s="103"/>
      <c r="AR59" s="75">
        <f t="shared" si="70"/>
        <v>0</v>
      </c>
      <c r="AS59" s="104"/>
      <c r="AT59" s="98"/>
      <c r="AU59" s="80">
        <f>AU57/AU53</f>
        <v>0</v>
      </c>
    </row>
    <row r="60" spans="1:47" ht="15.75" customHeight="1">
      <c r="A60" s="535"/>
      <c r="B60" s="549"/>
      <c r="C60" s="537"/>
      <c r="D60" s="539"/>
      <c r="E60" s="541"/>
      <c r="F60" s="92" t="s">
        <v>44</v>
      </c>
      <c r="G60" s="105"/>
      <c r="H60" s="81">
        <f t="shared" si="58"/>
        <v>0</v>
      </c>
      <c r="I60" s="106"/>
      <c r="J60" s="105"/>
      <c r="K60" s="81">
        <f t="shared" si="59"/>
        <v>0</v>
      </c>
      <c r="L60" s="106"/>
      <c r="M60" s="105"/>
      <c r="N60" s="81">
        <f t="shared" si="60"/>
        <v>0</v>
      </c>
      <c r="O60" s="106"/>
      <c r="P60" s="105"/>
      <c r="Q60" s="81">
        <f t="shared" si="61"/>
        <v>0</v>
      </c>
      <c r="R60" s="106"/>
      <c r="S60" s="105"/>
      <c r="T60" s="81">
        <f t="shared" si="62"/>
        <v>0</v>
      </c>
      <c r="U60" s="106"/>
      <c r="V60" s="105"/>
      <c r="W60" s="81">
        <f t="shared" si="63"/>
        <v>0</v>
      </c>
      <c r="X60" s="124"/>
      <c r="Y60" s="105"/>
      <c r="Z60" s="81">
        <f t="shared" si="64"/>
        <v>0</v>
      </c>
      <c r="AA60" s="106"/>
      <c r="AB60" s="105"/>
      <c r="AC60" s="81">
        <f t="shared" si="65"/>
        <v>0</v>
      </c>
      <c r="AD60" s="106"/>
      <c r="AE60" s="105"/>
      <c r="AF60" s="81">
        <f t="shared" si="66"/>
        <v>0</v>
      </c>
      <c r="AG60" s="106"/>
      <c r="AH60" s="105"/>
      <c r="AI60" s="81">
        <f t="shared" si="67"/>
        <v>0</v>
      </c>
      <c r="AJ60" s="106"/>
      <c r="AK60" s="105"/>
      <c r="AL60" s="81">
        <f t="shared" si="68"/>
        <v>0</v>
      </c>
      <c r="AM60" s="106"/>
      <c r="AN60" s="105"/>
      <c r="AO60" s="81">
        <f t="shared" si="69"/>
        <v>0</v>
      </c>
      <c r="AP60" s="106"/>
      <c r="AQ60" s="105"/>
      <c r="AR60" s="81">
        <f t="shared" si="70"/>
        <v>0</v>
      </c>
      <c r="AS60" s="106"/>
      <c r="AT60" s="99"/>
      <c r="AU60" s="82"/>
    </row>
    <row r="61" spans="1:47" ht="15" customHeight="1">
      <c r="A61" s="497" t="s">
        <v>22</v>
      </c>
      <c r="B61" s="499" t="s">
        <v>18</v>
      </c>
      <c r="C61" s="499" t="s">
        <v>19</v>
      </c>
      <c r="D61" s="499" t="s">
        <v>204</v>
      </c>
      <c r="E61" s="499" t="s">
        <v>21</v>
      </c>
      <c r="F61" s="558" t="s">
        <v>23</v>
      </c>
      <c r="G61" s="474" t="s">
        <v>24</v>
      </c>
      <c r="H61" s="476" t="s">
        <v>25</v>
      </c>
      <c r="I61" s="478" t="s">
        <v>26</v>
      </c>
      <c r="J61" s="474" t="s">
        <v>24</v>
      </c>
      <c r="K61" s="476" t="s">
        <v>25</v>
      </c>
      <c r="L61" s="478" t="s">
        <v>26</v>
      </c>
      <c r="M61" s="474" t="s">
        <v>24</v>
      </c>
      <c r="N61" s="476" t="s">
        <v>25</v>
      </c>
      <c r="O61" s="478" t="s">
        <v>26</v>
      </c>
      <c r="P61" s="474" t="s">
        <v>24</v>
      </c>
      <c r="Q61" s="476" t="s">
        <v>25</v>
      </c>
      <c r="R61" s="478" t="s">
        <v>26</v>
      </c>
      <c r="S61" s="474" t="s">
        <v>24</v>
      </c>
      <c r="T61" s="476" t="s">
        <v>25</v>
      </c>
      <c r="U61" s="478" t="s">
        <v>26</v>
      </c>
      <c r="V61" s="474" t="s">
        <v>24</v>
      </c>
      <c r="W61" s="476" t="s">
        <v>25</v>
      </c>
      <c r="X61" s="559" t="s">
        <v>26</v>
      </c>
      <c r="Y61" s="474" t="s">
        <v>24</v>
      </c>
      <c r="Z61" s="476" t="s">
        <v>25</v>
      </c>
      <c r="AA61" s="478" t="s">
        <v>26</v>
      </c>
      <c r="AB61" s="474" t="s">
        <v>24</v>
      </c>
      <c r="AC61" s="476" t="s">
        <v>25</v>
      </c>
      <c r="AD61" s="478" t="s">
        <v>26</v>
      </c>
      <c r="AE61" s="474" t="s">
        <v>24</v>
      </c>
      <c r="AF61" s="476" t="s">
        <v>25</v>
      </c>
      <c r="AG61" s="478" t="s">
        <v>26</v>
      </c>
      <c r="AH61" s="474" t="s">
        <v>24</v>
      </c>
      <c r="AI61" s="476" t="s">
        <v>25</v>
      </c>
      <c r="AJ61" s="478" t="s">
        <v>26</v>
      </c>
      <c r="AK61" s="474" t="s">
        <v>24</v>
      </c>
      <c r="AL61" s="476" t="s">
        <v>25</v>
      </c>
      <c r="AM61" s="478" t="s">
        <v>26</v>
      </c>
      <c r="AN61" s="474" t="s">
        <v>24</v>
      </c>
      <c r="AO61" s="476" t="s">
        <v>25</v>
      </c>
      <c r="AP61" s="478" t="s">
        <v>26</v>
      </c>
      <c r="AQ61" s="474" t="s">
        <v>24</v>
      </c>
      <c r="AR61" s="476" t="s">
        <v>25</v>
      </c>
      <c r="AS61" s="478" t="s">
        <v>26</v>
      </c>
      <c r="AT61" s="563" t="s">
        <v>24</v>
      </c>
      <c r="AU61" s="480" t="s">
        <v>27</v>
      </c>
    </row>
    <row r="62" spans="1:47" ht="15" customHeight="1">
      <c r="A62" s="547"/>
      <c r="B62" s="533"/>
      <c r="C62" s="533"/>
      <c r="D62" s="533"/>
      <c r="E62" s="533"/>
      <c r="F62" s="551"/>
      <c r="G62" s="513"/>
      <c r="H62" s="503"/>
      <c r="I62" s="505"/>
      <c r="J62" s="513"/>
      <c r="K62" s="503"/>
      <c r="L62" s="505"/>
      <c r="M62" s="513"/>
      <c r="N62" s="503"/>
      <c r="O62" s="505"/>
      <c r="P62" s="513"/>
      <c r="Q62" s="503"/>
      <c r="R62" s="505"/>
      <c r="S62" s="513"/>
      <c r="T62" s="503"/>
      <c r="U62" s="505"/>
      <c r="V62" s="513"/>
      <c r="W62" s="503"/>
      <c r="X62" s="543"/>
      <c r="Y62" s="513"/>
      <c r="Z62" s="503"/>
      <c r="AA62" s="505"/>
      <c r="AB62" s="513"/>
      <c r="AC62" s="503"/>
      <c r="AD62" s="505"/>
      <c r="AE62" s="513"/>
      <c r="AF62" s="503"/>
      <c r="AG62" s="505"/>
      <c r="AH62" s="513"/>
      <c r="AI62" s="503"/>
      <c r="AJ62" s="505"/>
      <c r="AK62" s="513"/>
      <c r="AL62" s="503"/>
      <c r="AM62" s="505"/>
      <c r="AN62" s="513"/>
      <c r="AO62" s="503"/>
      <c r="AP62" s="505"/>
      <c r="AQ62" s="513"/>
      <c r="AR62" s="503"/>
      <c r="AS62" s="505"/>
      <c r="AT62" s="545"/>
      <c r="AU62" s="553"/>
    </row>
    <row r="63" spans="1:47" ht="15" customHeight="1">
      <c r="A63" s="534" t="s">
        <v>230</v>
      </c>
      <c r="B63" s="548" t="s">
        <v>274</v>
      </c>
      <c r="C63" s="536">
        <v>1582</v>
      </c>
      <c r="D63" s="538" t="s">
        <v>275</v>
      </c>
      <c r="E63" s="540" t="s">
        <v>276</v>
      </c>
      <c r="F63" s="91" t="s">
        <v>31</v>
      </c>
      <c r="G63" s="103"/>
      <c r="H63" s="75">
        <f t="shared" ref="H63:H72" si="71">G63-I63</f>
        <v>0</v>
      </c>
      <c r="I63" s="104"/>
      <c r="J63" s="103"/>
      <c r="K63" s="75">
        <f t="shared" ref="K63:K72" si="72">J63-L63</f>
        <v>0</v>
      </c>
      <c r="L63" s="104"/>
      <c r="M63" s="103"/>
      <c r="N63" s="75">
        <f t="shared" ref="N63:N72" si="73">M63-O63</f>
        <v>0</v>
      </c>
      <c r="O63" s="104"/>
      <c r="P63" s="103"/>
      <c r="Q63" s="75">
        <f t="shared" ref="Q63:Q72" si="74">P63-R63</f>
        <v>0</v>
      </c>
      <c r="R63" s="104"/>
      <c r="S63" s="103"/>
      <c r="T63" s="75">
        <f t="shared" ref="T63:T72" si="75">S63-U63</f>
        <v>0</v>
      </c>
      <c r="U63" s="104"/>
      <c r="V63" s="103"/>
      <c r="W63" s="75">
        <f t="shared" ref="W63:W72" si="76">V63-X63</f>
        <v>0</v>
      </c>
      <c r="X63" s="123"/>
      <c r="Y63" s="103"/>
      <c r="Z63" s="75">
        <f t="shared" ref="Z63:Z72" si="77">Y63-AA63</f>
        <v>0</v>
      </c>
      <c r="AA63" s="104"/>
      <c r="AB63" s="103"/>
      <c r="AC63" s="75">
        <f t="shared" ref="AC63:AC72" si="78">AB63-AD63</f>
        <v>0</v>
      </c>
      <c r="AD63" s="104"/>
      <c r="AE63" s="103"/>
      <c r="AF63" s="75">
        <f t="shared" ref="AF63:AF72" si="79">AE63-AG63</f>
        <v>0</v>
      </c>
      <c r="AG63" s="104"/>
      <c r="AH63" s="103"/>
      <c r="AI63" s="75">
        <f t="shared" ref="AI63:AI68" si="80">AH63-AJ63</f>
        <v>0</v>
      </c>
      <c r="AJ63" s="104"/>
      <c r="AK63" s="103"/>
      <c r="AL63" s="75">
        <f t="shared" ref="AL63:AL68" si="81">AK63-AM63</f>
        <v>0</v>
      </c>
      <c r="AM63" s="104"/>
      <c r="AN63" s="103"/>
      <c r="AO63" s="75">
        <f t="shared" ref="AO63:AO68" si="82">AN63-AP63</f>
        <v>0</v>
      </c>
      <c r="AP63" s="104"/>
      <c r="AQ63" s="103"/>
      <c r="AR63" s="75">
        <f t="shared" ref="AR63:AR68" si="83">AQ63-AS63</f>
        <v>0</v>
      </c>
      <c r="AS63" s="104"/>
      <c r="AT63" s="98"/>
      <c r="AU63" s="77" t="s">
        <v>32</v>
      </c>
    </row>
    <row r="64" spans="1:47" ht="15" customHeight="1">
      <c r="A64" s="534"/>
      <c r="B64" s="548"/>
      <c r="C64" s="536"/>
      <c r="D64" s="538"/>
      <c r="E64" s="540"/>
      <c r="F64" s="91" t="s">
        <v>33</v>
      </c>
      <c r="G64" s="103"/>
      <c r="H64" s="75">
        <f t="shared" si="71"/>
        <v>0</v>
      </c>
      <c r="I64" s="104"/>
      <c r="J64" s="103"/>
      <c r="K64" s="75">
        <f t="shared" si="72"/>
        <v>0</v>
      </c>
      <c r="L64" s="104"/>
      <c r="M64" s="103"/>
      <c r="N64" s="75">
        <f t="shared" si="73"/>
        <v>0</v>
      </c>
      <c r="O64" s="104"/>
      <c r="P64" s="103"/>
      <c r="Q64" s="75">
        <f t="shared" si="74"/>
        <v>0</v>
      </c>
      <c r="R64" s="104"/>
      <c r="S64" s="103"/>
      <c r="T64" s="75">
        <f t="shared" si="75"/>
        <v>0</v>
      </c>
      <c r="U64" s="104"/>
      <c r="V64" s="103"/>
      <c r="W64" s="75">
        <f t="shared" si="76"/>
        <v>0</v>
      </c>
      <c r="X64" s="123"/>
      <c r="Y64" s="103"/>
      <c r="Z64" s="75">
        <f t="shared" si="77"/>
        <v>0</v>
      </c>
      <c r="AA64" s="104"/>
      <c r="AB64" s="103"/>
      <c r="AC64" s="75">
        <f t="shared" si="78"/>
        <v>0</v>
      </c>
      <c r="AD64" s="104"/>
      <c r="AE64" s="103"/>
      <c r="AF64" s="75">
        <f t="shared" si="79"/>
        <v>0</v>
      </c>
      <c r="AG64" s="104"/>
      <c r="AH64" s="103"/>
      <c r="AI64" s="75">
        <f t="shared" si="80"/>
        <v>0</v>
      </c>
      <c r="AJ64" s="104"/>
      <c r="AK64" s="103"/>
      <c r="AL64" s="75">
        <f t="shared" si="81"/>
        <v>0</v>
      </c>
      <c r="AM64" s="104"/>
      <c r="AN64" s="103"/>
      <c r="AO64" s="75">
        <f t="shared" si="82"/>
        <v>0</v>
      </c>
      <c r="AP64" s="104"/>
      <c r="AQ64" s="103"/>
      <c r="AR64" s="75">
        <f t="shared" si="83"/>
        <v>0</v>
      </c>
      <c r="AS64" s="104"/>
      <c r="AT64" s="98"/>
      <c r="AU64" s="78">
        <f>SUM(G63:G72,J63:J72,M63:M72,P63:P72,S63:S72,V63:V72,Y63:Y72,AB63:AB72,AE63:AE72,AH63:AH72,AK63:AK72,AT63:AT72,AN63:AN72,AQ63:AQ72)</f>
        <v>5111583</v>
      </c>
    </row>
    <row r="65" spans="1:47" ht="15" customHeight="1">
      <c r="A65" s="534"/>
      <c r="B65" s="548"/>
      <c r="C65" s="536"/>
      <c r="D65" s="538"/>
      <c r="E65" s="540"/>
      <c r="F65" s="91" t="s">
        <v>34</v>
      </c>
      <c r="G65" s="103"/>
      <c r="H65" s="75">
        <f t="shared" si="71"/>
        <v>0</v>
      </c>
      <c r="I65" s="104"/>
      <c r="J65" s="103"/>
      <c r="K65" s="75">
        <f t="shared" si="72"/>
        <v>0</v>
      </c>
      <c r="L65" s="104"/>
      <c r="M65" s="103"/>
      <c r="N65" s="75">
        <f t="shared" si="73"/>
        <v>0</v>
      </c>
      <c r="O65" s="104"/>
      <c r="P65" s="103"/>
      <c r="Q65" s="75">
        <f t="shared" si="74"/>
        <v>0</v>
      </c>
      <c r="R65" s="104"/>
      <c r="S65" s="103"/>
      <c r="T65" s="75">
        <f t="shared" si="75"/>
        <v>0</v>
      </c>
      <c r="U65" s="104"/>
      <c r="V65" s="103"/>
      <c r="W65" s="75">
        <f t="shared" si="76"/>
        <v>0</v>
      </c>
      <c r="X65" s="104"/>
      <c r="Y65" s="103"/>
      <c r="Z65" s="75">
        <f t="shared" si="77"/>
        <v>0</v>
      </c>
      <c r="AA65" s="104"/>
      <c r="AB65" s="103"/>
      <c r="AC65" s="75">
        <f t="shared" si="78"/>
        <v>0</v>
      </c>
      <c r="AD65" s="104"/>
      <c r="AE65" s="103"/>
      <c r="AF65" s="75">
        <f t="shared" si="79"/>
        <v>0</v>
      </c>
      <c r="AG65" s="104"/>
      <c r="AH65" s="103"/>
      <c r="AI65" s="75">
        <f t="shared" si="80"/>
        <v>0</v>
      </c>
      <c r="AJ65" s="104"/>
      <c r="AK65" s="103"/>
      <c r="AL65" s="75">
        <f t="shared" si="81"/>
        <v>0</v>
      </c>
      <c r="AM65" s="104"/>
      <c r="AN65" s="103"/>
      <c r="AO65" s="75">
        <f t="shared" si="82"/>
        <v>0</v>
      </c>
      <c r="AP65" s="104"/>
      <c r="AQ65" s="103"/>
      <c r="AR65" s="75">
        <f t="shared" si="83"/>
        <v>0</v>
      </c>
      <c r="AS65" s="104"/>
      <c r="AT65" s="98"/>
      <c r="AU65" s="79" t="s">
        <v>35</v>
      </c>
    </row>
    <row r="66" spans="1:47" ht="15" customHeight="1">
      <c r="A66" s="534"/>
      <c r="B66" s="548"/>
      <c r="C66" s="536"/>
      <c r="D66" s="538"/>
      <c r="E66" s="540"/>
      <c r="F66" s="91" t="s">
        <v>36</v>
      </c>
      <c r="G66" s="103"/>
      <c r="H66" s="75">
        <f t="shared" si="71"/>
        <v>0</v>
      </c>
      <c r="I66" s="104"/>
      <c r="J66" s="103"/>
      <c r="K66" s="75">
        <f t="shared" si="72"/>
        <v>0</v>
      </c>
      <c r="L66" s="104"/>
      <c r="M66" s="103"/>
      <c r="N66" s="75">
        <f t="shared" si="73"/>
        <v>0</v>
      </c>
      <c r="O66" s="104"/>
      <c r="P66" s="103"/>
      <c r="Q66" s="75">
        <f t="shared" si="74"/>
        <v>0</v>
      </c>
      <c r="R66" s="104"/>
      <c r="S66" s="103"/>
      <c r="T66" s="75">
        <f t="shared" si="75"/>
        <v>0</v>
      </c>
      <c r="U66" s="104"/>
      <c r="V66" s="103"/>
      <c r="W66" s="75">
        <f t="shared" si="76"/>
        <v>0</v>
      </c>
      <c r="X66" s="104"/>
      <c r="Y66" s="103"/>
      <c r="Z66" s="75">
        <f t="shared" si="77"/>
        <v>0</v>
      </c>
      <c r="AA66" s="104"/>
      <c r="AB66" s="103"/>
      <c r="AC66" s="75">
        <f t="shared" si="78"/>
        <v>0</v>
      </c>
      <c r="AD66" s="104"/>
      <c r="AE66" s="103"/>
      <c r="AF66" s="75">
        <f t="shared" si="79"/>
        <v>0</v>
      </c>
      <c r="AG66" s="104"/>
      <c r="AH66" s="103"/>
      <c r="AI66" s="75">
        <f t="shared" si="80"/>
        <v>0</v>
      </c>
      <c r="AJ66" s="104"/>
      <c r="AK66" s="103"/>
      <c r="AL66" s="75">
        <f t="shared" si="81"/>
        <v>0</v>
      </c>
      <c r="AM66" s="104"/>
      <c r="AN66" s="103"/>
      <c r="AO66" s="75">
        <f t="shared" si="82"/>
        <v>0</v>
      </c>
      <c r="AP66" s="104"/>
      <c r="AQ66" s="103"/>
      <c r="AR66" s="75">
        <f t="shared" si="83"/>
        <v>0</v>
      </c>
      <c r="AS66" s="104"/>
      <c r="AT66" s="98"/>
      <c r="AU66" s="78">
        <f>SUM(H63:H72,K63:K72,N63:N72,Q63:Q72,T63:T72,W63:W72,Z63:Z72,AC63:AC72,AF63:AF72,AI63:AI72,AL63:AL72)</f>
        <v>399836</v>
      </c>
    </row>
    <row r="67" spans="1:47" ht="15" customHeight="1">
      <c r="A67" s="534"/>
      <c r="B67" s="548"/>
      <c r="C67" s="536"/>
      <c r="D67" s="538"/>
      <c r="E67" s="540"/>
      <c r="F67" s="91" t="s">
        <v>37</v>
      </c>
      <c r="G67" s="103"/>
      <c r="H67" s="75">
        <f t="shared" si="71"/>
        <v>0</v>
      </c>
      <c r="I67" s="104"/>
      <c r="J67" s="103"/>
      <c r="K67" s="75">
        <f t="shared" si="72"/>
        <v>0</v>
      </c>
      <c r="L67" s="104"/>
      <c r="M67" s="103">
        <v>1232000</v>
      </c>
      <c r="N67" s="75">
        <f t="shared" si="73"/>
        <v>0</v>
      </c>
      <c r="O67" s="104">
        <v>1232000</v>
      </c>
      <c r="P67" s="103"/>
      <c r="Q67" s="75">
        <f t="shared" si="74"/>
        <v>0</v>
      </c>
      <c r="R67" s="104"/>
      <c r="S67" s="103"/>
      <c r="T67" s="75">
        <f t="shared" si="75"/>
        <v>0</v>
      </c>
      <c r="U67" s="104"/>
      <c r="V67" s="103"/>
      <c r="W67" s="75">
        <f t="shared" si="76"/>
        <v>0</v>
      </c>
      <c r="X67" s="104"/>
      <c r="Y67" s="103"/>
      <c r="Z67" s="75">
        <f t="shared" si="77"/>
        <v>0</v>
      </c>
      <c r="AA67" s="104"/>
      <c r="AB67" s="103"/>
      <c r="AC67" s="75">
        <f t="shared" si="78"/>
        <v>0</v>
      </c>
      <c r="AD67" s="104"/>
      <c r="AE67" s="103"/>
      <c r="AF67" s="75">
        <f t="shared" si="79"/>
        <v>0</v>
      </c>
      <c r="AG67" s="104"/>
      <c r="AH67" s="103"/>
      <c r="AI67" s="75">
        <f t="shared" si="80"/>
        <v>0</v>
      </c>
      <c r="AJ67" s="104"/>
      <c r="AK67" s="103"/>
      <c r="AL67" s="75">
        <f t="shared" si="81"/>
        <v>0</v>
      </c>
      <c r="AM67" s="104"/>
      <c r="AN67" s="103"/>
      <c r="AO67" s="75">
        <f t="shared" si="82"/>
        <v>0</v>
      </c>
      <c r="AP67" s="104"/>
      <c r="AQ67" s="103"/>
      <c r="AR67" s="75">
        <f t="shared" si="83"/>
        <v>0</v>
      </c>
      <c r="AS67" s="104"/>
      <c r="AT67" s="98"/>
      <c r="AU67" s="79" t="s">
        <v>38</v>
      </c>
    </row>
    <row r="68" spans="1:47" ht="15" customHeight="1">
      <c r="A68" s="534"/>
      <c r="B68" s="548"/>
      <c r="C68" s="536"/>
      <c r="D68" s="538"/>
      <c r="E68" s="540"/>
      <c r="F68" s="91" t="s">
        <v>40</v>
      </c>
      <c r="G68" s="103"/>
      <c r="H68" s="75">
        <f t="shared" si="71"/>
        <v>0</v>
      </c>
      <c r="I68" s="104"/>
      <c r="J68" s="103"/>
      <c r="K68" s="75">
        <f t="shared" si="72"/>
        <v>0</v>
      </c>
      <c r="L68" s="104"/>
      <c r="M68" s="103"/>
      <c r="N68" s="75">
        <f t="shared" si="73"/>
        <v>0</v>
      </c>
      <c r="O68" s="104"/>
      <c r="P68" s="103"/>
      <c r="Q68" s="75">
        <f t="shared" si="74"/>
        <v>0</v>
      </c>
      <c r="R68" s="104"/>
      <c r="S68" s="103"/>
      <c r="T68" s="75">
        <f t="shared" si="75"/>
        <v>0</v>
      </c>
      <c r="U68" s="104"/>
      <c r="V68" s="103">
        <v>3508876</v>
      </c>
      <c r="W68" s="75">
        <f t="shared" si="76"/>
        <v>399836</v>
      </c>
      <c r="X68" s="104">
        <v>3109040</v>
      </c>
      <c r="Y68" s="103"/>
      <c r="Z68" s="75">
        <f t="shared" si="77"/>
        <v>0</v>
      </c>
      <c r="AA68" s="104"/>
      <c r="AB68" s="103"/>
      <c r="AC68" s="75">
        <f t="shared" si="78"/>
        <v>0</v>
      </c>
      <c r="AD68" s="104"/>
      <c r="AE68" s="103"/>
      <c r="AF68" s="75">
        <f t="shared" si="79"/>
        <v>0</v>
      </c>
      <c r="AG68" s="104"/>
      <c r="AH68" s="103"/>
      <c r="AI68" s="75">
        <f t="shared" si="80"/>
        <v>0</v>
      </c>
      <c r="AJ68" s="104"/>
      <c r="AK68" s="103"/>
      <c r="AL68" s="75">
        <f t="shared" si="81"/>
        <v>0</v>
      </c>
      <c r="AM68" s="104"/>
      <c r="AN68" s="103"/>
      <c r="AO68" s="75">
        <f t="shared" si="82"/>
        <v>0</v>
      </c>
      <c r="AP68" s="104"/>
      <c r="AQ68" s="103"/>
      <c r="AR68" s="75">
        <f t="shared" si="83"/>
        <v>0</v>
      </c>
      <c r="AS68" s="104"/>
      <c r="AT68" s="98"/>
      <c r="AU68" s="78">
        <f>SUM(I63:I72,L63:L72,O63:O72,R63:R72,U63:U72,X63:X72,AA63:AA72,AD63:AD72,AG63:AG72,AJ63:AJ72,AM63:AM72,AP63:AP72,AS63:AS72)</f>
        <v>4711747</v>
      </c>
    </row>
    <row r="69" spans="1:47" ht="15" customHeight="1">
      <c r="A69" s="534"/>
      <c r="B69" s="548"/>
      <c r="C69" s="536"/>
      <c r="D69" s="538"/>
      <c r="E69" s="540"/>
      <c r="F69" s="91" t="s">
        <v>65</v>
      </c>
      <c r="G69" s="103"/>
      <c r="H69" s="75"/>
      <c r="I69" s="104"/>
      <c r="J69" s="103"/>
      <c r="K69" s="75"/>
      <c r="L69" s="104"/>
      <c r="M69" s="103"/>
      <c r="N69" s="75"/>
      <c r="O69" s="104"/>
      <c r="P69" s="103"/>
      <c r="Q69" s="75"/>
      <c r="R69" s="104"/>
      <c r="S69" s="103"/>
      <c r="T69" s="75">
        <f t="shared" si="75"/>
        <v>0</v>
      </c>
      <c r="U69" s="104"/>
      <c r="V69" s="154">
        <v>370707</v>
      </c>
      <c r="W69" s="155">
        <f t="shared" si="76"/>
        <v>0</v>
      </c>
      <c r="X69" s="156">
        <v>370707</v>
      </c>
      <c r="Y69" s="103"/>
      <c r="Z69" s="75"/>
      <c r="AA69" s="104"/>
      <c r="AB69" s="103"/>
      <c r="AC69" s="75"/>
      <c r="AD69" s="104"/>
      <c r="AE69" s="103"/>
      <c r="AF69" s="75"/>
      <c r="AG69" s="104"/>
      <c r="AH69" s="103"/>
      <c r="AI69" s="75"/>
      <c r="AJ69" s="104"/>
      <c r="AK69" s="103"/>
      <c r="AL69" s="75"/>
      <c r="AM69" s="104"/>
      <c r="AN69" s="103"/>
      <c r="AO69" s="75"/>
      <c r="AP69" s="104"/>
      <c r="AQ69" s="103"/>
      <c r="AR69" s="75"/>
      <c r="AS69" s="104"/>
      <c r="AT69" s="98"/>
      <c r="AU69" s="78"/>
    </row>
    <row r="70" spans="1:47" ht="15" customHeight="1">
      <c r="A70" s="534"/>
      <c r="B70" s="548"/>
      <c r="C70" s="536"/>
      <c r="D70" s="538"/>
      <c r="E70" s="540"/>
      <c r="F70" s="91" t="s">
        <v>41</v>
      </c>
      <c r="G70" s="103"/>
      <c r="H70" s="75">
        <f t="shared" si="71"/>
        <v>0</v>
      </c>
      <c r="I70" s="104"/>
      <c r="J70" s="103"/>
      <c r="K70" s="75">
        <f t="shared" si="72"/>
        <v>0</v>
      </c>
      <c r="L70" s="104"/>
      <c r="M70" s="103"/>
      <c r="N70" s="75">
        <f t="shared" si="73"/>
        <v>0</v>
      </c>
      <c r="O70" s="104"/>
      <c r="P70" s="103"/>
      <c r="Q70" s="75">
        <f t="shared" si="74"/>
        <v>0</v>
      </c>
      <c r="R70" s="104"/>
      <c r="S70" s="103"/>
      <c r="T70" s="75">
        <f t="shared" si="75"/>
        <v>0</v>
      </c>
      <c r="U70" s="104"/>
      <c r="V70" s="103"/>
      <c r="W70" s="75">
        <f t="shared" si="76"/>
        <v>0</v>
      </c>
      <c r="X70" s="123"/>
      <c r="Y70" s="103"/>
      <c r="Z70" s="75">
        <f t="shared" si="77"/>
        <v>0</v>
      </c>
      <c r="AA70" s="104"/>
      <c r="AB70" s="103"/>
      <c r="AC70" s="75">
        <f t="shared" si="78"/>
        <v>0</v>
      </c>
      <c r="AD70" s="104"/>
      <c r="AE70" s="103"/>
      <c r="AF70" s="75">
        <f t="shared" si="79"/>
        <v>0</v>
      </c>
      <c r="AG70" s="104"/>
      <c r="AH70" s="103"/>
      <c r="AI70" s="75">
        <f t="shared" ref="AI70:AI72" si="84">AH70-AJ70</f>
        <v>0</v>
      </c>
      <c r="AJ70" s="104"/>
      <c r="AK70" s="103"/>
      <c r="AL70" s="75">
        <f t="shared" ref="AL70:AL72" si="85">AK70-AM70</f>
        <v>0</v>
      </c>
      <c r="AM70" s="104"/>
      <c r="AN70" s="103"/>
      <c r="AO70" s="75">
        <f t="shared" ref="AO70:AO72" si="86">AN70-AP70</f>
        <v>0</v>
      </c>
      <c r="AP70" s="104"/>
      <c r="AQ70" s="103"/>
      <c r="AR70" s="75">
        <f t="shared" ref="AR70:AR72" si="87">AQ70-AS70</f>
        <v>0</v>
      </c>
      <c r="AS70" s="104"/>
      <c r="AT70" s="98"/>
      <c r="AU70" s="79" t="s">
        <v>42</v>
      </c>
    </row>
    <row r="71" spans="1:47" ht="15" customHeight="1">
      <c r="A71" s="534"/>
      <c r="B71" s="548"/>
      <c r="C71" s="536"/>
      <c r="D71" s="538"/>
      <c r="E71" s="540"/>
      <c r="F71" s="91" t="s">
        <v>43</v>
      </c>
      <c r="G71" s="103"/>
      <c r="H71" s="75">
        <f t="shared" si="71"/>
        <v>0</v>
      </c>
      <c r="I71" s="104"/>
      <c r="J71" s="103"/>
      <c r="K71" s="75">
        <f t="shared" si="72"/>
        <v>0</v>
      </c>
      <c r="L71" s="104"/>
      <c r="M71" s="103"/>
      <c r="N71" s="75">
        <f t="shared" si="73"/>
        <v>0</v>
      </c>
      <c r="O71" s="104"/>
      <c r="P71" s="103"/>
      <c r="Q71" s="75">
        <f t="shared" si="74"/>
        <v>0</v>
      </c>
      <c r="R71" s="104"/>
      <c r="S71" s="103"/>
      <c r="T71" s="75">
        <f t="shared" si="75"/>
        <v>0</v>
      </c>
      <c r="U71" s="104"/>
      <c r="V71" s="103"/>
      <c r="W71" s="75">
        <f t="shared" si="76"/>
        <v>0</v>
      </c>
      <c r="X71" s="123"/>
      <c r="Y71" s="103"/>
      <c r="Z71" s="75">
        <f t="shared" si="77"/>
        <v>0</v>
      </c>
      <c r="AA71" s="104"/>
      <c r="AB71" s="103"/>
      <c r="AC71" s="75">
        <f t="shared" si="78"/>
        <v>0</v>
      </c>
      <c r="AD71" s="104"/>
      <c r="AE71" s="103"/>
      <c r="AF71" s="75">
        <f t="shared" si="79"/>
        <v>0</v>
      </c>
      <c r="AG71" s="104"/>
      <c r="AH71" s="103"/>
      <c r="AI71" s="75">
        <f t="shared" si="84"/>
        <v>0</v>
      </c>
      <c r="AJ71" s="104"/>
      <c r="AK71" s="103"/>
      <c r="AL71" s="75">
        <f t="shared" si="85"/>
        <v>0</v>
      </c>
      <c r="AM71" s="104"/>
      <c r="AN71" s="103"/>
      <c r="AO71" s="75">
        <f t="shared" si="86"/>
        <v>0</v>
      </c>
      <c r="AP71" s="104"/>
      <c r="AQ71" s="103"/>
      <c r="AR71" s="75">
        <f t="shared" si="87"/>
        <v>0</v>
      </c>
      <c r="AS71" s="104"/>
      <c r="AT71" s="98"/>
      <c r="AU71" s="80">
        <f>AU68/AU64</f>
        <v>0.92177843928192105</v>
      </c>
    </row>
    <row r="72" spans="1:47" ht="15" customHeight="1">
      <c r="A72" s="535"/>
      <c r="B72" s="549"/>
      <c r="C72" s="537"/>
      <c r="D72" s="539"/>
      <c r="E72" s="541"/>
      <c r="F72" s="92" t="s">
        <v>44</v>
      </c>
      <c r="G72" s="105"/>
      <c r="H72" s="81">
        <f t="shared" si="71"/>
        <v>0</v>
      </c>
      <c r="I72" s="106"/>
      <c r="J72" s="105"/>
      <c r="K72" s="81">
        <f t="shared" si="72"/>
        <v>0</v>
      </c>
      <c r="L72" s="106"/>
      <c r="M72" s="105"/>
      <c r="N72" s="81">
        <f t="shared" si="73"/>
        <v>0</v>
      </c>
      <c r="O72" s="106"/>
      <c r="P72" s="105"/>
      <c r="Q72" s="81">
        <f t="shared" si="74"/>
        <v>0</v>
      </c>
      <c r="R72" s="106"/>
      <c r="S72" s="105"/>
      <c r="T72" s="81">
        <f t="shared" si="75"/>
        <v>0</v>
      </c>
      <c r="U72" s="106"/>
      <c r="V72" s="105"/>
      <c r="W72" s="81">
        <f t="shared" si="76"/>
        <v>0</v>
      </c>
      <c r="X72" s="124"/>
      <c r="Y72" s="105"/>
      <c r="Z72" s="81">
        <f t="shared" si="77"/>
        <v>0</v>
      </c>
      <c r="AA72" s="106"/>
      <c r="AB72" s="105"/>
      <c r="AC72" s="81">
        <f t="shared" si="78"/>
        <v>0</v>
      </c>
      <c r="AD72" s="106"/>
      <c r="AE72" s="105"/>
      <c r="AF72" s="81">
        <f t="shared" si="79"/>
        <v>0</v>
      </c>
      <c r="AG72" s="106"/>
      <c r="AH72" s="105"/>
      <c r="AI72" s="81">
        <f t="shared" si="84"/>
        <v>0</v>
      </c>
      <c r="AJ72" s="106"/>
      <c r="AK72" s="105"/>
      <c r="AL72" s="81">
        <f t="shared" si="85"/>
        <v>0</v>
      </c>
      <c r="AM72" s="106"/>
      <c r="AN72" s="105"/>
      <c r="AO72" s="81">
        <f t="shared" si="86"/>
        <v>0</v>
      </c>
      <c r="AP72" s="106"/>
      <c r="AQ72" s="105"/>
      <c r="AR72" s="81">
        <f t="shared" si="87"/>
        <v>0</v>
      </c>
      <c r="AS72" s="106"/>
      <c r="AT72" s="99"/>
      <c r="AU72" s="82"/>
    </row>
    <row r="73" spans="1:47" ht="11.25" customHeight="1">
      <c r="A73" s="546" t="s">
        <v>22</v>
      </c>
      <c r="B73" s="532" t="s">
        <v>18</v>
      </c>
      <c r="C73" s="532" t="s">
        <v>19</v>
      </c>
      <c r="D73" s="532" t="s">
        <v>204</v>
      </c>
      <c r="E73" s="532" t="s">
        <v>21</v>
      </c>
      <c r="F73" s="550" t="s">
        <v>23</v>
      </c>
      <c r="G73" s="512" t="s">
        <v>24</v>
      </c>
      <c r="H73" s="502" t="s">
        <v>25</v>
      </c>
      <c r="I73" s="504" t="s">
        <v>26</v>
      </c>
      <c r="J73" s="512" t="s">
        <v>24</v>
      </c>
      <c r="K73" s="502" t="s">
        <v>25</v>
      </c>
      <c r="L73" s="504" t="s">
        <v>26</v>
      </c>
      <c r="M73" s="512" t="s">
        <v>24</v>
      </c>
      <c r="N73" s="502" t="s">
        <v>25</v>
      </c>
      <c r="O73" s="504" t="s">
        <v>26</v>
      </c>
      <c r="P73" s="512" t="s">
        <v>24</v>
      </c>
      <c r="Q73" s="502" t="s">
        <v>25</v>
      </c>
      <c r="R73" s="504" t="s">
        <v>26</v>
      </c>
      <c r="S73" s="512" t="s">
        <v>24</v>
      </c>
      <c r="T73" s="502" t="s">
        <v>25</v>
      </c>
      <c r="U73" s="504" t="s">
        <v>26</v>
      </c>
      <c r="V73" s="512" t="s">
        <v>24</v>
      </c>
      <c r="W73" s="502" t="s">
        <v>25</v>
      </c>
      <c r="X73" s="542" t="s">
        <v>26</v>
      </c>
      <c r="Y73" s="512" t="s">
        <v>24</v>
      </c>
      <c r="Z73" s="502" t="s">
        <v>25</v>
      </c>
      <c r="AA73" s="504" t="s">
        <v>26</v>
      </c>
      <c r="AB73" s="512" t="s">
        <v>24</v>
      </c>
      <c r="AC73" s="502" t="s">
        <v>25</v>
      </c>
      <c r="AD73" s="504" t="s">
        <v>26</v>
      </c>
      <c r="AE73" s="512" t="s">
        <v>24</v>
      </c>
      <c r="AF73" s="502" t="s">
        <v>25</v>
      </c>
      <c r="AG73" s="504" t="s">
        <v>26</v>
      </c>
      <c r="AH73" s="512" t="s">
        <v>24</v>
      </c>
      <c r="AI73" s="502" t="s">
        <v>25</v>
      </c>
      <c r="AJ73" s="504" t="s">
        <v>26</v>
      </c>
      <c r="AK73" s="512" t="s">
        <v>24</v>
      </c>
      <c r="AL73" s="502" t="s">
        <v>25</v>
      </c>
      <c r="AM73" s="504" t="s">
        <v>26</v>
      </c>
      <c r="AN73" s="512" t="s">
        <v>24</v>
      </c>
      <c r="AO73" s="502" t="s">
        <v>25</v>
      </c>
      <c r="AP73" s="504" t="s">
        <v>26</v>
      </c>
      <c r="AQ73" s="512" t="s">
        <v>24</v>
      </c>
      <c r="AR73" s="502" t="s">
        <v>25</v>
      </c>
      <c r="AS73" s="504" t="s">
        <v>26</v>
      </c>
      <c r="AT73" s="544" t="s">
        <v>24</v>
      </c>
      <c r="AU73" s="552" t="s">
        <v>27</v>
      </c>
    </row>
    <row r="74" spans="1:47" ht="25.5" customHeight="1">
      <c r="A74" s="547"/>
      <c r="B74" s="533"/>
      <c r="C74" s="533"/>
      <c r="D74" s="533"/>
      <c r="E74" s="533"/>
      <c r="F74" s="551"/>
      <c r="G74" s="513"/>
      <c r="H74" s="503"/>
      <c r="I74" s="505"/>
      <c r="J74" s="513"/>
      <c r="K74" s="503"/>
      <c r="L74" s="505"/>
      <c r="M74" s="513"/>
      <c r="N74" s="503"/>
      <c r="O74" s="505"/>
      <c r="P74" s="513"/>
      <c r="Q74" s="503"/>
      <c r="R74" s="505"/>
      <c r="S74" s="513"/>
      <c r="T74" s="503"/>
      <c r="U74" s="505"/>
      <c r="V74" s="513"/>
      <c r="W74" s="503"/>
      <c r="X74" s="543"/>
      <c r="Y74" s="513"/>
      <c r="Z74" s="503"/>
      <c r="AA74" s="505"/>
      <c r="AB74" s="513"/>
      <c r="AC74" s="503"/>
      <c r="AD74" s="505"/>
      <c r="AE74" s="513"/>
      <c r="AF74" s="503"/>
      <c r="AG74" s="505"/>
      <c r="AH74" s="513"/>
      <c r="AI74" s="503"/>
      <c r="AJ74" s="505"/>
      <c r="AK74" s="513"/>
      <c r="AL74" s="503"/>
      <c r="AM74" s="505"/>
      <c r="AN74" s="513"/>
      <c r="AO74" s="503"/>
      <c r="AP74" s="505"/>
      <c r="AQ74" s="513"/>
      <c r="AR74" s="503"/>
      <c r="AS74" s="505"/>
      <c r="AT74" s="545"/>
      <c r="AU74" s="553"/>
    </row>
    <row r="75" spans="1:47">
      <c r="A75" s="534" t="s">
        <v>230</v>
      </c>
      <c r="B75" s="548" t="s">
        <v>277</v>
      </c>
      <c r="C75" s="536">
        <v>1583</v>
      </c>
      <c r="D75" s="538" t="s">
        <v>278</v>
      </c>
      <c r="E75" s="540" t="s">
        <v>279</v>
      </c>
      <c r="F75" s="91" t="s">
        <v>31</v>
      </c>
      <c r="G75" s="103"/>
      <c r="H75" s="75">
        <f t="shared" ref="H75:H83" si="88">G75-I75</f>
        <v>0</v>
      </c>
      <c r="I75" s="104"/>
      <c r="J75" s="103"/>
      <c r="K75" s="75">
        <f t="shared" ref="K75:K83" si="89">J75-L75</f>
        <v>0</v>
      </c>
      <c r="L75" s="104"/>
      <c r="M75" s="103"/>
      <c r="N75" s="75">
        <f t="shared" ref="N75:N83" si="90">M75-O75</f>
        <v>0</v>
      </c>
      <c r="O75" s="104"/>
      <c r="P75" s="103"/>
      <c r="Q75" s="75">
        <f t="shared" ref="Q75:Q83" si="91">P75-R75</f>
        <v>0</v>
      </c>
      <c r="R75" s="104"/>
      <c r="S75" s="103"/>
      <c r="T75" s="75">
        <f t="shared" ref="T75:T83" si="92">S75-U75</f>
        <v>0</v>
      </c>
      <c r="U75" s="104"/>
      <c r="V75" s="103"/>
      <c r="W75" s="75">
        <f t="shared" ref="W75:W83" si="93">V75-X75</f>
        <v>0</v>
      </c>
      <c r="X75" s="123"/>
      <c r="Y75" s="103"/>
      <c r="Z75" s="75">
        <f t="shared" ref="Z75:Z83" si="94">Y75-AA75</f>
        <v>0</v>
      </c>
      <c r="AA75" s="104"/>
      <c r="AB75" s="103"/>
      <c r="AC75" s="75">
        <f t="shared" ref="AC75:AC83" si="95">AB75-AD75</f>
        <v>0</v>
      </c>
      <c r="AD75" s="104"/>
      <c r="AE75" s="103"/>
      <c r="AF75" s="75">
        <f t="shared" ref="AF75:AF83" si="96">AE75-AG75</f>
        <v>0</v>
      </c>
      <c r="AG75" s="104"/>
      <c r="AH75" s="103"/>
      <c r="AI75" s="75">
        <f t="shared" ref="AI75:AI83" si="97">AH75-AJ75</f>
        <v>0</v>
      </c>
      <c r="AJ75" s="104"/>
      <c r="AK75" s="103"/>
      <c r="AL75" s="75">
        <f t="shared" ref="AL75:AL83" si="98">AK75-AM75</f>
        <v>0</v>
      </c>
      <c r="AM75" s="104"/>
      <c r="AN75" s="103"/>
      <c r="AO75" s="75">
        <f t="shared" ref="AO75:AO83" si="99">AN75-AP75</f>
        <v>0</v>
      </c>
      <c r="AP75" s="104"/>
      <c r="AQ75" s="103"/>
      <c r="AR75" s="75">
        <f t="shared" ref="AR75:AR83" si="100">AQ75-AS75</f>
        <v>0</v>
      </c>
      <c r="AS75" s="104"/>
      <c r="AT75" s="98"/>
      <c r="AU75" s="77" t="s">
        <v>32</v>
      </c>
    </row>
    <row r="76" spans="1:47" ht="13.5" customHeight="1">
      <c r="A76" s="534"/>
      <c r="B76" s="548"/>
      <c r="C76" s="536"/>
      <c r="D76" s="538"/>
      <c r="E76" s="540"/>
      <c r="F76" s="91" t="s">
        <v>33</v>
      </c>
      <c r="G76" s="103"/>
      <c r="H76" s="75">
        <f t="shared" si="88"/>
        <v>0</v>
      </c>
      <c r="I76" s="104"/>
      <c r="J76" s="103"/>
      <c r="K76" s="75">
        <f t="shared" si="89"/>
        <v>0</v>
      </c>
      <c r="L76" s="104"/>
      <c r="M76" s="103"/>
      <c r="N76" s="75">
        <f t="shared" si="90"/>
        <v>0</v>
      </c>
      <c r="O76" s="104"/>
      <c r="P76" s="103"/>
      <c r="Q76" s="75">
        <f t="shared" si="91"/>
        <v>0</v>
      </c>
      <c r="R76" s="104"/>
      <c r="S76" s="103"/>
      <c r="T76" s="75">
        <f t="shared" si="92"/>
        <v>0</v>
      </c>
      <c r="U76" s="104"/>
      <c r="V76" s="103"/>
      <c r="W76" s="75">
        <f t="shared" si="93"/>
        <v>0</v>
      </c>
      <c r="X76" s="123"/>
      <c r="Y76" s="103"/>
      <c r="Z76" s="75">
        <f t="shared" si="94"/>
        <v>0</v>
      </c>
      <c r="AA76" s="104"/>
      <c r="AB76" s="103"/>
      <c r="AC76" s="75">
        <f t="shared" si="95"/>
        <v>0</v>
      </c>
      <c r="AD76" s="104"/>
      <c r="AE76" s="103"/>
      <c r="AF76" s="75">
        <f t="shared" si="96"/>
        <v>0</v>
      </c>
      <c r="AG76" s="104"/>
      <c r="AH76" s="103"/>
      <c r="AI76" s="75">
        <f t="shared" si="97"/>
        <v>0</v>
      </c>
      <c r="AJ76" s="104"/>
      <c r="AK76" s="103"/>
      <c r="AL76" s="75">
        <f t="shared" si="98"/>
        <v>0</v>
      </c>
      <c r="AM76" s="104"/>
      <c r="AN76" s="103"/>
      <c r="AO76" s="75">
        <f t="shared" si="99"/>
        <v>0</v>
      </c>
      <c r="AP76" s="104"/>
      <c r="AQ76" s="103"/>
      <c r="AR76" s="75">
        <f t="shared" si="100"/>
        <v>0</v>
      </c>
      <c r="AS76" s="104"/>
      <c r="AT76" s="98"/>
      <c r="AU76" s="78">
        <f>SUM(G75:G83,J75:J83,M75:M83,P75:P83,S75:S83,V75:V83,Y75:Y83,AB75:AB83,AE75:AE83,AH75:AH83,AK75:AK83,AT75:AT83,AN75:AN83,AQ75:AQ83)</f>
        <v>1908000</v>
      </c>
    </row>
    <row r="77" spans="1:47" ht="15.75" customHeight="1">
      <c r="A77" s="534"/>
      <c r="B77" s="548"/>
      <c r="C77" s="536"/>
      <c r="D77" s="538"/>
      <c r="E77" s="540"/>
      <c r="F77" s="91" t="s">
        <v>34</v>
      </c>
      <c r="G77" s="103"/>
      <c r="H77" s="75">
        <f t="shared" si="88"/>
        <v>0</v>
      </c>
      <c r="I77" s="104"/>
      <c r="J77" s="103"/>
      <c r="K77" s="75">
        <f t="shared" si="89"/>
        <v>0</v>
      </c>
      <c r="L77" s="104"/>
      <c r="M77" s="103"/>
      <c r="N77" s="75">
        <f t="shared" si="90"/>
        <v>0</v>
      </c>
      <c r="O77" s="104"/>
      <c r="P77" s="103">
        <v>107819</v>
      </c>
      <c r="Q77" s="75">
        <f t="shared" si="91"/>
        <v>0</v>
      </c>
      <c r="R77" s="104">
        <v>107819</v>
      </c>
      <c r="S77" s="103"/>
      <c r="T77" s="75">
        <f t="shared" si="92"/>
        <v>0</v>
      </c>
      <c r="U77" s="104"/>
      <c r="V77" s="103"/>
      <c r="W77" s="75">
        <f t="shared" si="93"/>
        <v>0</v>
      </c>
      <c r="X77" s="123"/>
      <c r="Y77" s="103"/>
      <c r="Z77" s="75">
        <f t="shared" si="94"/>
        <v>0</v>
      </c>
      <c r="AA77" s="104"/>
      <c r="AB77" s="103"/>
      <c r="AC77" s="75">
        <f t="shared" si="95"/>
        <v>0</v>
      </c>
      <c r="AD77" s="104"/>
      <c r="AE77" s="103"/>
      <c r="AF77" s="75">
        <f t="shared" si="96"/>
        <v>0</v>
      </c>
      <c r="AG77" s="104"/>
      <c r="AH77" s="103"/>
      <c r="AI77" s="75">
        <f t="shared" si="97"/>
        <v>0</v>
      </c>
      <c r="AJ77" s="104"/>
      <c r="AK77" s="103"/>
      <c r="AL77" s="75">
        <f t="shared" si="98"/>
        <v>0</v>
      </c>
      <c r="AM77" s="104"/>
      <c r="AN77" s="103"/>
      <c r="AO77" s="75">
        <f t="shared" si="99"/>
        <v>0</v>
      </c>
      <c r="AP77" s="104"/>
      <c r="AQ77" s="103"/>
      <c r="AR77" s="75">
        <f t="shared" si="100"/>
        <v>0</v>
      </c>
      <c r="AS77" s="104"/>
      <c r="AT77" s="98"/>
      <c r="AU77" s="79" t="s">
        <v>35</v>
      </c>
    </row>
    <row r="78" spans="1:47" ht="13.5" customHeight="1">
      <c r="A78" s="534"/>
      <c r="B78" s="548"/>
      <c r="C78" s="536"/>
      <c r="D78" s="538"/>
      <c r="E78" s="540"/>
      <c r="F78" s="91" t="s">
        <v>36</v>
      </c>
      <c r="G78" s="103"/>
      <c r="H78" s="75">
        <f t="shared" si="88"/>
        <v>0</v>
      </c>
      <c r="I78" s="104"/>
      <c r="J78" s="103"/>
      <c r="K78" s="75">
        <f t="shared" si="89"/>
        <v>0</v>
      </c>
      <c r="L78" s="104"/>
      <c r="M78" s="103"/>
      <c r="N78" s="75">
        <f t="shared" si="90"/>
        <v>0</v>
      </c>
      <c r="O78" s="104"/>
      <c r="P78" s="103"/>
      <c r="Q78" s="75">
        <f t="shared" si="91"/>
        <v>0</v>
      </c>
      <c r="R78" s="104"/>
      <c r="S78" s="103"/>
      <c r="T78" s="75">
        <f t="shared" si="92"/>
        <v>0</v>
      </c>
      <c r="U78" s="123"/>
      <c r="V78" s="103">
        <f>SUM(156181+60000)</f>
        <v>216181</v>
      </c>
      <c r="W78" s="75">
        <f t="shared" si="93"/>
        <v>13781</v>
      </c>
      <c r="X78" s="123">
        <v>202400</v>
      </c>
      <c r="Y78" s="103"/>
      <c r="Z78" s="75">
        <f t="shared" si="94"/>
        <v>0</v>
      </c>
      <c r="AA78" s="104"/>
      <c r="AB78" s="103"/>
      <c r="AC78" s="75">
        <f t="shared" si="95"/>
        <v>0</v>
      </c>
      <c r="AD78" s="104"/>
      <c r="AE78" s="103"/>
      <c r="AF78" s="75">
        <f t="shared" si="96"/>
        <v>0</v>
      </c>
      <c r="AG78" s="104"/>
      <c r="AH78" s="103"/>
      <c r="AI78" s="75">
        <f t="shared" si="97"/>
        <v>0</v>
      </c>
      <c r="AJ78" s="104"/>
      <c r="AK78" s="103"/>
      <c r="AL78" s="75">
        <f t="shared" si="98"/>
        <v>0</v>
      </c>
      <c r="AM78" s="104"/>
      <c r="AN78" s="103"/>
      <c r="AO78" s="75">
        <f t="shared" si="99"/>
        <v>0</v>
      </c>
      <c r="AP78" s="104"/>
      <c r="AQ78" s="103"/>
      <c r="AR78" s="75">
        <f t="shared" si="100"/>
        <v>0</v>
      </c>
      <c r="AS78" s="104"/>
      <c r="AT78" s="98"/>
      <c r="AU78" s="78">
        <f>SUM(H75:H83,K75:K83,N75:N83,Q75:Q83,T75:T83,W75:W83,Z75:Z83,AC75:AC83,AF75:AF83,AI75:AI83,AL75:AL83)</f>
        <v>1597781</v>
      </c>
    </row>
    <row r="79" spans="1:47" ht="13.5" customHeight="1">
      <c r="A79" s="534"/>
      <c r="B79" s="548"/>
      <c r="C79" s="536"/>
      <c r="D79" s="538"/>
      <c r="E79" s="540"/>
      <c r="F79" s="91" t="s">
        <v>37</v>
      </c>
      <c r="G79" s="103"/>
      <c r="H79" s="75">
        <f t="shared" si="88"/>
        <v>0</v>
      </c>
      <c r="I79" s="104"/>
      <c r="J79" s="103"/>
      <c r="K79" s="75">
        <f t="shared" si="89"/>
        <v>0</v>
      </c>
      <c r="L79" s="104"/>
      <c r="M79" s="103"/>
      <c r="N79" s="75">
        <f t="shared" si="90"/>
        <v>0</v>
      </c>
      <c r="O79" s="104"/>
      <c r="P79" s="103"/>
      <c r="Q79" s="75">
        <f t="shared" si="91"/>
        <v>0</v>
      </c>
      <c r="R79" s="104"/>
      <c r="S79" s="103"/>
      <c r="T79" s="75">
        <f t="shared" si="92"/>
        <v>0</v>
      </c>
      <c r="U79" s="104"/>
      <c r="V79" s="103"/>
      <c r="W79" s="75">
        <f t="shared" si="93"/>
        <v>0</v>
      </c>
      <c r="X79" s="123"/>
      <c r="Y79" s="103"/>
      <c r="Z79" s="75">
        <f t="shared" si="94"/>
        <v>0</v>
      </c>
      <c r="AA79" s="123"/>
      <c r="AB79" s="182"/>
      <c r="AC79" s="183">
        <f t="shared" si="95"/>
        <v>0</v>
      </c>
      <c r="AD79" s="104"/>
      <c r="AE79" s="103"/>
      <c r="AF79" s="75">
        <f t="shared" si="96"/>
        <v>0</v>
      </c>
      <c r="AG79" s="104"/>
      <c r="AH79" s="168"/>
      <c r="AI79" s="169">
        <f t="shared" si="97"/>
        <v>0</v>
      </c>
      <c r="AJ79" s="170"/>
      <c r="AK79" s="462">
        <v>352000</v>
      </c>
      <c r="AL79" s="463">
        <f t="shared" si="98"/>
        <v>352000</v>
      </c>
      <c r="AM79" s="464"/>
      <c r="AN79" s="103"/>
      <c r="AO79" s="75">
        <f t="shared" si="99"/>
        <v>0</v>
      </c>
      <c r="AP79" s="104"/>
      <c r="AQ79" s="103"/>
      <c r="AR79" s="75">
        <f t="shared" si="100"/>
        <v>0</v>
      </c>
      <c r="AS79" s="104"/>
      <c r="AT79" s="98"/>
      <c r="AU79" s="79" t="s">
        <v>38</v>
      </c>
    </row>
    <row r="80" spans="1:47" ht="13.5" customHeight="1">
      <c r="A80" s="534"/>
      <c r="B80" s="548"/>
      <c r="C80" s="536"/>
      <c r="D80" s="538"/>
      <c r="E80" s="540"/>
      <c r="F80" s="91" t="s">
        <v>40</v>
      </c>
      <c r="G80" s="103"/>
      <c r="H80" s="75">
        <f t="shared" si="88"/>
        <v>0</v>
      </c>
      <c r="I80" s="104"/>
      <c r="J80" s="103"/>
      <c r="K80" s="75">
        <f t="shared" si="89"/>
        <v>0</v>
      </c>
      <c r="L80" s="104"/>
      <c r="M80" s="103"/>
      <c r="N80" s="75">
        <f t="shared" si="90"/>
        <v>0</v>
      </c>
      <c r="O80" s="104"/>
      <c r="P80" s="103"/>
      <c r="Q80" s="75">
        <f t="shared" si="91"/>
        <v>0</v>
      </c>
      <c r="R80" s="104"/>
      <c r="S80" s="103"/>
      <c r="T80" s="75">
        <f t="shared" si="92"/>
        <v>0</v>
      </c>
      <c r="U80" s="104"/>
      <c r="V80" s="103"/>
      <c r="W80" s="75">
        <f t="shared" si="93"/>
        <v>0</v>
      </c>
      <c r="X80" s="123"/>
      <c r="Y80" s="103"/>
      <c r="Z80" s="75">
        <f t="shared" si="94"/>
        <v>0</v>
      </c>
      <c r="AA80" s="104"/>
      <c r="AB80" s="103"/>
      <c r="AC80" s="75">
        <f t="shared" si="95"/>
        <v>0</v>
      </c>
      <c r="AD80" s="104"/>
      <c r="AE80" s="103"/>
      <c r="AF80" s="75">
        <f t="shared" si="96"/>
        <v>0</v>
      </c>
      <c r="AG80" s="104"/>
      <c r="AH80" s="103"/>
      <c r="AI80" s="75">
        <f t="shared" si="97"/>
        <v>0</v>
      </c>
      <c r="AJ80" s="104"/>
      <c r="AK80" s="462">
        <v>1232000</v>
      </c>
      <c r="AL80" s="463">
        <f t="shared" si="98"/>
        <v>1232000</v>
      </c>
      <c r="AM80" s="464"/>
      <c r="AN80" s="168"/>
      <c r="AO80" s="169">
        <f t="shared" si="99"/>
        <v>0</v>
      </c>
      <c r="AP80" s="170"/>
      <c r="AQ80" s="103"/>
      <c r="AR80" s="75">
        <f t="shared" si="100"/>
        <v>0</v>
      </c>
      <c r="AS80" s="104"/>
      <c r="AT80" s="98"/>
      <c r="AU80" s="78">
        <f>SUM(I75:I83,L75:L83,O75:O83,R75:R83,U75:U83,X75:X83,AA75:AA83,AD75:AD83,AG75:AG83,AJ75:AJ83,AM75:AM83,AP75:AP83,AS75:AS83)</f>
        <v>310219</v>
      </c>
    </row>
    <row r="81" spans="1:47" ht="13.5" customHeight="1">
      <c r="A81" s="534"/>
      <c r="B81" s="548"/>
      <c r="C81" s="536"/>
      <c r="D81" s="538"/>
      <c r="E81" s="540"/>
      <c r="F81" s="91" t="s">
        <v>41</v>
      </c>
      <c r="G81" s="103"/>
      <c r="H81" s="75">
        <f t="shared" si="88"/>
        <v>0</v>
      </c>
      <c r="I81" s="104"/>
      <c r="J81" s="103"/>
      <c r="K81" s="75">
        <f t="shared" si="89"/>
        <v>0</v>
      </c>
      <c r="L81" s="104"/>
      <c r="M81" s="103"/>
      <c r="N81" s="75">
        <f t="shared" si="90"/>
        <v>0</v>
      </c>
      <c r="O81" s="104"/>
      <c r="P81" s="103"/>
      <c r="Q81" s="75">
        <f t="shared" si="91"/>
        <v>0</v>
      </c>
      <c r="R81" s="104"/>
      <c r="S81" s="103"/>
      <c r="T81" s="75">
        <f t="shared" si="92"/>
        <v>0</v>
      </c>
      <c r="U81" s="104"/>
      <c r="V81" s="103"/>
      <c r="W81" s="75">
        <f t="shared" si="93"/>
        <v>0</v>
      </c>
      <c r="X81" s="123"/>
      <c r="Y81" s="103"/>
      <c r="Z81" s="75">
        <f t="shared" si="94"/>
        <v>0</v>
      </c>
      <c r="AA81" s="104"/>
      <c r="AB81" s="103"/>
      <c r="AC81" s="75">
        <f t="shared" si="95"/>
        <v>0</v>
      </c>
      <c r="AD81" s="104"/>
      <c r="AE81" s="103"/>
      <c r="AF81" s="75">
        <f t="shared" si="96"/>
        <v>0</v>
      </c>
      <c r="AG81" s="104"/>
      <c r="AH81" s="103"/>
      <c r="AI81" s="75">
        <f t="shared" si="97"/>
        <v>0</v>
      </c>
      <c r="AJ81" s="104"/>
      <c r="AK81" s="103"/>
      <c r="AL81" s="75">
        <f t="shared" si="98"/>
        <v>0</v>
      </c>
      <c r="AM81" s="104"/>
      <c r="AN81" s="103"/>
      <c r="AO81" s="75">
        <f t="shared" si="99"/>
        <v>0</v>
      </c>
      <c r="AP81" s="104"/>
      <c r="AQ81" s="103"/>
      <c r="AR81" s="75">
        <f t="shared" si="100"/>
        <v>0</v>
      </c>
      <c r="AS81" s="104"/>
      <c r="AT81" s="98"/>
      <c r="AU81" s="79" t="s">
        <v>42</v>
      </c>
    </row>
    <row r="82" spans="1:47" ht="13.5" customHeight="1">
      <c r="A82" s="534"/>
      <c r="B82" s="548"/>
      <c r="C82" s="536"/>
      <c r="D82" s="538"/>
      <c r="E82" s="540"/>
      <c r="F82" s="91" t="s">
        <v>43</v>
      </c>
      <c r="G82" s="103"/>
      <c r="H82" s="75">
        <f t="shared" si="88"/>
        <v>0</v>
      </c>
      <c r="I82" s="104"/>
      <c r="J82" s="103"/>
      <c r="K82" s="75">
        <f t="shared" si="89"/>
        <v>0</v>
      </c>
      <c r="L82" s="104"/>
      <c r="M82" s="103"/>
      <c r="N82" s="75">
        <f t="shared" si="90"/>
        <v>0</v>
      </c>
      <c r="O82" s="104"/>
      <c r="P82" s="103"/>
      <c r="Q82" s="75">
        <f t="shared" si="91"/>
        <v>0</v>
      </c>
      <c r="R82" s="104"/>
      <c r="S82" s="103"/>
      <c r="T82" s="75">
        <f t="shared" si="92"/>
        <v>0</v>
      </c>
      <c r="U82" s="104"/>
      <c r="V82" s="103"/>
      <c r="W82" s="75">
        <f t="shared" si="93"/>
        <v>0</v>
      </c>
      <c r="X82" s="123"/>
      <c r="Y82" s="103"/>
      <c r="Z82" s="75">
        <f t="shared" si="94"/>
        <v>0</v>
      </c>
      <c r="AA82" s="104"/>
      <c r="AB82" s="103"/>
      <c r="AC82" s="75">
        <f t="shared" si="95"/>
        <v>0</v>
      </c>
      <c r="AD82" s="104"/>
      <c r="AE82" s="103"/>
      <c r="AF82" s="75">
        <f t="shared" si="96"/>
        <v>0</v>
      </c>
      <c r="AG82" s="104"/>
      <c r="AH82" s="103"/>
      <c r="AI82" s="75">
        <f t="shared" si="97"/>
        <v>0</v>
      </c>
      <c r="AJ82" s="104"/>
      <c r="AK82" s="103"/>
      <c r="AL82" s="75">
        <f t="shared" si="98"/>
        <v>0</v>
      </c>
      <c r="AM82" s="104"/>
      <c r="AN82" s="103"/>
      <c r="AO82" s="75">
        <f t="shared" si="99"/>
        <v>0</v>
      </c>
      <c r="AP82" s="104"/>
      <c r="AQ82" s="103"/>
      <c r="AR82" s="75">
        <f t="shared" si="100"/>
        <v>0</v>
      </c>
      <c r="AS82" s="104"/>
      <c r="AT82" s="98"/>
      <c r="AU82" s="80">
        <f>AU80/AU76</f>
        <v>0.16258857442348007</v>
      </c>
    </row>
    <row r="83" spans="1:47" ht="13.5" customHeight="1">
      <c r="A83" s="535"/>
      <c r="B83" s="549"/>
      <c r="C83" s="537"/>
      <c r="D83" s="539"/>
      <c r="E83" s="541"/>
      <c r="F83" s="92" t="s">
        <v>44</v>
      </c>
      <c r="G83" s="105"/>
      <c r="H83" s="81">
        <f t="shared" si="88"/>
        <v>0</v>
      </c>
      <c r="I83" s="106"/>
      <c r="J83" s="105"/>
      <c r="K83" s="81">
        <f t="shared" si="89"/>
        <v>0</v>
      </c>
      <c r="L83" s="106"/>
      <c r="M83" s="105"/>
      <c r="N83" s="81">
        <f t="shared" si="90"/>
        <v>0</v>
      </c>
      <c r="O83" s="106"/>
      <c r="P83" s="105"/>
      <c r="Q83" s="81">
        <f t="shared" si="91"/>
        <v>0</v>
      </c>
      <c r="R83" s="106"/>
      <c r="S83" s="105"/>
      <c r="T83" s="81">
        <f t="shared" si="92"/>
        <v>0</v>
      </c>
      <c r="U83" s="106"/>
      <c r="V83" s="105"/>
      <c r="W83" s="81">
        <f t="shared" si="93"/>
        <v>0</v>
      </c>
      <c r="X83" s="124"/>
      <c r="Y83" s="105"/>
      <c r="Z83" s="81">
        <f t="shared" si="94"/>
        <v>0</v>
      </c>
      <c r="AA83" s="106"/>
      <c r="AB83" s="105"/>
      <c r="AC83" s="81">
        <f t="shared" si="95"/>
        <v>0</v>
      </c>
      <c r="AD83" s="106"/>
      <c r="AE83" s="105"/>
      <c r="AF83" s="81">
        <f t="shared" si="96"/>
        <v>0</v>
      </c>
      <c r="AG83" s="106"/>
      <c r="AH83" s="105"/>
      <c r="AI83" s="81">
        <f t="shared" si="97"/>
        <v>0</v>
      </c>
      <c r="AJ83" s="106"/>
      <c r="AK83" s="105"/>
      <c r="AL83" s="81">
        <f t="shared" si="98"/>
        <v>0</v>
      </c>
      <c r="AM83" s="106"/>
      <c r="AN83" s="105"/>
      <c r="AO83" s="81">
        <f t="shared" si="99"/>
        <v>0</v>
      </c>
      <c r="AP83" s="106"/>
      <c r="AQ83" s="105"/>
      <c r="AR83" s="81">
        <f t="shared" si="100"/>
        <v>0</v>
      </c>
      <c r="AS83" s="106"/>
      <c r="AT83" s="99"/>
      <c r="AU83" s="82"/>
    </row>
    <row r="84" spans="1:47" ht="15" customHeight="1">
      <c r="A84" s="546" t="s">
        <v>22</v>
      </c>
      <c r="B84" s="532" t="s">
        <v>18</v>
      </c>
      <c r="C84" s="532" t="s">
        <v>19</v>
      </c>
      <c r="D84" s="532" t="s">
        <v>204</v>
      </c>
      <c r="E84" s="532" t="s">
        <v>21</v>
      </c>
      <c r="F84" s="550" t="s">
        <v>23</v>
      </c>
      <c r="G84" s="512" t="s">
        <v>24</v>
      </c>
      <c r="H84" s="502" t="s">
        <v>25</v>
      </c>
      <c r="I84" s="504" t="s">
        <v>26</v>
      </c>
      <c r="J84" s="512" t="s">
        <v>24</v>
      </c>
      <c r="K84" s="502" t="s">
        <v>25</v>
      </c>
      <c r="L84" s="504" t="s">
        <v>26</v>
      </c>
      <c r="M84" s="512" t="s">
        <v>24</v>
      </c>
      <c r="N84" s="502" t="s">
        <v>25</v>
      </c>
      <c r="O84" s="504" t="s">
        <v>26</v>
      </c>
      <c r="P84" s="512" t="s">
        <v>24</v>
      </c>
      <c r="Q84" s="502" t="s">
        <v>25</v>
      </c>
      <c r="R84" s="504" t="s">
        <v>26</v>
      </c>
      <c r="S84" s="512" t="s">
        <v>24</v>
      </c>
      <c r="T84" s="502" t="s">
        <v>25</v>
      </c>
      <c r="U84" s="504" t="s">
        <v>26</v>
      </c>
      <c r="V84" s="512" t="s">
        <v>24</v>
      </c>
      <c r="W84" s="502" t="s">
        <v>25</v>
      </c>
      <c r="X84" s="542" t="s">
        <v>26</v>
      </c>
      <c r="Y84" s="512" t="s">
        <v>24</v>
      </c>
      <c r="Z84" s="502" t="s">
        <v>25</v>
      </c>
      <c r="AA84" s="504" t="s">
        <v>26</v>
      </c>
      <c r="AB84" s="512" t="s">
        <v>24</v>
      </c>
      <c r="AC84" s="502" t="s">
        <v>25</v>
      </c>
      <c r="AD84" s="504" t="s">
        <v>26</v>
      </c>
      <c r="AE84" s="512" t="s">
        <v>24</v>
      </c>
      <c r="AF84" s="502" t="s">
        <v>25</v>
      </c>
      <c r="AG84" s="504" t="s">
        <v>26</v>
      </c>
      <c r="AH84" s="512" t="s">
        <v>24</v>
      </c>
      <c r="AI84" s="502" t="s">
        <v>25</v>
      </c>
      <c r="AJ84" s="504" t="s">
        <v>26</v>
      </c>
      <c r="AK84" s="512" t="s">
        <v>24</v>
      </c>
      <c r="AL84" s="502" t="s">
        <v>25</v>
      </c>
      <c r="AM84" s="504" t="s">
        <v>26</v>
      </c>
      <c r="AN84" s="512" t="s">
        <v>24</v>
      </c>
      <c r="AO84" s="502" t="s">
        <v>25</v>
      </c>
      <c r="AP84" s="504" t="s">
        <v>26</v>
      </c>
      <c r="AQ84" s="512" t="s">
        <v>24</v>
      </c>
      <c r="AR84" s="502" t="s">
        <v>25</v>
      </c>
      <c r="AS84" s="504" t="s">
        <v>26</v>
      </c>
      <c r="AT84" s="544" t="s">
        <v>24</v>
      </c>
      <c r="AU84" s="552" t="s">
        <v>27</v>
      </c>
    </row>
    <row r="85" spans="1:47" ht="15" customHeight="1">
      <c r="A85" s="547"/>
      <c r="B85" s="533"/>
      <c r="C85" s="533"/>
      <c r="D85" s="533"/>
      <c r="E85" s="533"/>
      <c r="F85" s="551"/>
      <c r="G85" s="513"/>
      <c r="H85" s="503"/>
      <c r="I85" s="505"/>
      <c r="J85" s="513"/>
      <c r="K85" s="503"/>
      <c r="L85" s="505"/>
      <c r="M85" s="513"/>
      <c r="N85" s="503"/>
      <c r="O85" s="505"/>
      <c r="P85" s="513"/>
      <c r="Q85" s="503"/>
      <c r="R85" s="505"/>
      <c r="S85" s="513"/>
      <c r="T85" s="503"/>
      <c r="U85" s="505"/>
      <c r="V85" s="513"/>
      <c r="W85" s="503"/>
      <c r="X85" s="543"/>
      <c r="Y85" s="513"/>
      <c r="Z85" s="503"/>
      <c r="AA85" s="505"/>
      <c r="AB85" s="513"/>
      <c r="AC85" s="503"/>
      <c r="AD85" s="505"/>
      <c r="AE85" s="513"/>
      <c r="AF85" s="503"/>
      <c r="AG85" s="505"/>
      <c r="AH85" s="513"/>
      <c r="AI85" s="503"/>
      <c r="AJ85" s="505"/>
      <c r="AK85" s="513"/>
      <c r="AL85" s="503"/>
      <c r="AM85" s="505"/>
      <c r="AN85" s="513"/>
      <c r="AO85" s="503"/>
      <c r="AP85" s="505"/>
      <c r="AQ85" s="513"/>
      <c r="AR85" s="503"/>
      <c r="AS85" s="505"/>
      <c r="AT85" s="545"/>
      <c r="AU85" s="553"/>
    </row>
    <row r="86" spans="1:47" ht="15" customHeight="1">
      <c r="A86" s="534" t="s">
        <v>80</v>
      </c>
      <c r="B86" s="548" t="s">
        <v>280</v>
      </c>
      <c r="C86" s="536">
        <v>162</v>
      </c>
      <c r="D86" s="538" t="s">
        <v>281</v>
      </c>
      <c r="E86" s="540" t="s">
        <v>282</v>
      </c>
      <c r="F86" s="91" t="s">
        <v>31</v>
      </c>
      <c r="G86" s="103"/>
      <c r="H86" s="75">
        <f t="shared" ref="H86:H94" si="101">G86-I86</f>
        <v>0</v>
      </c>
      <c r="I86" s="104"/>
      <c r="J86" s="103"/>
      <c r="K86" s="75">
        <f t="shared" ref="K86:K94" si="102">J86-L86</f>
        <v>0</v>
      </c>
      <c r="L86" s="104"/>
      <c r="M86" s="103"/>
      <c r="N86" s="75">
        <f t="shared" ref="N86:N94" si="103">M86-O86</f>
        <v>0</v>
      </c>
      <c r="O86" s="104"/>
      <c r="P86" s="103"/>
      <c r="Q86" s="75">
        <f t="shared" ref="Q86:Q94" si="104">P86-R86</f>
        <v>0</v>
      </c>
      <c r="R86" s="104"/>
      <c r="S86" s="103"/>
      <c r="T86" s="75">
        <f t="shared" ref="T86:T94" si="105">S86-U86</f>
        <v>0</v>
      </c>
      <c r="U86" s="104"/>
      <c r="V86" s="103"/>
      <c r="W86" s="75">
        <f t="shared" ref="W86:W94" si="106">V86-X86</f>
        <v>0</v>
      </c>
      <c r="X86" s="123"/>
      <c r="Y86" s="103"/>
      <c r="Z86" s="75">
        <f t="shared" ref="Z86:Z94" si="107">Y86-AA86</f>
        <v>0</v>
      </c>
      <c r="AA86" s="104"/>
      <c r="AB86" s="103"/>
      <c r="AC86" s="75">
        <f t="shared" ref="AC86:AC94" si="108">AB86-AD86</f>
        <v>0</v>
      </c>
      <c r="AD86" s="104"/>
      <c r="AE86" s="103"/>
      <c r="AF86" s="75">
        <f t="shared" ref="AF86:AF94" si="109">AE86-AG86</f>
        <v>0</v>
      </c>
      <c r="AG86" s="104"/>
      <c r="AH86" s="103"/>
      <c r="AI86" s="75">
        <f t="shared" ref="AI86:AI94" si="110">AH86-AJ86</f>
        <v>0</v>
      </c>
      <c r="AJ86" s="104"/>
      <c r="AK86" s="103"/>
      <c r="AL86" s="75">
        <f t="shared" ref="AL86:AL94" si="111">AK86-AM86</f>
        <v>0</v>
      </c>
      <c r="AM86" s="104"/>
      <c r="AN86" s="103"/>
      <c r="AO86" s="75">
        <f t="shared" ref="AO86:AO94" si="112">AN86-AP86</f>
        <v>0</v>
      </c>
      <c r="AP86" s="104"/>
      <c r="AQ86" s="103"/>
      <c r="AR86" s="75">
        <f t="shared" ref="AR86:AR94" si="113">AQ86-AS86</f>
        <v>0</v>
      </c>
      <c r="AS86" s="104"/>
      <c r="AT86" s="98"/>
      <c r="AU86" s="77" t="s">
        <v>32</v>
      </c>
    </row>
    <row r="87" spans="1:47">
      <c r="A87" s="534"/>
      <c r="B87" s="548"/>
      <c r="C87" s="536"/>
      <c r="D87" s="538"/>
      <c r="E87" s="540"/>
      <c r="F87" s="91" t="s">
        <v>33</v>
      </c>
      <c r="G87" s="103"/>
      <c r="H87" s="75">
        <f t="shared" si="101"/>
        <v>0</v>
      </c>
      <c r="I87" s="104"/>
      <c r="J87" s="103"/>
      <c r="K87" s="75">
        <f t="shared" si="102"/>
        <v>0</v>
      </c>
      <c r="L87" s="104"/>
      <c r="M87" s="103"/>
      <c r="N87" s="75">
        <f t="shared" si="103"/>
        <v>0</v>
      </c>
      <c r="O87" s="104"/>
      <c r="P87" s="103"/>
      <c r="Q87" s="75">
        <f t="shared" si="104"/>
        <v>0</v>
      </c>
      <c r="R87" s="104"/>
      <c r="S87" s="103"/>
      <c r="T87" s="75">
        <f t="shared" si="105"/>
        <v>0</v>
      </c>
      <c r="U87" s="104"/>
      <c r="V87" s="103"/>
      <c r="W87" s="75">
        <f t="shared" si="106"/>
        <v>0</v>
      </c>
      <c r="X87" s="123"/>
      <c r="Y87" s="103"/>
      <c r="Z87" s="75">
        <f t="shared" si="107"/>
        <v>0</v>
      </c>
      <c r="AA87" s="104"/>
      <c r="AB87" s="103"/>
      <c r="AC87" s="75">
        <f t="shared" si="108"/>
        <v>0</v>
      </c>
      <c r="AD87" s="104"/>
      <c r="AE87" s="103"/>
      <c r="AF87" s="75">
        <f t="shared" si="109"/>
        <v>0</v>
      </c>
      <c r="AG87" s="104"/>
      <c r="AH87" s="103"/>
      <c r="AI87" s="75">
        <f t="shared" si="110"/>
        <v>0</v>
      </c>
      <c r="AJ87" s="104"/>
      <c r="AK87" s="103"/>
      <c r="AL87" s="75">
        <f t="shared" si="111"/>
        <v>0</v>
      </c>
      <c r="AM87" s="104"/>
      <c r="AN87" s="103"/>
      <c r="AO87" s="75">
        <f t="shared" si="112"/>
        <v>0</v>
      </c>
      <c r="AP87" s="104"/>
      <c r="AQ87" s="103"/>
      <c r="AR87" s="75">
        <f t="shared" si="113"/>
        <v>0</v>
      </c>
      <c r="AS87" s="104"/>
      <c r="AT87" s="98"/>
      <c r="AU87" s="78">
        <f>SUM(G86:G94,J86:J94,M86:M94,P86:P94,S86:S94,V86:V94,Y86:Y94,AB86:AB94,AE86:AE94,AH86:AH94,AK86:AK94,AT86:AT94,AN86:AN94,AQ86:AQ94)</f>
        <v>13024139</v>
      </c>
    </row>
    <row r="88" spans="1:47">
      <c r="A88" s="534"/>
      <c r="B88" s="548"/>
      <c r="C88" s="536"/>
      <c r="D88" s="538"/>
      <c r="E88" s="540"/>
      <c r="F88" s="91" t="s">
        <v>34</v>
      </c>
      <c r="G88" s="103"/>
      <c r="H88" s="75">
        <f t="shared" si="101"/>
        <v>0</v>
      </c>
      <c r="I88" s="104"/>
      <c r="J88" s="103"/>
      <c r="K88" s="75">
        <f t="shared" si="102"/>
        <v>0</v>
      </c>
      <c r="L88" s="104"/>
      <c r="M88" s="103"/>
      <c r="N88" s="75">
        <f t="shared" si="103"/>
        <v>0</v>
      </c>
      <c r="O88" s="104"/>
      <c r="P88" s="103"/>
      <c r="Q88" s="75">
        <f t="shared" si="104"/>
        <v>0</v>
      </c>
      <c r="R88" s="104"/>
      <c r="S88" s="103"/>
      <c r="T88" s="75">
        <f t="shared" si="105"/>
        <v>0</v>
      </c>
      <c r="U88" s="104"/>
      <c r="V88" s="103"/>
      <c r="W88" s="75">
        <f t="shared" si="106"/>
        <v>0</v>
      </c>
      <c r="X88" s="123"/>
      <c r="Y88" s="103"/>
      <c r="Z88" s="75">
        <f t="shared" si="107"/>
        <v>0</v>
      </c>
      <c r="AA88" s="104"/>
      <c r="AB88" s="103"/>
      <c r="AC88" s="75">
        <f t="shared" si="108"/>
        <v>0</v>
      </c>
      <c r="AD88" s="104"/>
      <c r="AE88" s="103"/>
      <c r="AF88" s="75">
        <f t="shared" si="109"/>
        <v>0</v>
      </c>
      <c r="AG88" s="104"/>
      <c r="AH88" s="103"/>
      <c r="AI88" s="75">
        <f t="shared" si="110"/>
        <v>0</v>
      </c>
      <c r="AJ88" s="104"/>
      <c r="AK88" s="103"/>
      <c r="AL88" s="75">
        <f t="shared" si="111"/>
        <v>0</v>
      </c>
      <c r="AM88" s="104"/>
      <c r="AN88" s="103"/>
      <c r="AO88" s="75">
        <f t="shared" si="112"/>
        <v>0</v>
      </c>
      <c r="AP88" s="104"/>
      <c r="AQ88" s="103"/>
      <c r="AR88" s="75">
        <f t="shared" si="113"/>
        <v>0</v>
      </c>
      <c r="AS88" s="104"/>
      <c r="AT88" s="98"/>
      <c r="AU88" s="79" t="s">
        <v>35</v>
      </c>
    </row>
    <row r="89" spans="1:47">
      <c r="A89" s="534"/>
      <c r="B89" s="548"/>
      <c r="C89" s="536"/>
      <c r="D89" s="538"/>
      <c r="E89" s="540"/>
      <c r="F89" s="91" t="s">
        <v>36</v>
      </c>
      <c r="G89" s="103"/>
      <c r="H89" s="75">
        <f t="shared" si="101"/>
        <v>0</v>
      </c>
      <c r="I89" s="104"/>
      <c r="J89" s="103"/>
      <c r="K89" s="75">
        <f t="shared" si="102"/>
        <v>0</v>
      </c>
      <c r="L89" s="104"/>
      <c r="M89" s="103"/>
      <c r="N89" s="75">
        <f t="shared" si="103"/>
        <v>0</v>
      </c>
      <c r="O89" s="104"/>
      <c r="P89" s="103"/>
      <c r="Q89" s="75">
        <f t="shared" si="104"/>
        <v>0</v>
      </c>
      <c r="R89" s="104"/>
      <c r="S89" s="103"/>
      <c r="T89" s="75">
        <f t="shared" si="105"/>
        <v>0</v>
      </c>
      <c r="U89" s="104"/>
      <c r="V89" s="103"/>
      <c r="W89" s="75">
        <f t="shared" si="106"/>
        <v>0</v>
      </c>
      <c r="X89" s="123"/>
      <c r="Y89" s="103"/>
      <c r="Z89" s="75">
        <f t="shared" si="107"/>
        <v>0</v>
      </c>
      <c r="AA89" s="104"/>
      <c r="AB89" s="103"/>
      <c r="AC89" s="75">
        <f t="shared" si="108"/>
        <v>0</v>
      </c>
      <c r="AD89" s="104"/>
      <c r="AE89" s="103"/>
      <c r="AF89" s="75">
        <f t="shared" si="109"/>
        <v>0</v>
      </c>
      <c r="AG89" s="104"/>
      <c r="AH89" s="103"/>
      <c r="AI89" s="75">
        <f t="shared" si="110"/>
        <v>0</v>
      </c>
      <c r="AJ89" s="104"/>
      <c r="AK89" s="103"/>
      <c r="AL89" s="75">
        <f t="shared" si="111"/>
        <v>0</v>
      </c>
      <c r="AM89" s="104"/>
      <c r="AN89" s="103"/>
      <c r="AO89" s="75">
        <f t="shared" si="112"/>
        <v>0</v>
      </c>
      <c r="AP89" s="104"/>
      <c r="AQ89" s="103"/>
      <c r="AR89" s="75">
        <f t="shared" si="113"/>
        <v>0</v>
      </c>
      <c r="AS89" s="104"/>
      <c r="AT89" s="98"/>
      <c r="AU89" s="78">
        <f>SUM(H86:H94,K86:K94,N86:N94,Q86:Q94,T86:T94,W86:W94,Z86:Z94,AC86:AC94,AF86:AF94,AI86:AI94,AL86:AL94,AO86:AO94,AR86:AR94)</f>
        <v>2059649</v>
      </c>
    </row>
    <row r="90" spans="1:47">
      <c r="A90" s="534"/>
      <c r="B90" s="548"/>
      <c r="C90" s="536"/>
      <c r="D90" s="538"/>
      <c r="E90" s="540"/>
      <c r="F90" s="91" t="s">
        <v>37</v>
      </c>
      <c r="G90" s="103"/>
      <c r="H90" s="75">
        <f t="shared" si="101"/>
        <v>0</v>
      </c>
      <c r="I90" s="104"/>
      <c r="J90" s="103"/>
      <c r="K90" s="75">
        <f t="shared" si="102"/>
        <v>0</v>
      </c>
      <c r="L90" s="104"/>
      <c r="M90" s="103"/>
      <c r="N90" s="75">
        <f t="shared" si="103"/>
        <v>0</v>
      </c>
      <c r="O90" s="104"/>
      <c r="P90" s="103"/>
      <c r="Q90" s="75">
        <f t="shared" si="104"/>
        <v>0</v>
      </c>
      <c r="R90" s="104"/>
      <c r="S90" s="103"/>
      <c r="T90" s="75">
        <f t="shared" si="105"/>
        <v>0</v>
      </c>
      <c r="U90" s="104"/>
      <c r="V90" s="103"/>
      <c r="W90" s="75">
        <f t="shared" si="106"/>
        <v>0</v>
      </c>
      <c r="X90" s="123"/>
      <c r="Y90" s="103"/>
      <c r="Z90" s="75">
        <f t="shared" si="107"/>
        <v>0</v>
      </c>
      <c r="AA90" s="104"/>
      <c r="AB90" s="103"/>
      <c r="AC90" s="75">
        <f t="shared" si="108"/>
        <v>0</v>
      </c>
      <c r="AD90" s="104"/>
      <c r="AE90" s="103"/>
      <c r="AF90" s="75">
        <f t="shared" si="109"/>
        <v>0</v>
      </c>
      <c r="AG90" s="104"/>
      <c r="AH90" s="103"/>
      <c r="AI90" s="75">
        <f t="shared" si="110"/>
        <v>0</v>
      </c>
      <c r="AJ90" s="104"/>
      <c r="AK90" s="103"/>
      <c r="AL90" s="75">
        <f t="shared" si="111"/>
        <v>0</v>
      </c>
      <c r="AM90" s="104"/>
      <c r="AN90" s="103"/>
      <c r="AO90" s="75">
        <f t="shared" si="112"/>
        <v>0</v>
      </c>
      <c r="AP90" s="104"/>
      <c r="AQ90" s="103"/>
      <c r="AR90" s="75">
        <f t="shared" si="113"/>
        <v>0</v>
      </c>
      <c r="AS90" s="104"/>
      <c r="AT90" s="98"/>
      <c r="AU90" s="79" t="s">
        <v>38</v>
      </c>
    </row>
    <row r="91" spans="1:47">
      <c r="A91" s="534"/>
      <c r="B91" s="548"/>
      <c r="C91" s="536"/>
      <c r="D91" s="538"/>
      <c r="E91" s="540"/>
      <c r="F91" s="91" t="s">
        <v>40</v>
      </c>
      <c r="G91" s="103"/>
      <c r="H91" s="75">
        <f t="shared" si="101"/>
        <v>0</v>
      </c>
      <c r="I91" s="104"/>
      <c r="J91" s="103"/>
      <c r="K91" s="75">
        <f t="shared" si="102"/>
        <v>0</v>
      </c>
      <c r="L91" s="104"/>
      <c r="M91" s="103"/>
      <c r="N91" s="75">
        <f t="shared" si="103"/>
        <v>0</v>
      </c>
      <c r="O91" s="104"/>
      <c r="P91" s="103"/>
      <c r="Q91" s="75">
        <f t="shared" si="104"/>
        <v>0</v>
      </c>
      <c r="R91" s="104"/>
      <c r="S91" s="103"/>
      <c r="T91" s="75">
        <f t="shared" si="105"/>
        <v>0</v>
      </c>
      <c r="U91" s="104"/>
      <c r="V91" s="103"/>
      <c r="W91" s="75">
        <f t="shared" si="106"/>
        <v>0</v>
      </c>
      <c r="X91" s="123"/>
      <c r="Y91" s="103"/>
      <c r="Z91" s="75">
        <f t="shared" si="107"/>
        <v>0</v>
      </c>
      <c r="AA91" s="104"/>
      <c r="AB91" s="103"/>
      <c r="AC91" s="75">
        <f t="shared" si="108"/>
        <v>0</v>
      </c>
      <c r="AD91" s="104"/>
      <c r="AE91" s="103"/>
      <c r="AF91" s="75">
        <f t="shared" si="109"/>
        <v>0</v>
      </c>
      <c r="AG91" s="104"/>
      <c r="AH91" s="103"/>
      <c r="AI91" s="75">
        <f t="shared" si="110"/>
        <v>0</v>
      </c>
      <c r="AJ91" s="104"/>
      <c r="AK91" s="103"/>
      <c r="AL91" s="75">
        <f t="shared" si="111"/>
        <v>0</v>
      </c>
      <c r="AM91" s="104"/>
      <c r="AN91" s="103"/>
      <c r="AO91" s="75">
        <f t="shared" si="112"/>
        <v>0</v>
      </c>
      <c r="AP91" s="104"/>
      <c r="AQ91" s="103"/>
      <c r="AR91" s="75">
        <f t="shared" si="113"/>
        <v>0</v>
      </c>
      <c r="AS91" s="104"/>
      <c r="AT91" s="98"/>
      <c r="AU91" s="78">
        <f>SUM(I86:I94,L86:L94,O86:O94,R86:R94,U86:U94,X86:X94,AA86:AA94,AD86:AD94,AG86:AG94,AJ86:AJ94,AM86:AM94,AP86:AP94,AS86:AS94)</f>
        <v>10964490</v>
      </c>
    </row>
    <row r="92" spans="1:47">
      <c r="A92" s="534"/>
      <c r="B92" s="548"/>
      <c r="C92" s="536"/>
      <c r="D92" s="538"/>
      <c r="E92" s="540"/>
      <c r="F92" s="91" t="s">
        <v>41</v>
      </c>
      <c r="G92" s="103">
        <v>1010000</v>
      </c>
      <c r="H92" s="75">
        <f t="shared" si="101"/>
        <v>0</v>
      </c>
      <c r="I92" s="104">
        <v>1010000</v>
      </c>
      <c r="J92" s="103">
        <v>1060500</v>
      </c>
      <c r="K92" s="75">
        <f t="shared" si="102"/>
        <v>0</v>
      </c>
      <c r="L92" s="104">
        <v>1060500</v>
      </c>
      <c r="M92" s="103">
        <v>1092315</v>
      </c>
      <c r="N92" s="75">
        <f t="shared" si="103"/>
        <v>0</v>
      </c>
      <c r="O92" s="104">
        <v>1092315</v>
      </c>
      <c r="P92" s="103">
        <v>1113532</v>
      </c>
      <c r="Q92" s="75">
        <f t="shared" si="104"/>
        <v>0</v>
      </c>
      <c r="R92" s="104">
        <v>1113532</v>
      </c>
      <c r="S92" s="103">
        <v>1146938</v>
      </c>
      <c r="T92" s="75">
        <f t="shared" si="105"/>
        <v>0</v>
      </c>
      <c r="U92" s="104">
        <v>1146938</v>
      </c>
      <c r="V92" s="103">
        <v>1181346</v>
      </c>
      <c r="W92" s="75">
        <f t="shared" si="106"/>
        <v>0</v>
      </c>
      <c r="X92" s="123">
        <v>1181346</v>
      </c>
      <c r="Y92" s="103">
        <v>1181346</v>
      </c>
      <c r="Z92" s="75">
        <f t="shared" si="107"/>
        <v>0</v>
      </c>
      <c r="AA92" s="104">
        <v>1181346</v>
      </c>
      <c r="AB92" s="103">
        <v>1204973</v>
      </c>
      <c r="AC92" s="75">
        <f t="shared" si="108"/>
        <v>0</v>
      </c>
      <c r="AD92" s="104">
        <v>1204973</v>
      </c>
      <c r="AE92" s="103">
        <v>977000</v>
      </c>
      <c r="AF92" s="75">
        <f t="shared" si="109"/>
        <v>0</v>
      </c>
      <c r="AG92" s="104">
        <v>977000</v>
      </c>
      <c r="AH92" s="168">
        <v>996540</v>
      </c>
      <c r="AI92" s="75">
        <f t="shared" si="110"/>
        <v>0</v>
      </c>
      <c r="AJ92" s="464">
        <v>996540</v>
      </c>
      <c r="AK92" s="168">
        <v>673000</v>
      </c>
      <c r="AL92" s="75">
        <f t="shared" si="111"/>
        <v>673000</v>
      </c>
      <c r="AM92" s="104"/>
      <c r="AN92" s="168">
        <v>686460</v>
      </c>
      <c r="AO92" s="169">
        <f t="shared" si="112"/>
        <v>686460</v>
      </c>
      <c r="AP92" s="170"/>
      <c r="AQ92" s="168">
        <v>700189</v>
      </c>
      <c r="AR92" s="169">
        <f t="shared" si="113"/>
        <v>700189</v>
      </c>
      <c r="AS92" s="170"/>
      <c r="AT92" s="98"/>
      <c r="AU92" s="79" t="s">
        <v>42</v>
      </c>
    </row>
    <row r="93" spans="1:47">
      <c r="A93" s="534"/>
      <c r="B93" s="548"/>
      <c r="C93" s="536"/>
      <c r="D93" s="538"/>
      <c r="E93" s="540"/>
      <c r="F93" s="91" t="s">
        <v>43</v>
      </c>
      <c r="G93" s="103"/>
      <c r="H93" s="75">
        <f t="shared" si="101"/>
        <v>0</v>
      </c>
      <c r="I93" s="104"/>
      <c r="J93" s="103"/>
      <c r="K93" s="75">
        <f t="shared" si="102"/>
        <v>0</v>
      </c>
      <c r="L93" s="104"/>
      <c r="M93" s="103"/>
      <c r="N93" s="75">
        <f t="shared" si="103"/>
        <v>0</v>
      </c>
      <c r="O93" s="104"/>
      <c r="P93" s="103"/>
      <c r="Q93" s="75">
        <f t="shared" si="104"/>
        <v>0</v>
      </c>
      <c r="R93" s="104"/>
      <c r="S93" s="103"/>
      <c r="T93" s="75">
        <f t="shared" si="105"/>
        <v>0</v>
      </c>
      <c r="U93" s="104"/>
      <c r="V93" s="103"/>
      <c r="W93" s="75">
        <f t="shared" si="106"/>
        <v>0</v>
      </c>
      <c r="X93" s="123"/>
      <c r="Y93" s="103"/>
      <c r="Z93" s="75">
        <f t="shared" si="107"/>
        <v>0</v>
      </c>
      <c r="AA93" s="104"/>
      <c r="AB93" s="103"/>
      <c r="AC93" s="75">
        <f t="shared" si="108"/>
        <v>0</v>
      </c>
      <c r="AD93" s="104"/>
      <c r="AE93" s="103"/>
      <c r="AF93" s="75">
        <f t="shared" si="109"/>
        <v>0</v>
      </c>
      <c r="AG93" s="104"/>
      <c r="AH93" s="103"/>
      <c r="AI93" s="75">
        <f t="shared" si="110"/>
        <v>0</v>
      </c>
      <c r="AJ93" s="104"/>
      <c r="AK93" s="103"/>
      <c r="AL93" s="75">
        <f t="shared" si="111"/>
        <v>0</v>
      </c>
      <c r="AM93" s="104"/>
      <c r="AN93" s="103"/>
      <c r="AO93" s="75">
        <f t="shared" si="112"/>
        <v>0</v>
      </c>
      <c r="AP93" s="104"/>
      <c r="AQ93" s="103"/>
      <c r="AR93" s="75">
        <f t="shared" si="113"/>
        <v>0</v>
      </c>
      <c r="AS93" s="104"/>
      <c r="AT93" s="98"/>
      <c r="AU93" s="80">
        <f>AU91/AU87</f>
        <v>0.84185910485138404</v>
      </c>
    </row>
    <row r="94" spans="1:47">
      <c r="A94" s="535"/>
      <c r="B94" s="549"/>
      <c r="C94" s="537"/>
      <c r="D94" s="539"/>
      <c r="E94" s="541"/>
      <c r="F94" s="92" t="s">
        <v>44</v>
      </c>
      <c r="G94" s="105"/>
      <c r="H94" s="81">
        <f t="shared" si="101"/>
        <v>0</v>
      </c>
      <c r="I94" s="106"/>
      <c r="J94" s="105"/>
      <c r="K94" s="81">
        <f t="shared" si="102"/>
        <v>0</v>
      </c>
      <c r="L94" s="106"/>
      <c r="M94" s="105"/>
      <c r="N94" s="81">
        <f t="shared" si="103"/>
        <v>0</v>
      </c>
      <c r="O94" s="106"/>
      <c r="P94" s="105"/>
      <c r="Q94" s="81">
        <f t="shared" si="104"/>
        <v>0</v>
      </c>
      <c r="R94" s="106"/>
      <c r="S94" s="105"/>
      <c r="T94" s="81">
        <f t="shared" si="105"/>
        <v>0</v>
      </c>
      <c r="U94" s="106"/>
      <c r="V94" s="105"/>
      <c r="W94" s="81">
        <f t="shared" si="106"/>
        <v>0</v>
      </c>
      <c r="X94" s="124"/>
      <c r="Y94" s="105"/>
      <c r="Z94" s="81">
        <f t="shared" si="107"/>
        <v>0</v>
      </c>
      <c r="AA94" s="106"/>
      <c r="AB94" s="105"/>
      <c r="AC94" s="81">
        <f t="shared" si="108"/>
        <v>0</v>
      </c>
      <c r="AD94" s="106"/>
      <c r="AE94" s="105"/>
      <c r="AF94" s="81">
        <f t="shared" si="109"/>
        <v>0</v>
      </c>
      <c r="AG94" s="106"/>
      <c r="AH94" s="105"/>
      <c r="AI94" s="81">
        <f t="shared" si="110"/>
        <v>0</v>
      </c>
      <c r="AJ94" s="106"/>
      <c r="AK94" s="105"/>
      <c r="AL94" s="81">
        <f t="shared" si="111"/>
        <v>0</v>
      </c>
      <c r="AM94" s="106"/>
      <c r="AN94" s="105"/>
      <c r="AO94" s="81">
        <f t="shared" si="112"/>
        <v>0</v>
      </c>
      <c r="AP94" s="106"/>
      <c r="AQ94" s="105"/>
      <c r="AR94" s="81">
        <f t="shared" si="113"/>
        <v>0</v>
      </c>
      <c r="AS94" s="106"/>
      <c r="AT94" s="99"/>
      <c r="AU94" s="82"/>
    </row>
    <row r="95" spans="1:47" ht="15" customHeight="1">
      <c r="A95" s="546" t="s">
        <v>22</v>
      </c>
      <c r="B95" s="532" t="s">
        <v>18</v>
      </c>
      <c r="C95" s="532" t="s">
        <v>19</v>
      </c>
      <c r="D95" s="532" t="s">
        <v>204</v>
      </c>
      <c r="E95" s="532" t="s">
        <v>21</v>
      </c>
      <c r="F95" s="550" t="s">
        <v>23</v>
      </c>
      <c r="G95" s="512" t="s">
        <v>24</v>
      </c>
      <c r="H95" s="502" t="s">
        <v>25</v>
      </c>
      <c r="I95" s="504" t="s">
        <v>26</v>
      </c>
      <c r="J95" s="512" t="s">
        <v>24</v>
      </c>
      <c r="K95" s="502" t="s">
        <v>25</v>
      </c>
      <c r="L95" s="504" t="s">
        <v>26</v>
      </c>
      <c r="M95" s="512" t="s">
        <v>24</v>
      </c>
      <c r="N95" s="502" t="s">
        <v>25</v>
      </c>
      <c r="O95" s="504" t="s">
        <v>26</v>
      </c>
      <c r="P95" s="512" t="s">
        <v>24</v>
      </c>
      <c r="Q95" s="502" t="s">
        <v>25</v>
      </c>
      <c r="R95" s="504" t="s">
        <v>26</v>
      </c>
      <c r="S95" s="512" t="s">
        <v>24</v>
      </c>
      <c r="T95" s="502" t="s">
        <v>25</v>
      </c>
      <c r="U95" s="504" t="s">
        <v>26</v>
      </c>
      <c r="V95" s="512" t="s">
        <v>24</v>
      </c>
      <c r="W95" s="502" t="s">
        <v>25</v>
      </c>
      <c r="X95" s="542" t="s">
        <v>26</v>
      </c>
      <c r="Y95" s="512" t="s">
        <v>24</v>
      </c>
      <c r="Z95" s="502" t="s">
        <v>25</v>
      </c>
      <c r="AA95" s="504" t="s">
        <v>26</v>
      </c>
      <c r="AB95" s="512" t="s">
        <v>24</v>
      </c>
      <c r="AC95" s="502" t="s">
        <v>25</v>
      </c>
      <c r="AD95" s="504" t="s">
        <v>26</v>
      </c>
      <c r="AE95" s="512" t="s">
        <v>24</v>
      </c>
      <c r="AF95" s="502" t="s">
        <v>25</v>
      </c>
      <c r="AG95" s="504" t="s">
        <v>26</v>
      </c>
      <c r="AH95" s="512" t="s">
        <v>24</v>
      </c>
      <c r="AI95" s="502" t="s">
        <v>25</v>
      </c>
      <c r="AJ95" s="504" t="s">
        <v>26</v>
      </c>
      <c r="AK95" s="512" t="s">
        <v>24</v>
      </c>
      <c r="AL95" s="502" t="s">
        <v>25</v>
      </c>
      <c r="AM95" s="504" t="s">
        <v>26</v>
      </c>
      <c r="AN95" s="512" t="s">
        <v>24</v>
      </c>
      <c r="AO95" s="502" t="s">
        <v>25</v>
      </c>
      <c r="AP95" s="504" t="s">
        <v>26</v>
      </c>
      <c r="AQ95" s="512" t="s">
        <v>24</v>
      </c>
      <c r="AR95" s="502" t="s">
        <v>25</v>
      </c>
      <c r="AS95" s="504" t="s">
        <v>26</v>
      </c>
      <c r="AT95" s="544" t="s">
        <v>24</v>
      </c>
      <c r="AU95" s="552" t="s">
        <v>27</v>
      </c>
    </row>
    <row r="96" spans="1:47" ht="15" customHeight="1">
      <c r="A96" s="547"/>
      <c r="B96" s="533"/>
      <c r="C96" s="533"/>
      <c r="D96" s="533"/>
      <c r="E96" s="533"/>
      <c r="F96" s="551"/>
      <c r="G96" s="513"/>
      <c r="H96" s="503"/>
      <c r="I96" s="505"/>
      <c r="J96" s="513"/>
      <c r="K96" s="503"/>
      <c r="L96" s="505"/>
      <c r="M96" s="513"/>
      <c r="N96" s="503"/>
      <c r="O96" s="505"/>
      <c r="P96" s="513"/>
      <c r="Q96" s="503"/>
      <c r="R96" s="505"/>
      <c r="S96" s="513"/>
      <c r="T96" s="503"/>
      <c r="U96" s="505"/>
      <c r="V96" s="513"/>
      <c r="W96" s="503"/>
      <c r="X96" s="543"/>
      <c r="Y96" s="513"/>
      <c r="Z96" s="503"/>
      <c r="AA96" s="505"/>
      <c r="AB96" s="513"/>
      <c r="AC96" s="503"/>
      <c r="AD96" s="505"/>
      <c r="AE96" s="513"/>
      <c r="AF96" s="503"/>
      <c r="AG96" s="505"/>
      <c r="AH96" s="513"/>
      <c r="AI96" s="503"/>
      <c r="AJ96" s="505"/>
      <c r="AK96" s="513"/>
      <c r="AL96" s="503"/>
      <c r="AM96" s="505"/>
      <c r="AN96" s="513"/>
      <c r="AO96" s="503"/>
      <c r="AP96" s="505"/>
      <c r="AQ96" s="513"/>
      <c r="AR96" s="503"/>
      <c r="AS96" s="505"/>
      <c r="AT96" s="545"/>
      <c r="AU96" s="553"/>
    </row>
    <row r="97" spans="1:47" ht="15" customHeight="1">
      <c r="A97" s="534" t="s">
        <v>244</v>
      </c>
      <c r="B97" s="548" t="s">
        <v>283</v>
      </c>
      <c r="C97" s="536">
        <v>188</v>
      </c>
      <c r="D97" s="538" t="s">
        <v>284</v>
      </c>
      <c r="E97" s="540" t="s">
        <v>285</v>
      </c>
      <c r="F97" s="91" t="s">
        <v>31</v>
      </c>
      <c r="G97" s="103"/>
      <c r="H97" s="75">
        <f t="shared" ref="H97:H105" si="114">G97-I97</f>
        <v>0</v>
      </c>
      <c r="I97" s="104"/>
      <c r="J97" s="103"/>
      <c r="K97" s="75">
        <f t="shared" ref="K97:K105" si="115">J97-L97</f>
        <v>0</v>
      </c>
      <c r="L97" s="104"/>
      <c r="M97" s="103"/>
      <c r="N97" s="75">
        <f t="shared" ref="N97:N105" si="116">M97-O97</f>
        <v>0</v>
      </c>
      <c r="O97" s="104"/>
      <c r="P97" s="103"/>
      <c r="Q97" s="75">
        <f t="shared" ref="Q97:Q105" si="117">P97-R97</f>
        <v>0</v>
      </c>
      <c r="R97" s="104"/>
      <c r="S97" s="103"/>
      <c r="T97" s="75">
        <f t="shared" ref="T97:T105" si="118">S97-U97</f>
        <v>0</v>
      </c>
      <c r="U97" s="104"/>
      <c r="V97" s="103"/>
      <c r="W97" s="75">
        <f t="shared" ref="W97:W105" si="119">V97-X97</f>
        <v>0</v>
      </c>
      <c r="X97" s="123"/>
      <c r="Y97" s="103"/>
      <c r="Z97" s="75">
        <f t="shared" ref="Z97:Z105" si="120">Y97-AA97</f>
        <v>0</v>
      </c>
      <c r="AA97" s="104"/>
      <c r="AB97" s="103"/>
      <c r="AC97" s="75">
        <f t="shared" ref="AC97:AC105" si="121">AB97-AD97</f>
        <v>0</v>
      </c>
      <c r="AD97" s="104"/>
      <c r="AE97" s="103"/>
      <c r="AF97" s="75">
        <f t="shared" ref="AF97:AF105" si="122">AE97-AG97</f>
        <v>0</v>
      </c>
      <c r="AG97" s="104"/>
      <c r="AH97" s="103"/>
      <c r="AI97" s="75">
        <f t="shared" ref="AI97:AI105" si="123">AH97-AJ97</f>
        <v>0</v>
      </c>
      <c r="AJ97" s="104"/>
      <c r="AK97" s="103"/>
      <c r="AL97" s="75">
        <f t="shared" ref="AL97:AL105" si="124">AK97-AM97</f>
        <v>0</v>
      </c>
      <c r="AM97" s="104"/>
      <c r="AN97" s="103"/>
      <c r="AO97" s="75">
        <f t="shared" ref="AO97:AO105" si="125">AN97-AP97</f>
        <v>0</v>
      </c>
      <c r="AP97" s="104"/>
      <c r="AQ97" s="103"/>
      <c r="AR97" s="75">
        <f t="shared" ref="AR97:AR105" si="126">AQ97-AS97</f>
        <v>0</v>
      </c>
      <c r="AS97" s="104"/>
      <c r="AT97" s="98"/>
      <c r="AU97" s="77" t="s">
        <v>32</v>
      </c>
    </row>
    <row r="98" spans="1:47">
      <c r="A98" s="534"/>
      <c r="B98" s="548"/>
      <c r="C98" s="536"/>
      <c r="D98" s="538"/>
      <c r="E98" s="540"/>
      <c r="F98" s="91" t="s">
        <v>33</v>
      </c>
      <c r="G98" s="103"/>
      <c r="H98" s="75">
        <f t="shared" si="114"/>
        <v>0</v>
      </c>
      <c r="I98" s="104"/>
      <c r="J98" s="103"/>
      <c r="K98" s="75">
        <f t="shared" si="115"/>
        <v>0</v>
      </c>
      <c r="L98" s="104"/>
      <c r="M98" s="103"/>
      <c r="N98" s="75">
        <f t="shared" si="116"/>
        <v>0</v>
      </c>
      <c r="O98" s="104"/>
      <c r="P98" s="103"/>
      <c r="Q98" s="75">
        <f t="shared" si="117"/>
        <v>0</v>
      </c>
      <c r="R98" s="104"/>
      <c r="S98" s="103"/>
      <c r="T98" s="75">
        <f t="shared" si="118"/>
        <v>0</v>
      </c>
      <c r="U98" s="104"/>
      <c r="V98" s="103"/>
      <c r="W98" s="75">
        <f t="shared" si="119"/>
        <v>0</v>
      </c>
      <c r="X98" s="123"/>
      <c r="Y98" s="103"/>
      <c r="Z98" s="75">
        <f t="shared" si="120"/>
        <v>0</v>
      </c>
      <c r="AA98" s="104"/>
      <c r="AB98" s="103"/>
      <c r="AC98" s="75">
        <f t="shared" si="121"/>
        <v>0</v>
      </c>
      <c r="AD98" s="104"/>
      <c r="AE98" s="103"/>
      <c r="AF98" s="75">
        <f t="shared" si="122"/>
        <v>0</v>
      </c>
      <c r="AG98" s="104"/>
      <c r="AH98" s="103"/>
      <c r="AI98" s="75">
        <f t="shared" si="123"/>
        <v>0</v>
      </c>
      <c r="AJ98" s="104"/>
      <c r="AK98" s="103"/>
      <c r="AL98" s="75">
        <f t="shared" si="124"/>
        <v>0</v>
      </c>
      <c r="AM98" s="104"/>
      <c r="AN98" s="103"/>
      <c r="AO98" s="75">
        <f t="shared" si="125"/>
        <v>0</v>
      </c>
      <c r="AP98" s="104"/>
      <c r="AQ98" s="103"/>
      <c r="AR98" s="75">
        <f t="shared" si="126"/>
        <v>0</v>
      </c>
      <c r="AS98" s="104"/>
      <c r="AT98" s="98"/>
      <c r="AU98" s="78">
        <f>SUM(G97:G105,J97:J105,M97:M105,P97:P105,S97:S105,V97:V105,Y97:Y105,AB97:AB105,AE97:AE105,AH97:AH105,AK97:AK105,AT97:AT105,AN97:AN105,AQ97:AQ105)</f>
        <v>16324000</v>
      </c>
    </row>
    <row r="99" spans="1:47">
      <c r="A99" s="534"/>
      <c r="B99" s="548"/>
      <c r="C99" s="536"/>
      <c r="D99" s="538"/>
      <c r="E99" s="540"/>
      <c r="F99" s="91" t="s">
        <v>34</v>
      </c>
      <c r="G99" s="103">
        <v>250000</v>
      </c>
      <c r="H99" s="75">
        <f t="shared" si="114"/>
        <v>0</v>
      </c>
      <c r="I99" s="104">
        <v>250000</v>
      </c>
      <c r="J99" s="103"/>
      <c r="K99" s="75">
        <f t="shared" si="115"/>
        <v>0</v>
      </c>
      <c r="L99" s="104"/>
      <c r="M99" s="103"/>
      <c r="N99" s="75">
        <f t="shared" si="116"/>
        <v>0</v>
      </c>
      <c r="O99" s="104"/>
      <c r="P99" s="103"/>
      <c r="Q99" s="75">
        <f t="shared" si="117"/>
        <v>0</v>
      </c>
      <c r="R99" s="104"/>
      <c r="S99" s="103"/>
      <c r="T99" s="75">
        <f t="shared" si="118"/>
        <v>0</v>
      </c>
      <c r="U99" s="104"/>
      <c r="V99" s="103"/>
      <c r="W99" s="75">
        <f t="shared" si="119"/>
        <v>0</v>
      </c>
      <c r="X99" s="123"/>
      <c r="Y99" s="103"/>
      <c r="Z99" s="75">
        <f t="shared" si="120"/>
        <v>0</v>
      </c>
      <c r="AA99" s="104"/>
      <c r="AB99" s="103"/>
      <c r="AC99" s="75">
        <f t="shared" si="121"/>
        <v>0</v>
      </c>
      <c r="AD99" s="104"/>
      <c r="AE99" s="103"/>
      <c r="AF99" s="75">
        <f t="shared" si="122"/>
        <v>0</v>
      </c>
      <c r="AG99" s="104"/>
      <c r="AH99" s="103">
        <v>256000</v>
      </c>
      <c r="AI99" s="75">
        <f t="shared" si="123"/>
        <v>0</v>
      </c>
      <c r="AJ99" s="104">
        <v>256000</v>
      </c>
      <c r="AK99" s="103"/>
      <c r="AL99" s="75">
        <f t="shared" si="124"/>
        <v>0</v>
      </c>
      <c r="AM99" s="104"/>
      <c r="AN99" s="103"/>
      <c r="AO99" s="75">
        <f t="shared" si="125"/>
        <v>0</v>
      </c>
      <c r="AP99" s="104"/>
      <c r="AQ99" s="103"/>
      <c r="AR99" s="75">
        <f t="shared" si="126"/>
        <v>0</v>
      </c>
      <c r="AS99" s="104"/>
      <c r="AT99" s="98"/>
      <c r="AU99" s="79" t="s">
        <v>35</v>
      </c>
    </row>
    <row r="100" spans="1:47">
      <c r="A100" s="534"/>
      <c r="B100" s="548"/>
      <c r="C100" s="536"/>
      <c r="D100" s="538"/>
      <c r="E100" s="540"/>
      <c r="F100" s="91" t="s">
        <v>36</v>
      </c>
      <c r="G100" s="103">
        <v>1200000</v>
      </c>
      <c r="H100" s="75">
        <f t="shared" si="114"/>
        <v>0</v>
      </c>
      <c r="I100" s="104">
        <v>1200000</v>
      </c>
      <c r="J100" s="103"/>
      <c r="K100" s="75">
        <f t="shared" si="115"/>
        <v>0</v>
      </c>
      <c r="L100" s="104"/>
      <c r="M100" s="103"/>
      <c r="N100" s="75">
        <f t="shared" si="116"/>
        <v>0</v>
      </c>
      <c r="O100" s="104"/>
      <c r="P100" s="103"/>
      <c r="Q100" s="75">
        <f t="shared" si="117"/>
        <v>0</v>
      </c>
      <c r="R100" s="104"/>
      <c r="S100" s="103"/>
      <c r="T100" s="75">
        <f t="shared" si="118"/>
        <v>0</v>
      </c>
      <c r="U100" s="104"/>
      <c r="V100" s="103"/>
      <c r="W100" s="75">
        <f t="shared" si="119"/>
        <v>0</v>
      </c>
      <c r="X100" s="123"/>
      <c r="Y100" s="103"/>
      <c r="Z100" s="75">
        <f t="shared" si="120"/>
        <v>0</v>
      </c>
      <c r="AA100" s="104"/>
      <c r="AB100" s="103"/>
      <c r="AC100" s="75">
        <f t="shared" si="121"/>
        <v>0</v>
      </c>
      <c r="AD100" s="104"/>
      <c r="AE100" s="103"/>
      <c r="AF100" s="75">
        <f t="shared" si="122"/>
        <v>0</v>
      </c>
      <c r="AG100" s="104"/>
      <c r="AH100" s="103"/>
      <c r="AI100" s="75">
        <f t="shared" si="123"/>
        <v>0</v>
      </c>
      <c r="AJ100" s="104"/>
      <c r="AK100" s="103"/>
      <c r="AL100" s="75">
        <f t="shared" si="124"/>
        <v>0</v>
      </c>
      <c r="AM100" s="104"/>
      <c r="AN100" s="103"/>
      <c r="AO100" s="75">
        <f t="shared" si="125"/>
        <v>0</v>
      </c>
      <c r="AP100" s="104"/>
      <c r="AQ100" s="103"/>
      <c r="AR100" s="75">
        <f t="shared" si="126"/>
        <v>0</v>
      </c>
      <c r="AS100" s="104"/>
      <c r="AT100" s="98"/>
      <c r="AU100" s="78">
        <f>SUM(H97:H105,K97:K105,N97:N105,Q97:Q105,T97:T105,W97:W105,Z97:Z105,AC97:AC105,Z97:Z105,AF97:AF105,AI97:AI105,AL97:AL105,AO97:AO105,AR97:AR105)</f>
        <v>11364000</v>
      </c>
    </row>
    <row r="101" spans="1:47" ht="15">
      <c r="A101" s="534"/>
      <c r="B101" s="548"/>
      <c r="C101" s="536"/>
      <c r="D101" s="538"/>
      <c r="E101" s="540"/>
      <c r="F101" s="91" t="s">
        <v>37</v>
      </c>
      <c r="G101" s="103">
        <v>450000</v>
      </c>
      <c r="H101" s="75">
        <f t="shared" si="114"/>
        <v>0</v>
      </c>
      <c r="I101" s="104">
        <v>450000</v>
      </c>
      <c r="J101" s="103"/>
      <c r="K101" s="75">
        <f t="shared" si="115"/>
        <v>0</v>
      </c>
      <c r="L101" s="104"/>
      <c r="M101" s="103"/>
      <c r="N101" s="75">
        <f t="shared" si="116"/>
        <v>0</v>
      </c>
      <c r="O101" s="104"/>
      <c r="P101" s="103"/>
      <c r="Q101" s="75">
        <f t="shared" si="117"/>
        <v>0</v>
      </c>
      <c r="R101" s="104"/>
      <c r="S101" s="103"/>
      <c r="T101" s="75">
        <f t="shared" si="118"/>
        <v>0</v>
      </c>
      <c r="U101" s="104"/>
      <c r="V101" s="103"/>
      <c r="W101" s="75">
        <f t="shared" si="119"/>
        <v>0</v>
      </c>
      <c r="X101" s="123"/>
      <c r="Y101" s="103"/>
      <c r="Z101" s="75">
        <f t="shared" si="120"/>
        <v>0</v>
      </c>
      <c r="AA101" s="104"/>
      <c r="AB101" s="103"/>
      <c r="AC101" s="75">
        <f t="shared" si="121"/>
        <v>0</v>
      </c>
      <c r="AD101" s="104"/>
      <c r="AE101" s="103"/>
      <c r="AF101" s="75">
        <f t="shared" si="122"/>
        <v>0</v>
      </c>
      <c r="AG101" s="104"/>
      <c r="AH101" s="103">
        <v>2800000</v>
      </c>
      <c r="AI101" s="461">
        <f t="shared" si="123"/>
        <v>-4000</v>
      </c>
      <c r="AJ101" s="104">
        <v>2804000</v>
      </c>
      <c r="AK101" s="103"/>
      <c r="AL101" s="75">
        <f t="shared" si="124"/>
        <v>0</v>
      </c>
      <c r="AM101" s="104"/>
      <c r="AN101" s="103"/>
      <c r="AO101" s="75">
        <f t="shared" si="125"/>
        <v>0</v>
      </c>
      <c r="AP101" s="104"/>
      <c r="AQ101" s="103"/>
      <c r="AR101" s="75">
        <f t="shared" si="126"/>
        <v>0</v>
      </c>
      <c r="AS101" s="104"/>
      <c r="AT101" s="98"/>
      <c r="AU101" s="79" t="s">
        <v>38</v>
      </c>
    </row>
    <row r="102" spans="1:47">
      <c r="A102" s="534"/>
      <c r="B102" s="548"/>
      <c r="C102" s="536"/>
      <c r="D102" s="538"/>
      <c r="E102" s="540"/>
      <c r="F102" s="91" t="s">
        <v>40</v>
      </c>
      <c r="G102" s="103"/>
      <c r="H102" s="75">
        <f t="shared" si="114"/>
        <v>0</v>
      </c>
      <c r="I102" s="104"/>
      <c r="J102" s="103"/>
      <c r="K102" s="75">
        <f t="shared" si="115"/>
        <v>0</v>
      </c>
      <c r="L102" s="104"/>
      <c r="M102" s="103"/>
      <c r="N102" s="75">
        <f t="shared" si="116"/>
        <v>0</v>
      </c>
      <c r="O102" s="104"/>
      <c r="P102" s="103"/>
      <c r="Q102" s="75">
        <f t="shared" si="117"/>
        <v>0</v>
      </c>
      <c r="R102" s="104"/>
      <c r="S102" s="103"/>
      <c r="T102" s="75">
        <f t="shared" si="118"/>
        <v>0</v>
      </c>
      <c r="U102" s="104"/>
      <c r="V102" s="103"/>
      <c r="W102" s="75">
        <f t="shared" si="119"/>
        <v>0</v>
      </c>
      <c r="X102" s="104"/>
      <c r="Y102" s="103"/>
      <c r="Z102" s="75">
        <f t="shared" si="120"/>
        <v>0</v>
      </c>
      <c r="AA102" s="104"/>
      <c r="AB102" s="182"/>
      <c r="AC102" s="183">
        <f t="shared" si="121"/>
        <v>0</v>
      </c>
      <c r="AD102" s="104"/>
      <c r="AE102" s="168"/>
      <c r="AF102" s="169">
        <f t="shared" si="122"/>
        <v>0</v>
      </c>
      <c r="AG102" s="170"/>
      <c r="AH102" s="168"/>
      <c r="AI102" s="169">
        <f t="shared" si="123"/>
        <v>0</v>
      </c>
      <c r="AJ102" s="170"/>
      <c r="AK102" s="462">
        <v>11368000</v>
      </c>
      <c r="AL102" s="463">
        <f t="shared" si="124"/>
        <v>11368000</v>
      </c>
      <c r="AM102" s="464"/>
      <c r="AN102" s="103"/>
      <c r="AO102" s="75">
        <f t="shared" si="125"/>
        <v>0</v>
      </c>
      <c r="AP102" s="104"/>
      <c r="AQ102" s="103"/>
      <c r="AR102" s="75">
        <f t="shared" si="126"/>
        <v>0</v>
      </c>
      <c r="AS102" s="104"/>
      <c r="AT102" s="98"/>
      <c r="AU102" s="78">
        <f>SUM(I97:I105,L97:L105,O97:O105,R97:R105,U97:U105,X97:X105,AA97:AA105,AD97:AD105,AG97:AG105,AJ97:AJ105,AM97:AM105,AP97:AP105,AS97:AS105)</f>
        <v>4960000</v>
      </c>
    </row>
    <row r="103" spans="1:47">
      <c r="A103" s="534"/>
      <c r="B103" s="548"/>
      <c r="C103" s="536"/>
      <c r="D103" s="538"/>
      <c r="E103" s="540"/>
      <c r="F103" s="91" t="s">
        <v>41</v>
      </c>
      <c r="G103" s="103"/>
      <c r="H103" s="75">
        <f t="shared" si="114"/>
        <v>0</v>
      </c>
      <c r="I103" s="104"/>
      <c r="J103" s="103"/>
      <c r="K103" s="75">
        <f t="shared" si="115"/>
        <v>0</v>
      </c>
      <c r="L103" s="104"/>
      <c r="M103" s="103"/>
      <c r="N103" s="75">
        <f t="shared" si="116"/>
        <v>0</v>
      </c>
      <c r="O103" s="104"/>
      <c r="P103" s="103"/>
      <c r="Q103" s="75">
        <f t="shared" si="117"/>
        <v>0</v>
      </c>
      <c r="R103" s="104"/>
      <c r="S103" s="103"/>
      <c r="T103" s="75">
        <f t="shared" si="118"/>
        <v>0</v>
      </c>
      <c r="U103" s="104"/>
      <c r="V103" s="103"/>
      <c r="W103" s="75">
        <f t="shared" si="119"/>
        <v>0</v>
      </c>
      <c r="X103" s="123"/>
      <c r="Y103" s="103"/>
      <c r="Z103" s="75">
        <f t="shared" si="120"/>
        <v>0</v>
      </c>
      <c r="AA103" s="104"/>
      <c r="AB103" s="103"/>
      <c r="AC103" s="75">
        <f t="shared" si="121"/>
        <v>0</v>
      </c>
      <c r="AD103" s="104"/>
      <c r="AE103" s="103"/>
      <c r="AF103" s="75">
        <f t="shared" si="122"/>
        <v>0</v>
      </c>
      <c r="AG103" s="104"/>
      <c r="AH103" s="103"/>
      <c r="AI103" s="75">
        <f t="shared" si="123"/>
        <v>0</v>
      </c>
      <c r="AJ103" s="104"/>
      <c r="AK103" s="103"/>
      <c r="AL103" s="75">
        <f t="shared" si="124"/>
        <v>0</v>
      </c>
      <c r="AM103" s="104"/>
      <c r="AN103" s="103"/>
      <c r="AO103" s="75">
        <f t="shared" si="125"/>
        <v>0</v>
      </c>
      <c r="AP103" s="104"/>
      <c r="AQ103" s="103"/>
      <c r="AR103" s="75">
        <f t="shared" si="126"/>
        <v>0</v>
      </c>
      <c r="AS103" s="104"/>
      <c r="AT103" s="98"/>
      <c r="AU103" s="79" t="s">
        <v>42</v>
      </c>
    </row>
    <row r="104" spans="1:47">
      <c r="A104" s="534"/>
      <c r="B104" s="548"/>
      <c r="C104" s="536"/>
      <c r="D104" s="538"/>
      <c r="E104" s="540"/>
      <c r="F104" s="91" t="s">
        <v>43</v>
      </c>
      <c r="G104" s="103"/>
      <c r="H104" s="75">
        <f t="shared" si="114"/>
        <v>0</v>
      </c>
      <c r="I104" s="104"/>
      <c r="J104" s="103"/>
      <c r="K104" s="75">
        <f t="shared" si="115"/>
        <v>0</v>
      </c>
      <c r="L104" s="104"/>
      <c r="M104" s="103"/>
      <c r="N104" s="75">
        <f t="shared" si="116"/>
        <v>0</v>
      </c>
      <c r="O104" s="104"/>
      <c r="P104" s="103"/>
      <c r="Q104" s="75">
        <f t="shared" si="117"/>
        <v>0</v>
      </c>
      <c r="R104" s="104"/>
      <c r="S104" s="103"/>
      <c r="T104" s="75">
        <f t="shared" si="118"/>
        <v>0</v>
      </c>
      <c r="U104" s="104"/>
      <c r="V104" s="103"/>
      <c r="W104" s="75">
        <f t="shared" si="119"/>
        <v>0</v>
      </c>
      <c r="X104" s="123"/>
      <c r="Y104" s="103"/>
      <c r="Z104" s="75">
        <f t="shared" si="120"/>
        <v>0</v>
      </c>
      <c r="AA104" s="104"/>
      <c r="AB104" s="103"/>
      <c r="AC104" s="75">
        <f t="shared" si="121"/>
        <v>0</v>
      </c>
      <c r="AD104" s="104"/>
      <c r="AE104" s="103"/>
      <c r="AF104" s="75">
        <f t="shared" si="122"/>
        <v>0</v>
      </c>
      <c r="AG104" s="104"/>
      <c r="AH104" s="103"/>
      <c r="AI104" s="75">
        <f t="shared" si="123"/>
        <v>0</v>
      </c>
      <c r="AJ104" s="104"/>
      <c r="AK104" s="103"/>
      <c r="AL104" s="75">
        <f t="shared" si="124"/>
        <v>0</v>
      </c>
      <c r="AM104" s="104"/>
      <c r="AN104" s="103"/>
      <c r="AO104" s="75">
        <f t="shared" si="125"/>
        <v>0</v>
      </c>
      <c r="AP104" s="104"/>
      <c r="AQ104" s="103"/>
      <c r="AR104" s="75">
        <f t="shared" si="126"/>
        <v>0</v>
      </c>
      <c r="AS104" s="104"/>
      <c r="AT104" s="98"/>
      <c r="AU104" s="80">
        <f>AU102/AU98</f>
        <v>0.30384709629992651</v>
      </c>
    </row>
    <row r="105" spans="1:47" ht="15.75" customHeight="1">
      <c r="A105" s="535"/>
      <c r="B105" s="549"/>
      <c r="C105" s="537"/>
      <c r="D105" s="539"/>
      <c r="E105" s="541"/>
      <c r="F105" s="92" t="s">
        <v>44</v>
      </c>
      <c r="G105" s="105"/>
      <c r="H105" s="81">
        <f t="shared" si="114"/>
        <v>0</v>
      </c>
      <c r="I105" s="106"/>
      <c r="J105" s="105"/>
      <c r="K105" s="81">
        <f t="shared" si="115"/>
        <v>0</v>
      </c>
      <c r="L105" s="106"/>
      <c r="M105" s="105"/>
      <c r="N105" s="81">
        <f t="shared" si="116"/>
        <v>0</v>
      </c>
      <c r="O105" s="106"/>
      <c r="P105" s="105"/>
      <c r="Q105" s="81">
        <f t="shared" si="117"/>
        <v>0</v>
      </c>
      <c r="R105" s="106"/>
      <c r="S105" s="105"/>
      <c r="T105" s="81">
        <f t="shared" si="118"/>
        <v>0</v>
      </c>
      <c r="U105" s="106"/>
      <c r="V105" s="105"/>
      <c r="W105" s="81">
        <f t="shared" si="119"/>
        <v>0</v>
      </c>
      <c r="X105" s="124"/>
      <c r="Y105" s="105"/>
      <c r="Z105" s="81">
        <f t="shared" si="120"/>
        <v>0</v>
      </c>
      <c r="AA105" s="106"/>
      <c r="AB105" s="105"/>
      <c r="AC105" s="81">
        <f t="shared" si="121"/>
        <v>0</v>
      </c>
      <c r="AD105" s="106"/>
      <c r="AE105" s="105"/>
      <c r="AF105" s="81">
        <f t="shared" si="122"/>
        <v>0</v>
      </c>
      <c r="AG105" s="106"/>
      <c r="AH105" s="105"/>
      <c r="AI105" s="81">
        <f t="shared" si="123"/>
        <v>0</v>
      </c>
      <c r="AJ105" s="106"/>
      <c r="AK105" s="105"/>
      <c r="AL105" s="81">
        <f t="shared" si="124"/>
        <v>0</v>
      </c>
      <c r="AM105" s="106"/>
      <c r="AN105" s="105"/>
      <c r="AO105" s="81">
        <f t="shared" si="125"/>
        <v>0</v>
      </c>
      <c r="AP105" s="106"/>
      <c r="AQ105" s="105"/>
      <c r="AR105" s="81">
        <f t="shared" si="126"/>
        <v>0</v>
      </c>
      <c r="AS105" s="106"/>
      <c r="AT105" s="99"/>
      <c r="AU105" s="82"/>
    </row>
    <row r="106" spans="1:47" ht="15" customHeight="1">
      <c r="A106" s="497" t="s">
        <v>22</v>
      </c>
      <c r="B106" s="499" t="s">
        <v>18</v>
      </c>
      <c r="C106" s="499" t="s">
        <v>19</v>
      </c>
      <c r="D106" s="499" t="s">
        <v>204</v>
      </c>
      <c r="E106" s="499" t="s">
        <v>21</v>
      </c>
      <c r="F106" s="558" t="s">
        <v>23</v>
      </c>
      <c r="G106" s="474" t="s">
        <v>24</v>
      </c>
      <c r="H106" s="476" t="s">
        <v>25</v>
      </c>
      <c r="I106" s="478" t="s">
        <v>26</v>
      </c>
      <c r="J106" s="474" t="s">
        <v>24</v>
      </c>
      <c r="K106" s="476" t="s">
        <v>25</v>
      </c>
      <c r="L106" s="478" t="s">
        <v>26</v>
      </c>
      <c r="M106" s="474" t="s">
        <v>24</v>
      </c>
      <c r="N106" s="476" t="s">
        <v>25</v>
      </c>
      <c r="O106" s="478" t="s">
        <v>26</v>
      </c>
      <c r="P106" s="474" t="s">
        <v>24</v>
      </c>
      <c r="Q106" s="476" t="s">
        <v>25</v>
      </c>
      <c r="R106" s="478" t="s">
        <v>26</v>
      </c>
      <c r="S106" s="474" t="s">
        <v>24</v>
      </c>
      <c r="T106" s="476" t="s">
        <v>25</v>
      </c>
      <c r="U106" s="478" t="s">
        <v>26</v>
      </c>
      <c r="V106" s="474" t="s">
        <v>24</v>
      </c>
      <c r="W106" s="476" t="s">
        <v>25</v>
      </c>
      <c r="X106" s="559" t="s">
        <v>26</v>
      </c>
      <c r="Y106" s="474" t="s">
        <v>24</v>
      </c>
      <c r="Z106" s="476" t="s">
        <v>25</v>
      </c>
      <c r="AA106" s="478" t="s">
        <v>26</v>
      </c>
      <c r="AB106" s="474" t="s">
        <v>24</v>
      </c>
      <c r="AC106" s="476" t="s">
        <v>25</v>
      </c>
      <c r="AD106" s="478" t="s">
        <v>26</v>
      </c>
      <c r="AE106" s="474" t="s">
        <v>24</v>
      </c>
      <c r="AF106" s="476" t="s">
        <v>25</v>
      </c>
      <c r="AG106" s="478" t="s">
        <v>26</v>
      </c>
      <c r="AH106" s="474" t="s">
        <v>24</v>
      </c>
      <c r="AI106" s="476" t="s">
        <v>25</v>
      </c>
      <c r="AJ106" s="478" t="s">
        <v>26</v>
      </c>
      <c r="AK106" s="474" t="s">
        <v>24</v>
      </c>
      <c r="AL106" s="476" t="s">
        <v>25</v>
      </c>
      <c r="AM106" s="478" t="s">
        <v>26</v>
      </c>
      <c r="AN106" s="474" t="s">
        <v>24</v>
      </c>
      <c r="AO106" s="476" t="s">
        <v>25</v>
      </c>
      <c r="AP106" s="478" t="s">
        <v>26</v>
      </c>
      <c r="AQ106" s="474" t="s">
        <v>24</v>
      </c>
      <c r="AR106" s="476" t="s">
        <v>25</v>
      </c>
      <c r="AS106" s="478" t="s">
        <v>26</v>
      </c>
      <c r="AT106" s="563" t="s">
        <v>24</v>
      </c>
      <c r="AU106" s="480" t="s">
        <v>27</v>
      </c>
    </row>
    <row r="107" spans="1:47" ht="15" customHeight="1">
      <c r="A107" s="547"/>
      <c r="B107" s="533"/>
      <c r="C107" s="533"/>
      <c r="D107" s="533"/>
      <c r="E107" s="533"/>
      <c r="F107" s="551"/>
      <c r="G107" s="513"/>
      <c r="H107" s="503"/>
      <c r="I107" s="505"/>
      <c r="J107" s="513"/>
      <c r="K107" s="503"/>
      <c r="L107" s="505"/>
      <c r="M107" s="513"/>
      <c r="N107" s="503"/>
      <c r="O107" s="505"/>
      <c r="P107" s="513"/>
      <c r="Q107" s="503"/>
      <c r="R107" s="505"/>
      <c r="S107" s="513"/>
      <c r="T107" s="503"/>
      <c r="U107" s="505"/>
      <c r="V107" s="513"/>
      <c r="W107" s="503"/>
      <c r="X107" s="543"/>
      <c r="Y107" s="513"/>
      <c r="Z107" s="503"/>
      <c r="AA107" s="505"/>
      <c r="AB107" s="513"/>
      <c r="AC107" s="503"/>
      <c r="AD107" s="505"/>
      <c r="AE107" s="513"/>
      <c r="AF107" s="503"/>
      <c r="AG107" s="505"/>
      <c r="AH107" s="513"/>
      <c r="AI107" s="503"/>
      <c r="AJ107" s="505"/>
      <c r="AK107" s="513"/>
      <c r="AL107" s="503"/>
      <c r="AM107" s="505"/>
      <c r="AN107" s="513"/>
      <c r="AO107" s="503"/>
      <c r="AP107" s="505"/>
      <c r="AQ107" s="513"/>
      <c r="AR107" s="503"/>
      <c r="AS107" s="505"/>
      <c r="AT107" s="545"/>
      <c r="AU107" s="553"/>
    </row>
    <row r="108" spans="1:47" ht="15" customHeight="1">
      <c r="A108" s="534" t="s">
        <v>244</v>
      </c>
      <c r="B108" s="548" t="s">
        <v>286</v>
      </c>
      <c r="C108" s="536">
        <v>1508</v>
      </c>
      <c r="D108" s="538" t="s">
        <v>287</v>
      </c>
      <c r="E108" s="540" t="s">
        <v>288</v>
      </c>
      <c r="F108" s="91" t="s">
        <v>31</v>
      </c>
      <c r="G108" s="103"/>
      <c r="H108" s="75">
        <f t="shared" ref="H108:H116" si="127">G108-I108</f>
        <v>0</v>
      </c>
      <c r="I108" s="104"/>
      <c r="J108" s="103"/>
      <c r="K108" s="75">
        <f t="shared" ref="K108:K116" si="128">J108-L108</f>
        <v>0</v>
      </c>
      <c r="L108" s="104"/>
      <c r="M108" s="103"/>
      <c r="N108" s="75">
        <f t="shared" ref="N108:N116" si="129">M108-O108</f>
        <v>0</v>
      </c>
      <c r="O108" s="104"/>
      <c r="P108" s="103"/>
      <c r="Q108" s="75">
        <f t="shared" ref="Q108:Q116" si="130">P108-R108</f>
        <v>0</v>
      </c>
      <c r="R108" s="104"/>
      <c r="S108" s="103"/>
      <c r="T108" s="75">
        <f t="shared" ref="T108:T116" si="131">S108-U108</f>
        <v>0</v>
      </c>
      <c r="U108" s="104"/>
      <c r="V108" s="103"/>
      <c r="W108" s="75">
        <f t="shared" ref="W108:W116" si="132">V108-X108</f>
        <v>0</v>
      </c>
      <c r="X108" s="123"/>
      <c r="Y108" s="103"/>
      <c r="Z108" s="75">
        <f t="shared" ref="Z108:Z116" si="133">Y108-AA108</f>
        <v>0</v>
      </c>
      <c r="AA108" s="104"/>
      <c r="AB108" s="103"/>
      <c r="AC108" s="75">
        <f t="shared" ref="AC108:AC116" si="134">AB108-AD108</f>
        <v>0</v>
      </c>
      <c r="AD108" s="104"/>
      <c r="AE108" s="103"/>
      <c r="AF108" s="75">
        <f t="shared" ref="AF108:AF116" si="135">AE108-AG108</f>
        <v>0</v>
      </c>
      <c r="AG108" s="104"/>
      <c r="AH108" s="103"/>
      <c r="AI108" s="75">
        <f t="shared" ref="AI108:AI116" si="136">AH108-AJ108</f>
        <v>0</v>
      </c>
      <c r="AJ108" s="104"/>
      <c r="AK108" s="103"/>
      <c r="AL108" s="75">
        <f t="shared" ref="AL108:AL116" si="137">AK108-AM108</f>
        <v>0</v>
      </c>
      <c r="AM108" s="104"/>
      <c r="AN108" s="103"/>
      <c r="AO108" s="75">
        <f t="shared" ref="AO108:AO116" si="138">AN108-AP108</f>
        <v>0</v>
      </c>
      <c r="AP108" s="104"/>
      <c r="AQ108" s="103"/>
      <c r="AR108" s="75">
        <f t="shared" ref="AR108:AR116" si="139">AQ108-AS108</f>
        <v>0</v>
      </c>
      <c r="AS108" s="104"/>
      <c r="AT108" s="98"/>
      <c r="AU108" s="77" t="s">
        <v>32</v>
      </c>
    </row>
    <row r="109" spans="1:47" ht="15" customHeight="1">
      <c r="A109" s="534"/>
      <c r="B109" s="548"/>
      <c r="C109" s="536"/>
      <c r="D109" s="538"/>
      <c r="E109" s="540"/>
      <c r="F109" s="91" t="s">
        <v>33</v>
      </c>
      <c r="G109" s="103"/>
      <c r="H109" s="75">
        <f t="shared" si="127"/>
        <v>0</v>
      </c>
      <c r="I109" s="104"/>
      <c r="J109" s="103"/>
      <c r="K109" s="75">
        <f t="shared" si="128"/>
        <v>0</v>
      </c>
      <c r="L109" s="104"/>
      <c r="M109" s="103"/>
      <c r="N109" s="75">
        <f t="shared" si="129"/>
        <v>0</v>
      </c>
      <c r="O109" s="104"/>
      <c r="P109" s="103"/>
      <c r="Q109" s="75">
        <f t="shared" si="130"/>
        <v>0</v>
      </c>
      <c r="R109" s="104"/>
      <c r="S109" s="103"/>
      <c r="T109" s="75">
        <f t="shared" si="131"/>
        <v>0</v>
      </c>
      <c r="U109" s="104"/>
      <c r="V109" s="103"/>
      <c r="W109" s="75">
        <f t="shared" si="132"/>
        <v>0</v>
      </c>
      <c r="X109" s="123"/>
      <c r="Y109" s="103"/>
      <c r="Z109" s="75">
        <f t="shared" si="133"/>
        <v>0</v>
      </c>
      <c r="AA109" s="104"/>
      <c r="AB109" s="103"/>
      <c r="AC109" s="75">
        <f t="shared" si="134"/>
        <v>0</v>
      </c>
      <c r="AD109" s="104"/>
      <c r="AE109" s="103"/>
      <c r="AF109" s="75">
        <f t="shared" si="135"/>
        <v>0</v>
      </c>
      <c r="AG109" s="104"/>
      <c r="AH109" s="103"/>
      <c r="AI109" s="75">
        <f t="shared" si="136"/>
        <v>0</v>
      </c>
      <c r="AJ109" s="104"/>
      <c r="AK109" s="103"/>
      <c r="AL109" s="75">
        <f t="shared" si="137"/>
        <v>0</v>
      </c>
      <c r="AM109" s="104"/>
      <c r="AN109" s="103"/>
      <c r="AO109" s="75">
        <f t="shared" si="138"/>
        <v>0</v>
      </c>
      <c r="AP109" s="104"/>
      <c r="AQ109" s="103"/>
      <c r="AR109" s="75">
        <f t="shared" si="139"/>
        <v>0</v>
      </c>
      <c r="AS109" s="104"/>
      <c r="AT109" s="98"/>
      <c r="AU109" s="78">
        <f>SUM(G108:G116,J108:J116,M108:M116,P108:P116,S108:S116,V108:V116,Y108:Y116,AB108:AB116,AE108:AE116,AH108:AH116,AK108:AK116,AT108:AT116,AN108:AN116,AQ108:AQ116)</f>
        <v>1517692</v>
      </c>
    </row>
    <row r="110" spans="1:47" ht="15" customHeight="1">
      <c r="A110" s="534"/>
      <c r="B110" s="548"/>
      <c r="C110" s="536"/>
      <c r="D110" s="538"/>
      <c r="E110" s="540"/>
      <c r="F110" s="91" t="s">
        <v>34</v>
      </c>
      <c r="G110" s="103"/>
      <c r="H110" s="75">
        <f t="shared" si="127"/>
        <v>0</v>
      </c>
      <c r="I110" s="104"/>
      <c r="J110" s="103"/>
      <c r="K110" s="75">
        <f t="shared" si="128"/>
        <v>0</v>
      </c>
      <c r="L110" s="104"/>
      <c r="M110" s="103"/>
      <c r="N110" s="75">
        <f t="shared" si="129"/>
        <v>0</v>
      </c>
      <c r="O110" s="104"/>
      <c r="P110" s="103"/>
      <c r="Q110" s="75">
        <f t="shared" si="130"/>
        <v>0</v>
      </c>
      <c r="R110" s="104"/>
      <c r="S110" s="103"/>
      <c r="T110" s="75">
        <f t="shared" si="131"/>
        <v>0</v>
      </c>
      <c r="U110" s="104"/>
      <c r="V110" s="103"/>
      <c r="W110" s="75">
        <f t="shared" si="132"/>
        <v>0</v>
      </c>
      <c r="X110" s="123"/>
      <c r="Y110" s="103"/>
      <c r="Z110" s="75">
        <f t="shared" si="133"/>
        <v>0</v>
      </c>
      <c r="AA110" s="104"/>
      <c r="AB110" s="103"/>
      <c r="AC110" s="75">
        <f t="shared" si="134"/>
        <v>0</v>
      </c>
      <c r="AD110" s="104"/>
      <c r="AE110" s="103"/>
      <c r="AF110" s="75">
        <f t="shared" si="135"/>
        <v>0</v>
      </c>
      <c r="AG110" s="104"/>
      <c r="AH110" s="103"/>
      <c r="AI110" s="75">
        <f t="shared" si="136"/>
        <v>0</v>
      </c>
      <c r="AJ110" s="104"/>
      <c r="AK110" s="103"/>
      <c r="AL110" s="75">
        <f t="shared" si="137"/>
        <v>0</v>
      </c>
      <c r="AM110" s="104"/>
      <c r="AN110" s="103"/>
      <c r="AO110" s="75">
        <f t="shared" si="138"/>
        <v>0</v>
      </c>
      <c r="AP110" s="104"/>
      <c r="AQ110" s="103"/>
      <c r="AR110" s="75">
        <f t="shared" si="139"/>
        <v>0</v>
      </c>
      <c r="AS110" s="104"/>
      <c r="AT110" s="98"/>
      <c r="AU110" s="79" t="s">
        <v>35</v>
      </c>
    </row>
    <row r="111" spans="1:47" ht="15" customHeight="1">
      <c r="A111" s="534"/>
      <c r="B111" s="548"/>
      <c r="C111" s="536"/>
      <c r="D111" s="538"/>
      <c r="E111" s="540"/>
      <c r="F111" s="91" t="s">
        <v>36</v>
      </c>
      <c r="G111" s="103"/>
      <c r="H111" s="75">
        <f t="shared" si="127"/>
        <v>0</v>
      </c>
      <c r="I111" s="104"/>
      <c r="J111" s="103"/>
      <c r="K111" s="75">
        <f t="shared" si="128"/>
        <v>0</v>
      </c>
      <c r="L111" s="104"/>
      <c r="M111" s="103"/>
      <c r="N111" s="75">
        <f t="shared" si="129"/>
        <v>0</v>
      </c>
      <c r="O111" s="104"/>
      <c r="P111" s="103"/>
      <c r="Q111" s="75">
        <f t="shared" si="130"/>
        <v>0</v>
      </c>
      <c r="R111" s="104"/>
      <c r="S111" s="103"/>
      <c r="T111" s="75">
        <f t="shared" si="131"/>
        <v>0</v>
      </c>
      <c r="U111" s="104"/>
      <c r="V111" s="103"/>
      <c r="W111" s="75">
        <f t="shared" si="132"/>
        <v>0</v>
      </c>
      <c r="X111" s="123"/>
      <c r="Y111" s="103"/>
      <c r="Z111" s="75">
        <f t="shared" si="133"/>
        <v>0</v>
      </c>
      <c r="AA111" s="104"/>
      <c r="AB111" s="103"/>
      <c r="AC111" s="75">
        <f t="shared" si="134"/>
        <v>0</v>
      </c>
      <c r="AD111" s="104"/>
      <c r="AE111" s="103"/>
      <c r="AF111" s="75">
        <f t="shared" si="135"/>
        <v>0</v>
      </c>
      <c r="AG111" s="104"/>
      <c r="AH111" s="103"/>
      <c r="AI111" s="75">
        <f t="shared" si="136"/>
        <v>0</v>
      </c>
      <c r="AJ111" s="104"/>
      <c r="AK111" s="103"/>
      <c r="AL111" s="75">
        <f t="shared" si="137"/>
        <v>0</v>
      </c>
      <c r="AM111" s="104"/>
      <c r="AN111" s="103"/>
      <c r="AO111" s="75">
        <f t="shared" si="138"/>
        <v>0</v>
      </c>
      <c r="AP111" s="104"/>
      <c r="AQ111" s="103"/>
      <c r="AR111" s="75">
        <f t="shared" si="139"/>
        <v>0</v>
      </c>
      <c r="AS111" s="104"/>
      <c r="AT111" s="98"/>
      <c r="AU111" s="78">
        <f>SUM(H108:H116,K108:K116,N108:N116,Q108:Q116,T108:T116,W108:W116,Z108:Z116,AC108:AC116,Z108:Z116,AF108:AF116,AI108:AI116,AL108:AL116,AO108:AO116,AR108:AR116)</f>
        <v>-123</v>
      </c>
    </row>
    <row r="112" spans="1:47" ht="15" customHeight="1">
      <c r="A112" s="534"/>
      <c r="B112" s="548"/>
      <c r="C112" s="536"/>
      <c r="D112" s="538"/>
      <c r="E112" s="540"/>
      <c r="F112" s="91" t="s">
        <v>37</v>
      </c>
      <c r="G112" s="103"/>
      <c r="H112" s="75">
        <f t="shared" si="127"/>
        <v>0</v>
      </c>
      <c r="I112" s="104"/>
      <c r="J112" s="103"/>
      <c r="K112" s="75">
        <f t="shared" si="128"/>
        <v>0</v>
      </c>
      <c r="L112" s="104"/>
      <c r="M112" s="103"/>
      <c r="N112" s="75">
        <f t="shared" si="129"/>
        <v>0</v>
      </c>
      <c r="O112" s="104"/>
      <c r="P112" s="103"/>
      <c r="Q112" s="75">
        <f t="shared" si="130"/>
        <v>0</v>
      </c>
      <c r="R112" s="104"/>
      <c r="S112" s="103"/>
      <c r="T112" s="75">
        <f t="shared" si="131"/>
        <v>0</v>
      </c>
      <c r="U112" s="104"/>
      <c r="V112" s="103"/>
      <c r="W112" s="75">
        <f t="shared" si="132"/>
        <v>0</v>
      </c>
      <c r="X112" s="123"/>
      <c r="Y112" s="103"/>
      <c r="Z112" s="75">
        <f t="shared" si="133"/>
        <v>0</v>
      </c>
      <c r="AA112" s="104"/>
      <c r="AB112" s="103"/>
      <c r="AC112" s="75">
        <f t="shared" si="134"/>
        <v>0</v>
      </c>
      <c r="AD112" s="104"/>
      <c r="AE112" s="103"/>
      <c r="AF112" s="75">
        <f t="shared" si="135"/>
        <v>0</v>
      </c>
      <c r="AG112" s="104"/>
      <c r="AH112" s="103"/>
      <c r="AI112" s="75">
        <f t="shared" si="136"/>
        <v>0</v>
      </c>
      <c r="AJ112" s="104"/>
      <c r="AK112" s="103"/>
      <c r="AL112" s="75">
        <f t="shared" si="137"/>
        <v>0</v>
      </c>
      <c r="AM112" s="104"/>
      <c r="AN112" s="103"/>
      <c r="AO112" s="75">
        <f t="shared" si="138"/>
        <v>0</v>
      </c>
      <c r="AP112" s="104"/>
      <c r="AQ112" s="103"/>
      <c r="AR112" s="75">
        <f t="shared" si="139"/>
        <v>0</v>
      </c>
      <c r="AS112" s="104"/>
      <c r="AT112" s="98"/>
      <c r="AU112" s="79" t="s">
        <v>38</v>
      </c>
    </row>
    <row r="113" spans="1:47" ht="15" customHeight="1">
      <c r="A113" s="534"/>
      <c r="B113" s="548"/>
      <c r="C113" s="536"/>
      <c r="D113" s="538"/>
      <c r="E113" s="540"/>
      <c r="F113" s="91" t="s">
        <v>40</v>
      </c>
      <c r="G113" s="103">
        <v>1296977</v>
      </c>
      <c r="H113" s="75">
        <f t="shared" si="127"/>
        <v>-123</v>
      </c>
      <c r="I113" s="104">
        <v>1297100</v>
      </c>
      <c r="J113" s="103">
        <v>170715</v>
      </c>
      <c r="K113" s="75">
        <f t="shared" si="128"/>
        <v>0</v>
      </c>
      <c r="L113" s="104">
        <v>170715</v>
      </c>
      <c r="M113" s="103"/>
      <c r="N113" s="75">
        <f t="shared" si="129"/>
        <v>0</v>
      </c>
      <c r="O113" s="104"/>
      <c r="P113" s="103"/>
      <c r="Q113" s="75">
        <f t="shared" si="130"/>
        <v>0</v>
      </c>
      <c r="R113" s="104"/>
      <c r="S113" s="103">
        <v>50000</v>
      </c>
      <c r="T113" s="75">
        <f t="shared" si="131"/>
        <v>0</v>
      </c>
      <c r="U113" s="104">
        <v>50000</v>
      </c>
      <c r="V113" s="103"/>
      <c r="W113" s="75">
        <f t="shared" si="132"/>
        <v>0</v>
      </c>
      <c r="X113" s="123"/>
      <c r="Y113" s="103"/>
      <c r="Z113" s="75">
        <f t="shared" si="133"/>
        <v>0</v>
      </c>
      <c r="AA113" s="104"/>
      <c r="AB113" s="103"/>
      <c r="AC113" s="75">
        <f t="shared" si="134"/>
        <v>0</v>
      </c>
      <c r="AD113" s="104"/>
      <c r="AE113" s="103"/>
      <c r="AF113" s="75">
        <f t="shared" si="135"/>
        <v>0</v>
      </c>
      <c r="AG113" s="104"/>
      <c r="AH113" s="103"/>
      <c r="AI113" s="75">
        <f t="shared" si="136"/>
        <v>0</v>
      </c>
      <c r="AJ113" s="104"/>
      <c r="AK113" s="103"/>
      <c r="AL113" s="75">
        <f t="shared" si="137"/>
        <v>0</v>
      </c>
      <c r="AM113" s="104"/>
      <c r="AN113" s="103"/>
      <c r="AO113" s="75">
        <f t="shared" si="138"/>
        <v>0</v>
      </c>
      <c r="AP113" s="104"/>
      <c r="AQ113" s="103"/>
      <c r="AR113" s="75">
        <f t="shared" si="139"/>
        <v>0</v>
      </c>
      <c r="AS113" s="104"/>
      <c r="AT113" s="98"/>
      <c r="AU113" s="78">
        <f>SUM(I108:I116,L108:L116,O108:O116,R108:R116,U108:U116,X108:X116,AA108:AA116,AD108:AD116,AG108:AG116,AJ108:AJ116,AM108:AM116,AP108:AP116,AS108:AS116)</f>
        <v>1517815</v>
      </c>
    </row>
    <row r="114" spans="1:47" ht="15" customHeight="1">
      <c r="A114" s="534"/>
      <c r="B114" s="548"/>
      <c r="C114" s="536"/>
      <c r="D114" s="538"/>
      <c r="E114" s="540"/>
      <c r="F114" s="91" t="s">
        <v>41</v>
      </c>
      <c r="G114" s="103"/>
      <c r="H114" s="75">
        <f t="shared" si="127"/>
        <v>0</v>
      </c>
      <c r="I114" s="104"/>
      <c r="J114" s="103"/>
      <c r="K114" s="75">
        <f t="shared" si="128"/>
        <v>0</v>
      </c>
      <c r="L114" s="104"/>
      <c r="M114" s="103"/>
      <c r="N114" s="75">
        <f t="shared" si="129"/>
        <v>0</v>
      </c>
      <c r="O114" s="104"/>
      <c r="P114" s="103"/>
      <c r="Q114" s="75">
        <f t="shared" si="130"/>
        <v>0</v>
      </c>
      <c r="R114" s="104"/>
      <c r="S114" s="103"/>
      <c r="T114" s="75">
        <f t="shared" si="131"/>
        <v>0</v>
      </c>
      <c r="U114" s="104"/>
      <c r="V114" s="103"/>
      <c r="W114" s="75">
        <f t="shared" si="132"/>
        <v>0</v>
      </c>
      <c r="X114" s="123"/>
      <c r="Y114" s="103"/>
      <c r="Z114" s="75">
        <f t="shared" si="133"/>
        <v>0</v>
      </c>
      <c r="AA114" s="104"/>
      <c r="AB114" s="103"/>
      <c r="AC114" s="75">
        <f t="shared" si="134"/>
        <v>0</v>
      </c>
      <c r="AD114" s="104"/>
      <c r="AE114" s="103"/>
      <c r="AF114" s="75">
        <f t="shared" si="135"/>
        <v>0</v>
      </c>
      <c r="AG114" s="104"/>
      <c r="AH114" s="103"/>
      <c r="AI114" s="75">
        <f t="shared" si="136"/>
        <v>0</v>
      </c>
      <c r="AJ114" s="104"/>
      <c r="AK114" s="103"/>
      <c r="AL114" s="75">
        <f t="shared" si="137"/>
        <v>0</v>
      </c>
      <c r="AM114" s="104"/>
      <c r="AN114" s="103"/>
      <c r="AO114" s="75">
        <f t="shared" si="138"/>
        <v>0</v>
      </c>
      <c r="AP114" s="104"/>
      <c r="AQ114" s="103"/>
      <c r="AR114" s="75">
        <f t="shared" si="139"/>
        <v>0</v>
      </c>
      <c r="AS114" s="104"/>
      <c r="AT114" s="98"/>
      <c r="AU114" s="79" t="s">
        <v>42</v>
      </c>
    </row>
    <row r="115" spans="1:47" ht="15" customHeight="1">
      <c r="A115" s="534"/>
      <c r="B115" s="548"/>
      <c r="C115" s="536"/>
      <c r="D115" s="538"/>
      <c r="E115" s="540"/>
      <c r="F115" s="91" t="s">
        <v>43</v>
      </c>
      <c r="G115" s="103"/>
      <c r="H115" s="75">
        <f t="shared" si="127"/>
        <v>0</v>
      </c>
      <c r="I115" s="104"/>
      <c r="J115" s="103"/>
      <c r="K115" s="75">
        <f t="shared" si="128"/>
        <v>0</v>
      </c>
      <c r="L115" s="104"/>
      <c r="M115" s="103"/>
      <c r="N115" s="75">
        <f t="shared" si="129"/>
        <v>0</v>
      </c>
      <c r="O115" s="104"/>
      <c r="P115" s="103"/>
      <c r="Q115" s="75">
        <f t="shared" si="130"/>
        <v>0</v>
      </c>
      <c r="R115" s="104"/>
      <c r="S115" s="103"/>
      <c r="T115" s="75">
        <f t="shared" si="131"/>
        <v>0</v>
      </c>
      <c r="U115" s="104"/>
      <c r="V115" s="103"/>
      <c r="W115" s="75">
        <f t="shared" si="132"/>
        <v>0</v>
      </c>
      <c r="X115" s="123"/>
      <c r="Y115" s="103"/>
      <c r="Z115" s="75">
        <f t="shared" si="133"/>
        <v>0</v>
      </c>
      <c r="AA115" s="104"/>
      <c r="AB115" s="103"/>
      <c r="AC115" s="75">
        <f t="shared" si="134"/>
        <v>0</v>
      </c>
      <c r="AD115" s="104"/>
      <c r="AE115" s="103"/>
      <c r="AF115" s="75">
        <f t="shared" si="135"/>
        <v>0</v>
      </c>
      <c r="AG115" s="104"/>
      <c r="AH115" s="103"/>
      <c r="AI115" s="75">
        <f t="shared" si="136"/>
        <v>0</v>
      </c>
      <c r="AJ115" s="104"/>
      <c r="AK115" s="103"/>
      <c r="AL115" s="75">
        <f t="shared" si="137"/>
        <v>0</v>
      </c>
      <c r="AM115" s="104"/>
      <c r="AN115" s="103"/>
      <c r="AO115" s="75">
        <f t="shared" si="138"/>
        <v>0</v>
      </c>
      <c r="AP115" s="104"/>
      <c r="AQ115" s="103"/>
      <c r="AR115" s="75">
        <f t="shared" si="139"/>
        <v>0</v>
      </c>
      <c r="AS115" s="104"/>
      <c r="AT115" s="98"/>
      <c r="AU115" s="80">
        <f>AU113/AU109</f>
        <v>1.0000810441117169</v>
      </c>
    </row>
    <row r="116" spans="1:47" ht="15" customHeight="1">
      <c r="A116" s="534"/>
      <c r="B116" s="548"/>
      <c r="C116" s="536"/>
      <c r="D116" s="538"/>
      <c r="E116" s="540"/>
      <c r="F116" s="91" t="s">
        <v>44</v>
      </c>
      <c r="G116" s="103"/>
      <c r="H116" s="75">
        <f t="shared" si="127"/>
        <v>0</v>
      </c>
      <c r="I116" s="104"/>
      <c r="J116" s="103"/>
      <c r="K116" s="75">
        <f t="shared" si="128"/>
        <v>0</v>
      </c>
      <c r="L116" s="104"/>
      <c r="M116" s="103"/>
      <c r="N116" s="75">
        <f t="shared" si="129"/>
        <v>0</v>
      </c>
      <c r="O116" s="104"/>
      <c r="P116" s="103"/>
      <c r="Q116" s="75">
        <f t="shared" si="130"/>
        <v>0</v>
      </c>
      <c r="R116" s="104"/>
      <c r="S116" s="103"/>
      <c r="T116" s="75">
        <f t="shared" si="131"/>
        <v>0</v>
      </c>
      <c r="U116" s="104"/>
      <c r="V116" s="103"/>
      <c r="W116" s="75">
        <f t="shared" si="132"/>
        <v>0</v>
      </c>
      <c r="X116" s="123"/>
      <c r="Y116" s="103"/>
      <c r="Z116" s="75">
        <f t="shared" si="133"/>
        <v>0</v>
      </c>
      <c r="AA116" s="104"/>
      <c r="AB116" s="103"/>
      <c r="AC116" s="75">
        <f t="shared" si="134"/>
        <v>0</v>
      </c>
      <c r="AD116" s="104"/>
      <c r="AE116" s="103"/>
      <c r="AF116" s="75">
        <f t="shared" si="135"/>
        <v>0</v>
      </c>
      <c r="AG116" s="104"/>
      <c r="AH116" s="103"/>
      <c r="AI116" s="75">
        <f t="shared" si="136"/>
        <v>0</v>
      </c>
      <c r="AJ116" s="104"/>
      <c r="AK116" s="103"/>
      <c r="AL116" s="75">
        <f t="shared" si="137"/>
        <v>0</v>
      </c>
      <c r="AM116" s="104"/>
      <c r="AN116" s="103"/>
      <c r="AO116" s="75">
        <f t="shared" si="138"/>
        <v>0</v>
      </c>
      <c r="AP116" s="104"/>
      <c r="AQ116" s="103"/>
      <c r="AR116" s="75">
        <f t="shared" si="139"/>
        <v>0</v>
      </c>
      <c r="AS116" s="104"/>
      <c r="AT116" s="98"/>
      <c r="AU116" s="78"/>
    </row>
    <row r="117" spans="1:47" ht="15" customHeight="1">
      <c r="A117" s="546" t="s">
        <v>22</v>
      </c>
      <c r="B117" s="532" t="s">
        <v>18</v>
      </c>
      <c r="C117" s="532" t="s">
        <v>19</v>
      </c>
      <c r="D117" s="532" t="s">
        <v>204</v>
      </c>
      <c r="E117" s="532" t="s">
        <v>21</v>
      </c>
      <c r="F117" s="550" t="s">
        <v>23</v>
      </c>
      <c r="G117" s="512" t="s">
        <v>24</v>
      </c>
      <c r="H117" s="502" t="s">
        <v>25</v>
      </c>
      <c r="I117" s="504" t="s">
        <v>26</v>
      </c>
      <c r="J117" s="512" t="s">
        <v>24</v>
      </c>
      <c r="K117" s="502" t="s">
        <v>25</v>
      </c>
      <c r="L117" s="504" t="s">
        <v>26</v>
      </c>
      <c r="M117" s="512" t="s">
        <v>24</v>
      </c>
      <c r="N117" s="502" t="s">
        <v>25</v>
      </c>
      <c r="O117" s="504" t="s">
        <v>26</v>
      </c>
      <c r="P117" s="512" t="s">
        <v>24</v>
      </c>
      <c r="Q117" s="502" t="s">
        <v>25</v>
      </c>
      <c r="R117" s="504" t="s">
        <v>26</v>
      </c>
      <c r="S117" s="512" t="s">
        <v>24</v>
      </c>
      <c r="T117" s="502" t="s">
        <v>25</v>
      </c>
      <c r="U117" s="504" t="s">
        <v>26</v>
      </c>
      <c r="V117" s="512" t="s">
        <v>24</v>
      </c>
      <c r="W117" s="502" t="s">
        <v>25</v>
      </c>
      <c r="X117" s="542" t="s">
        <v>26</v>
      </c>
      <c r="Y117" s="512" t="s">
        <v>24</v>
      </c>
      <c r="Z117" s="502" t="s">
        <v>25</v>
      </c>
      <c r="AA117" s="504" t="s">
        <v>26</v>
      </c>
      <c r="AB117" s="512" t="s">
        <v>24</v>
      </c>
      <c r="AC117" s="502" t="s">
        <v>25</v>
      </c>
      <c r="AD117" s="504" t="s">
        <v>26</v>
      </c>
      <c r="AE117" s="512" t="s">
        <v>24</v>
      </c>
      <c r="AF117" s="502" t="s">
        <v>25</v>
      </c>
      <c r="AG117" s="504" t="s">
        <v>26</v>
      </c>
      <c r="AH117" s="512" t="s">
        <v>24</v>
      </c>
      <c r="AI117" s="502" t="s">
        <v>25</v>
      </c>
      <c r="AJ117" s="504" t="s">
        <v>26</v>
      </c>
      <c r="AK117" s="512" t="s">
        <v>24</v>
      </c>
      <c r="AL117" s="502" t="s">
        <v>25</v>
      </c>
      <c r="AM117" s="504" t="s">
        <v>26</v>
      </c>
      <c r="AN117" s="512" t="s">
        <v>24</v>
      </c>
      <c r="AO117" s="502" t="s">
        <v>25</v>
      </c>
      <c r="AP117" s="504" t="s">
        <v>26</v>
      </c>
      <c r="AQ117" s="512" t="s">
        <v>24</v>
      </c>
      <c r="AR117" s="502" t="s">
        <v>25</v>
      </c>
      <c r="AS117" s="504" t="s">
        <v>26</v>
      </c>
      <c r="AT117" s="544" t="s">
        <v>24</v>
      </c>
      <c r="AU117" s="552" t="s">
        <v>27</v>
      </c>
    </row>
    <row r="118" spans="1:47" ht="15" customHeight="1">
      <c r="A118" s="547"/>
      <c r="B118" s="533"/>
      <c r="C118" s="533"/>
      <c r="D118" s="533"/>
      <c r="E118" s="533"/>
      <c r="F118" s="551"/>
      <c r="G118" s="513"/>
      <c r="H118" s="503"/>
      <c r="I118" s="505"/>
      <c r="J118" s="513"/>
      <c r="K118" s="503"/>
      <c r="L118" s="505"/>
      <c r="M118" s="513"/>
      <c r="N118" s="503"/>
      <c r="O118" s="505"/>
      <c r="P118" s="513"/>
      <c r="Q118" s="503"/>
      <c r="R118" s="505"/>
      <c r="S118" s="513"/>
      <c r="T118" s="503"/>
      <c r="U118" s="505"/>
      <c r="V118" s="513"/>
      <c r="W118" s="503"/>
      <c r="X118" s="543"/>
      <c r="Y118" s="513"/>
      <c r="Z118" s="503"/>
      <c r="AA118" s="505"/>
      <c r="AB118" s="513"/>
      <c r="AC118" s="503"/>
      <c r="AD118" s="505"/>
      <c r="AE118" s="513"/>
      <c r="AF118" s="503"/>
      <c r="AG118" s="505"/>
      <c r="AH118" s="513"/>
      <c r="AI118" s="503"/>
      <c r="AJ118" s="505"/>
      <c r="AK118" s="513"/>
      <c r="AL118" s="503"/>
      <c r="AM118" s="505"/>
      <c r="AN118" s="513"/>
      <c r="AO118" s="503"/>
      <c r="AP118" s="505"/>
      <c r="AQ118" s="513"/>
      <c r="AR118" s="503"/>
      <c r="AS118" s="505"/>
      <c r="AT118" s="545"/>
      <c r="AU118" s="553"/>
    </row>
    <row r="119" spans="1:47" ht="15" customHeight="1">
      <c r="A119" s="534" t="s">
        <v>244</v>
      </c>
      <c r="B119" s="548" t="s">
        <v>289</v>
      </c>
      <c r="C119" s="571">
        <v>2508</v>
      </c>
      <c r="D119" s="538" t="s">
        <v>290</v>
      </c>
      <c r="E119" s="540" t="s">
        <v>291</v>
      </c>
      <c r="F119" s="91" t="s">
        <v>31</v>
      </c>
      <c r="G119" s="103"/>
      <c r="H119" s="75">
        <f t="shared" ref="H119:H127" si="140">G119-I119</f>
        <v>0</v>
      </c>
      <c r="I119" s="104"/>
      <c r="J119" s="103"/>
      <c r="K119" s="75">
        <f t="shared" ref="K119:K127" si="141">J119-L119</f>
        <v>0</v>
      </c>
      <c r="L119" s="104"/>
      <c r="M119" s="103"/>
      <c r="N119" s="75">
        <f t="shared" ref="N119:N127" si="142">M119-O119</f>
        <v>0</v>
      </c>
      <c r="O119" s="104"/>
      <c r="P119" s="103"/>
      <c r="Q119" s="75">
        <f t="shared" ref="Q119:Q127" si="143">P119-R119</f>
        <v>0</v>
      </c>
      <c r="R119" s="104"/>
      <c r="S119" s="103"/>
      <c r="T119" s="75">
        <f t="shared" ref="T119:T127" si="144">S119-U119</f>
        <v>0</v>
      </c>
      <c r="U119" s="104"/>
      <c r="V119" s="103"/>
      <c r="W119" s="75">
        <f t="shared" ref="W119:W127" si="145">V119-X119</f>
        <v>0</v>
      </c>
      <c r="X119" s="123"/>
      <c r="Y119" s="103"/>
      <c r="Z119" s="75">
        <f t="shared" ref="Z119:Z127" si="146">Y119-AA119</f>
        <v>0</v>
      </c>
      <c r="AA119" s="104"/>
      <c r="AB119" s="103"/>
      <c r="AC119" s="75">
        <f t="shared" ref="AC119:AC127" si="147">AB119-AD119</f>
        <v>0</v>
      </c>
      <c r="AD119" s="104"/>
      <c r="AE119" s="103"/>
      <c r="AF119" s="75">
        <f t="shared" ref="AF119:AF127" si="148">AE119-AG119</f>
        <v>0</v>
      </c>
      <c r="AG119" s="104"/>
      <c r="AH119" s="103"/>
      <c r="AI119" s="75">
        <f t="shared" ref="AI119:AI127" si="149">AH119-AJ119</f>
        <v>0</v>
      </c>
      <c r="AJ119" s="104"/>
      <c r="AK119" s="103"/>
      <c r="AL119" s="75">
        <f t="shared" ref="AL119:AL127" si="150">AK119-AM119</f>
        <v>0</v>
      </c>
      <c r="AM119" s="104"/>
      <c r="AN119" s="103"/>
      <c r="AO119" s="75">
        <f t="shared" ref="AO119:AO127" si="151">AN119-AP119</f>
        <v>0</v>
      </c>
      <c r="AP119" s="104"/>
      <c r="AQ119" s="103"/>
      <c r="AR119" s="75">
        <f t="shared" ref="AR119:AR127" si="152">AQ119-AS119</f>
        <v>0</v>
      </c>
      <c r="AS119" s="104"/>
      <c r="AT119" s="98"/>
      <c r="AU119" s="77" t="s">
        <v>32</v>
      </c>
    </row>
    <row r="120" spans="1:47" ht="15" customHeight="1">
      <c r="A120" s="534"/>
      <c r="B120" s="548"/>
      <c r="C120" s="571"/>
      <c r="D120" s="538"/>
      <c r="E120" s="540"/>
      <c r="F120" s="91" t="s">
        <v>33</v>
      </c>
      <c r="G120" s="103"/>
      <c r="H120" s="75">
        <f t="shared" si="140"/>
        <v>0</v>
      </c>
      <c r="I120" s="104"/>
      <c r="J120" s="103"/>
      <c r="K120" s="75">
        <f t="shared" si="141"/>
        <v>0</v>
      </c>
      <c r="L120" s="104"/>
      <c r="M120" s="103"/>
      <c r="N120" s="75">
        <f t="shared" si="142"/>
        <v>0</v>
      </c>
      <c r="O120" s="104"/>
      <c r="P120" s="103"/>
      <c r="Q120" s="75">
        <f t="shared" si="143"/>
        <v>0</v>
      </c>
      <c r="R120" s="104"/>
      <c r="S120" s="103"/>
      <c r="T120" s="75">
        <f t="shared" si="144"/>
        <v>0</v>
      </c>
      <c r="U120" s="104"/>
      <c r="V120" s="103"/>
      <c r="W120" s="75">
        <f t="shared" si="145"/>
        <v>0</v>
      </c>
      <c r="X120" s="123"/>
      <c r="Y120" s="103"/>
      <c r="Z120" s="75">
        <f t="shared" si="146"/>
        <v>0</v>
      </c>
      <c r="AA120" s="104"/>
      <c r="AB120" s="103"/>
      <c r="AC120" s="75">
        <f t="shared" si="147"/>
        <v>0</v>
      </c>
      <c r="AD120" s="104"/>
      <c r="AE120" s="103"/>
      <c r="AF120" s="75">
        <f t="shared" si="148"/>
        <v>0</v>
      </c>
      <c r="AG120" s="104"/>
      <c r="AH120" s="103"/>
      <c r="AI120" s="75">
        <f t="shared" si="149"/>
        <v>0</v>
      </c>
      <c r="AJ120" s="104"/>
      <c r="AK120" s="103"/>
      <c r="AL120" s="75">
        <f t="shared" si="150"/>
        <v>0</v>
      </c>
      <c r="AM120" s="104"/>
      <c r="AN120" s="103"/>
      <c r="AO120" s="75">
        <f t="shared" si="151"/>
        <v>0</v>
      </c>
      <c r="AP120" s="104"/>
      <c r="AQ120" s="103"/>
      <c r="AR120" s="75">
        <f t="shared" si="152"/>
        <v>0</v>
      </c>
      <c r="AS120" s="104"/>
      <c r="AT120" s="98"/>
      <c r="AU120" s="78">
        <f>SUM(G119:G127,J119:J127,M119:M127,P119:P127,S119:S127,V119:V127,Y119:Y127,AB119:AB127,AE119:AE127,AH119:AH127,AK119:AK127,AT119:AT127,AN119:AN127,AQ119:AQ127)</f>
        <v>450000</v>
      </c>
    </row>
    <row r="121" spans="1:47" ht="15" customHeight="1">
      <c r="A121" s="534"/>
      <c r="B121" s="548"/>
      <c r="C121" s="571"/>
      <c r="D121" s="538"/>
      <c r="E121" s="540"/>
      <c r="F121" s="91" t="s">
        <v>34</v>
      </c>
      <c r="G121" s="103"/>
      <c r="H121" s="75">
        <f t="shared" si="140"/>
        <v>0</v>
      </c>
      <c r="I121" s="104"/>
      <c r="J121" s="103">
        <v>200000</v>
      </c>
      <c r="K121" s="75">
        <f t="shared" si="141"/>
        <v>0</v>
      </c>
      <c r="L121" s="104">
        <v>200000</v>
      </c>
      <c r="M121" s="103"/>
      <c r="N121" s="75">
        <f t="shared" si="142"/>
        <v>0</v>
      </c>
      <c r="O121" s="104"/>
      <c r="P121" s="103"/>
      <c r="Q121" s="75">
        <f t="shared" si="143"/>
        <v>0</v>
      </c>
      <c r="R121" s="104"/>
      <c r="S121" s="103"/>
      <c r="T121" s="75">
        <f t="shared" si="144"/>
        <v>0</v>
      </c>
      <c r="U121" s="104"/>
      <c r="V121" s="103"/>
      <c r="W121" s="75">
        <f t="shared" si="145"/>
        <v>0</v>
      </c>
      <c r="X121" s="123"/>
      <c r="Y121" s="103"/>
      <c r="Z121" s="75">
        <f t="shared" si="146"/>
        <v>0</v>
      </c>
      <c r="AA121" s="104"/>
      <c r="AB121" s="103"/>
      <c r="AC121" s="75">
        <f t="shared" si="147"/>
        <v>0</v>
      </c>
      <c r="AD121" s="104"/>
      <c r="AE121" s="103"/>
      <c r="AF121" s="75">
        <f t="shared" si="148"/>
        <v>0</v>
      </c>
      <c r="AG121" s="104"/>
      <c r="AH121" s="103"/>
      <c r="AI121" s="75">
        <f t="shared" si="149"/>
        <v>0</v>
      </c>
      <c r="AJ121" s="104"/>
      <c r="AK121" s="103"/>
      <c r="AL121" s="75">
        <f t="shared" si="150"/>
        <v>0</v>
      </c>
      <c r="AM121" s="104"/>
      <c r="AN121" s="103"/>
      <c r="AO121" s="75">
        <f t="shared" si="151"/>
        <v>0</v>
      </c>
      <c r="AP121" s="104"/>
      <c r="AQ121" s="103"/>
      <c r="AR121" s="75">
        <f t="shared" si="152"/>
        <v>0</v>
      </c>
      <c r="AS121" s="104"/>
      <c r="AT121" s="98"/>
      <c r="AU121" s="79" t="s">
        <v>35</v>
      </c>
    </row>
    <row r="122" spans="1:47" ht="15" customHeight="1">
      <c r="A122" s="534"/>
      <c r="B122" s="548"/>
      <c r="C122" s="571"/>
      <c r="D122" s="538"/>
      <c r="E122" s="540"/>
      <c r="F122" s="91" t="s">
        <v>36</v>
      </c>
      <c r="G122" s="103"/>
      <c r="H122" s="75">
        <f t="shared" si="140"/>
        <v>0</v>
      </c>
      <c r="I122" s="104"/>
      <c r="J122" s="103"/>
      <c r="K122" s="75">
        <f t="shared" si="141"/>
        <v>0</v>
      </c>
      <c r="L122" s="104"/>
      <c r="M122" s="103"/>
      <c r="N122" s="75">
        <f t="shared" si="142"/>
        <v>0</v>
      </c>
      <c r="O122" s="104"/>
      <c r="P122" s="103"/>
      <c r="Q122" s="75">
        <f t="shared" si="143"/>
        <v>0</v>
      </c>
      <c r="R122" s="104"/>
      <c r="S122" s="103"/>
      <c r="T122" s="75">
        <f t="shared" si="144"/>
        <v>0</v>
      </c>
      <c r="U122" s="104"/>
      <c r="V122" s="103"/>
      <c r="W122" s="75">
        <f t="shared" si="145"/>
        <v>0</v>
      </c>
      <c r="X122" s="123"/>
      <c r="Y122" s="103"/>
      <c r="Z122" s="75">
        <f t="shared" si="146"/>
        <v>0</v>
      </c>
      <c r="AA122" s="104"/>
      <c r="AB122" s="103"/>
      <c r="AC122" s="75">
        <f t="shared" si="147"/>
        <v>0</v>
      </c>
      <c r="AD122" s="104"/>
      <c r="AE122" s="103"/>
      <c r="AF122" s="75">
        <f t="shared" si="148"/>
        <v>0</v>
      </c>
      <c r="AG122" s="104"/>
      <c r="AH122" s="103"/>
      <c r="AI122" s="75">
        <f t="shared" si="149"/>
        <v>0</v>
      </c>
      <c r="AJ122" s="104"/>
      <c r="AK122" s="103"/>
      <c r="AL122" s="75">
        <f t="shared" si="150"/>
        <v>0</v>
      </c>
      <c r="AM122" s="104"/>
      <c r="AN122" s="103"/>
      <c r="AO122" s="75">
        <f t="shared" si="151"/>
        <v>0</v>
      </c>
      <c r="AP122" s="104"/>
      <c r="AQ122" s="103"/>
      <c r="AR122" s="75">
        <f t="shared" si="152"/>
        <v>0</v>
      </c>
      <c r="AS122" s="104"/>
      <c r="AT122" s="98"/>
      <c r="AU122" s="78">
        <f>SUM(H119:H127,K119:K127,N119:N127,Q119:Q127,T119:T127,W119:W127,Z119:Z127,AC119:AC127,AF119:AF127,AI119:AI127,AL119:AL127,AO119:AO127,AR119:AR127)</f>
        <v>107350</v>
      </c>
    </row>
    <row r="123" spans="1:47" ht="15" customHeight="1">
      <c r="A123" s="534"/>
      <c r="B123" s="548"/>
      <c r="C123" s="571"/>
      <c r="D123" s="538"/>
      <c r="E123" s="540"/>
      <c r="F123" s="91" t="s">
        <v>37</v>
      </c>
      <c r="G123" s="103"/>
      <c r="H123" s="75">
        <f t="shared" si="140"/>
        <v>0</v>
      </c>
      <c r="I123" s="104"/>
      <c r="J123" s="103"/>
      <c r="K123" s="75">
        <f t="shared" si="141"/>
        <v>0</v>
      </c>
      <c r="L123" s="104"/>
      <c r="M123" s="103"/>
      <c r="N123" s="75">
        <f t="shared" si="142"/>
        <v>0</v>
      </c>
      <c r="O123" s="104"/>
      <c r="P123" s="103"/>
      <c r="Q123" s="75">
        <f t="shared" si="143"/>
        <v>0</v>
      </c>
      <c r="R123" s="104"/>
      <c r="S123" s="103"/>
      <c r="T123" s="75">
        <f t="shared" si="144"/>
        <v>0</v>
      </c>
      <c r="U123" s="104"/>
      <c r="V123" s="103"/>
      <c r="W123" s="75">
        <f t="shared" si="145"/>
        <v>0</v>
      </c>
      <c r="X123" s="123"/>
      <c r="Y123" s="103"/>
      <c r="Z123" s="75">
        <f t="shared" si="146"/>
        <v>0</v>
      </c>
      <c r="AA123" s="104"/>
      <c r="AB123" s="103"/>
      <c r="AC123" s="75">
        <f t="shared" si="147"/>
        <v>0</v>
      </c>
      <c r="AD123" s="104"/>
      <c r="AE123" s="103"/>
      <c r="AF123" s="75">
        <f t="shared" si="148"/>
        <v>0</v>
      </c>
      <c r="AG123" s="104"/>
      <c r="AH123" s="103"/>
      <c r="AI123" s="75">
        <f t="shared" si="149"/>
        <v>0</v>
      </c>
      <c r="AJ123" s="104"/>
      <c r="AK123" s="103"/>
      <c r="AL123" s="75">
        <f t="shared" si="150"/>
        <v>0</v>
      </c>
      <c r="AM123" s="104"/>
      <c r="AN123" s="103"/>
      <c r="AO123" s="75">
        <f t="shared" si="151"/>
        <v>0</v>
      </c>
      <c r="AP123" s="104"/>
      <c r="AQ123" s="103"/>
      <c r="AR123" s="75">
        <f t="shared" si="152"/>
        <v>0</v>
      </c>
      <c r="AS123" s="104"/>
      <c r="AT123" s="98"/>
      <c r="AU123" s="79" t="s">
        <v>38</v>
      </c>
    </row>
    <row r="124" spans="1:47" ht="15" customHeight="1">
      <c r="A124" s="534"/>
      <c r="B124" s="548"/>
      <c r="C124" s="571"/>
      <c r="D124" s="538"/>
      <c r="E124" s="540"/>
      <c r="F124" s="91" t="s">
        <v>40</v>
      </c>
      <c r="G124" s="103"/>
      <c r="H124" s="75">
        <f t="shared" si="140"/>
        <v>0</v>
      </c>
      <c r="I124" s="104"/>
      <c r="J124" s="103"/>
      <c r="K124" s="75">
        <f t="shared" si="141"/>
        <v>0</v>
      </c>
      <c r="L124" s="104"/>
      <c r="M124" s="103"/>
      <c r="N124" s="75">
        <f t="shared" si="142"/>
        <v>0</v>
      </c>
      <c r="O124" s="104"/>
      <c r="P124" s="103"/>
      <c r="Q124" s="75">
        <f t="shared" si="143"/>
        <v>0</v>
      </c>
      <c r="R124" s="104"/>
      <c r="S124" s="103">
        <v>250000</v>
      </c>
      <c r="T124" s="75">
        <f t="shared" si="144"/>
        <v>107350</v>
      </c>
      <c r="U124" s="104">
        <v>142650</v>
      </c>
      <c r="V124" s="103"/>
      <c r="W124" s="75">
        <f t="shared" si="145"/>
        <v>0</v>
      </c>
      <c r="X124" s="123"/>
      <c r="Y124" s="103"/>
      <c r="Z124" s="75">
        <f t="shared" si="146"/>
        <v>0</v>
      </c>
      <c r="AA124" s="104"/>
      <c r="AB124" s="103"/>
      <c r="AC124" s="75">
        <f t="shared" si="147"/>
        <v>0</v>
      </c>
      <c r="AD124" s="104"/>
      <c r="AE124" s="103"/>
      <c r="AF124" s="75">
        <f t="shared" si="148"/>
        <v>0</v>
      </c>
      <c r="AG124" s="104"/>
      <c r="AH124" s="103"/>
      <c r="AI124" s="75">
        <f t="shared" si="149"/>
        <v>0</v>
      </c>
      <c r="AJ124" s="104"/>
      <c r="AK124" s="103"/>
      <c r="AL124" s="75">
        <f t="shared" si="150"/>
        <v>0</v>
      </c>
      <c r="AM124" s="104"/>
      <c r="AN124" s="103"/>
      <c r="AO124" s="75">
        <f t="shared" si="151"/>
        <v>0</v>
      </c>
      <c r="AP124" s="104"/>
      <c r="AQ124" s="103"/>
      <c r="AR124" s="75">
        <f t="shared" si="152"/>
        <v>0</v>
      </c>
      <c r="AS124" s="104"/>
      <c r="AT124" s="98"/>
      <c r="AU124" s="78">
        <f>SUM(I119:I127,L119:L127,O119:O127,R119:R127,U119:U127,X119:X127,AA119:AA127,AD119:AD127,AG119:AG127,AJ119:AJ127,AM119:AM127,AP119:AP127,AS119:AS127)</f>
        <v>342650</v>
      </c>
    </row>
    <row r="125" spans="1:47" ht="15" customHeight="1">
      <c r="A125" s="534"/>
      <c r="B125" s="548"/>
      <c r="C125" s="571"/>
      <c r="D125" s="538"/>
      <c r="E125" s="540"/>
      <c r="F125" s="91" t="s">
        <v>41</v>
      </c>
      <c r="G125" s="103"/>
      <c r="H125" s="75">
        <f t="shared" si="140"/>
        <v>0</v>
      </c>
      <c r="I125" s="104"/>
      <c r="J125" s="103"/>
      <c r="K125" s="75">
        <f t="shared" si="141"/>
        <v>0</v>
      </c>
      <c r="L125" s="104"/>
      <c r="M125" s="103"/>
      <c r="N125" s="75">
        <f t="shared" si="142"/>
        <v>0</v>
      </c>
      <c r="O125" s="104"/>
      <c r="P125" s="103"/>
      <c r="Q125" s="75">
        <f t="shared" si="143"/>
        <v>0</v>
      </c>
      <c r="R125" s="104"/>
      <c r="S125" s="103"/>
      <c r="T125" s="75">
        <f t="shared" si="144"/>
        <v>0</v>
      </c>
      <c r="U125" s="104"/>
      <c r="V125" s="103"/>
      <c r="W125" s="75">
        <f t="shared" si="145"/>
        <v>0</v>
      </c>
      <c r="X125" s="123"/>
      <c r="Y125" s="103"/>
      <c r="Z125" s="75">
        <f t="shared" si="146"/>
        <v>0</v>
      </c>
      <c r="AA125" s="104"/>
      <c r="AB125" s="103"/>
      <c r="AC125" s="75">
        <f t="shared" si="147"/>
        <v>0</v>
      </c>
      <c r="AD125" s="104"/>
      <c r="AE125" s="103"/>
      <c r="AF125" s="75">
        <f t="shared" si="148"/>
        <v>0</v>
      </c>
      <c r="AG125" s="104"/>
      <c r="AH125" s="103"/>
      <c r="AI125" s="75">
        <f t="shared" si="149"/>
        <v>0</v>
      </c>
      <c r="AJ125" s="104"/>
      <c r="AK125" s="103"/>
      <c r="AL125" s="75">
        <f t="shared" si="150"/>
        <v>0</v>
      </c>
      <c r="AM125" s="104"/>
      <c r="AN125" s="103"/>
      <c r="AO125" s="75">
        <f t="shared" si="151"/>
        <v>0</v>
      </c>
      <c r="AP125" s="104"/>
      <c r="AQ125" s="103"/>
      <c r="AR125" s="75">
        <f t="shared" si="152"/>
        <v>0</v>
      </c>
      <c r="AS125" s="104"/>
      <c r="AT125" s="98"/>
      <c r="AU125" s="79" t="s">
        <v>42</v>
      </c>
    </row>
    <row r="126" spans="1:47" ht="15" customHeight="1">
      <c r="A126" s="534"/>
      <c r="B126" s="548"/>
      <c r="C126" s="571"/>
      <c r="D126" s="538"/>
      <c r="E126" s="540"/>
      <c r="F126" s="91" t="s">
        <v>43</v>
      </c>
      <c r="G126" s="103"/>
      <c r="H126" s="75">
        <f t="shared" si="140"/>
        <v>0</v>
      </c>
      <c r="I126" s="104"/>
      <c r="J126" s="103"/>
      <c r="K126" s="75">
        <f t="shared" si="141"/>
        <v>0</v>
      </c>
      <c r="L126" s="104"/>
      <c r="M126" s="103"/>
      <c r="N126" s="75">
        <f t="shared" si="142"/>
        <v>0</v>
      </c>
      <c r="O126" s="104"/>
      <c r="P126" s="103"/>
      <c r="Q126" s="75">
        <f t="shared" si="143"/>
        <v>0</v>
      </c>
      <c r="R126" s="104"/>
      <c r="S126" s="103"/>
      <c r="T126" s="75">
        <f t="shared" si="144"/>
        <v>0</v>
      </c>
      <c r="U126" s="104"/>
      <c r="V126" s="103"/>
      <c r="W126" s="75">
        <f t="shared" si="145"/>
        <v>0</v>
      </c>
      <c r="X126" s="123"/>
      <c r="Y126" s="103"/>
      <c r="Z126" s="75">
        <f t="shared" si="146"/>
        <v>0</v>
      </c>
      <c r="AA126" s="104"/>
      <c r="AB126" s="103"/>
      <c r="AC126" s="75">
        <f t="shared" si="147"/>
        <v>0</v>
      </c>
      <c r="AD126" s="104"/>
      <c r="AE126" s="103"/>
      <c r="AF126" s="75">
        <f t="shared" si="148"/>
        <v>0</v>
      </c>
      <c r="AG126" s="104"/>
      <c r="AH126" s="103"/>
      <c r="AI126" s="75">
        <f t="shared" si="149"/>
        <v>0</v>
      </c>
      <c r="AJ126" s="104"/>
      <c r="AK126" s="103"/>
      <c r="AL126" s="75">
        <f t="shared" si="150"/>
        <v>0</v>
      </c>
      <c r="AM126" s="104"/>
      <c r="AN126" s="103"/>
      <c r="AO126" s="75">
        <f t="shared" si="151"/>
        <v>0</v>
      </c>
      <c r="AP126" s="104"/>
      <c r="AQ126" s="103"/>
      <c r="AR126" s="75">
        <f t="shared" si="152"/>
        <v>0</v>
      </c>
      <c r="AS126" s="104"/>
      <c r="AT126" s="98"/>
      <c r="AU126" s="80">
        <f>AU124/AU120</f>
        <v>0.76144444444444448</v>
      </c>
    </row>
    <row r="127" spans="1:47" ht="15" customHeight="1">
      <c r="A127" s="535"/>
      <c r="B127" s="549"/>
      <c r="C127" s="572"/>
      <c r="D127" s="539"/>
      <c r="E127" s="541"/>
      <c r="F127" s="92" t="s">
        <v>44</v>
      </c>
      <c r="G127" s="105"/>
      <c r="H127" s="81">
        <f t="shared" si="140"/>
        <v>0</v>
      </c>
      <c r="I127" s="106"/>
      <c r="J127" s="105"/>
      <c r="K127" s="81">
        <f t="shared" si="141"/>
        <v>0</v>
      </c>
      <c r="L127" s="106"/>
      <c r="M127" s="105"/>
      <c r="N127" s="81">
        <f t="shared" si="142"/>
        <v>0</v>
      </c>
      <c r="O127" s="106"/>
      <c r="P127" s="105"/>
      <c r="Q127" s="81">
        <f t="shared" si="143"/>
        <v>0</v>
      </c>
      <c r="R127" s="106"/>
      <c r="S127" s="105"/>
      <c r="T127" s="81">
        <f t="shared" si="144"/>
        <v>0</v>
      </c>
      <c r="U127" s="106"/>
      <c r="V127" s="105"/>
      <c r="W127" s="81">
        <f t="shared" si="145"/>
        <v>0</v>
      </c>
      <c r="X127" s="124"/>
      <c r="Y127" s="105"/>
      <c r="Z127" s="81">
        <f t="shared" si="146"/>
        <v>0</v>
      </c>
      <c r="AA127" s="106"/>
      <c r="AB127" s="105"/>
      <c r="AC127" s="81">
        <f t="shared" si="147"/>
        <v>0</v>
      </c>
      <c r="AD127" s="106"/>
      <c r="AE127" s="105"/>
      <c r="AF127" s="81">
        <f t="shared" si="148"/>
        <v>0</v>
      </c>
      <c r="AG127" s="106"/>
      <c r="AH127" s="105"/>
      <c r="AI127" s="81">
        <f t="shared" si="149"/>
        <v>0</v>
      </c>
      <c r="AJ127" s="106"/>
      <c r="AK127" s="105"/>
      <c r="AL127" s="81">
        <f t="shared" si="150"/>
        <v>0</v>
      </c>
      <c r="AM127" s="106"/>
      <c r="AN127" s="105"/>
      <c r="AO127" s="81">
        <f t="shared" si="151"/>
        <v>0</v>
      </c>
      <c r="AP127" s="106"/>
      <c r="AQ127" s="105"/>
      <c r="AR127" s="81">
        <f t="shared" si="152"/>
        <v>0</v>
      </c>
      <c r="AS127" s="106"/>
      <c r="AT127" s="99"/>
      <c r="AU127" s="82"/>
    </row>
    <row r="128" spans="1:47" ht="15" customHeight="1">
      <c r="A128" s="546" t="s">
        <v>22</v>
      </c>
      <c r="B128" s="532" t="s">
        <v>18</v>
      </c>
      <c r="C128" s="532" t="s">
        <v>19</v>
      </c>
      <c r="D128" s="532" t="s">
        <v>204</v>
      </c>
      <c r="E128" s="532" t="s">
        <v>21</v>
      </c>
      <c r="F128" s="550" t="s">
        <v>23</v>
      </c>
      <c r="G128" s="512" t="s">
        <v>24</v>
      </c>
      <c r="H128" s="502" t="s">
        <v>25</v>
      </c>
      <c r="I128" s="504" t="s">
        <v>26</v>
      </c>
      <c r="J128" s="512" t="s">
        <v>24</v>
      </c>
      <c r="K128" s="502" t="s">
        <v>25</v>
      </c>
      <c r="L128" s="504" t="s">
        <v>26</v>
      </c>
      <c r="M128" s="512" t="s">
        <v>24</v>
      </c>
      <c r="N128" s="502" t="s">
        <v>25</v>
      </c>
      <c r="O128" s="504" t="s">
        <v>26</v>
      </c>
      <c r="P128" s="512" t="s">
        <v>24</v>
      </c>
      <c r="Q128" s="502" t="s">
        <v>25</v>
      </c>
      <c r="R128" s="504" t="s">
        <v>26</v>
      </c>
      <c r="S128" s="512" t="s">
        <v>24</v>
      </c>
      <c r="T128" s="502" t="s">
        <v>25</v>
      </c>
      <c r="U128" s="504" t="s">
        <v>26</v>
      </c>
      <c r="V128" s="512" t="s">
        <v>24</v>
      </c>
      <c r="W128" s="502" t="s">
        <v>25</v>
      </c>
      <c r="X128" s="542" t="s">
        <v>26</v>
      </c>
      <c r="Y128" s="512" t="s">
        <v>24</v>
      </c>
      <c r="Z128" s="502" t="s">
        <v>25</v>
      </c>
      <c r="AA128" s="504" t="s">
        <v>26</v>
      </c>
      <c r="AB128" s="512" t="s">
        <v>24</v>
      </c>
      <c r="AC128" s="502" t="s">
        <v>25</v>
      </c>
      <c r="AD128" s="504" t="s">
        <v>26</v>
      </c>
      <c r="AE128" s="512" t="s">
        <v>24</v>
      </c>
      <c r="AF128" s="502" t="s">
        <v>25</v>
      </c>
      <c r="AG128" s="504" t="s">
        <v>26</v>
      </c>
      <c r="AH128" s="512" t="s">
        <v>24</v>
      </c>
      <c r="AI128" s="502" t="s">
        <v>25</v>
      </c>
      <c r="AJ128" s="504" t="s">
        <v>26</v>
      </c>
      <c r="AK128" s="512" t="s">
        <v>24</v>
      </c>
      <c r="AL128" s="502" t="s">
        <v>25</v>
      </c>
      <c r="AM128" s="504" t="s">
        <v>26</v>
      </c>
      <c r="AN128" s="512" t="s">
        <v>24</v>
      </c>
      <c r="AO128" s="502" t="s">
        <v>25</v>
      </c>
      <c r="AP128" s="504" t="s">
        <v>26</v>
      </c>
      <c r="AQ128" s="512" t="s">
        <v>24</v>
      </c>
      <c r="AR128" s="502" t="s">
        <v>25</v>
      </c>
      <c r="AS128" s="504" t="s">
        <v>26</v>
      </c>
      <c r="AT128" s="544" t="s">
        <v>24</v>
      </c>
      <c r="AU128" s="552" t="s">
        <v>27</v>
      </c>
    </row>
    <row r="129" spans="1:47" ht="15" customHeight="1">
      <c r="A129" s="547"/>
      <c r="B129" s="533"/>
      <c r="C129" s="533"/>
      <c r="D129" s="533"/>
      <c r="E129" s="533"/>
      <c r="F129" s="551"/>
      <c r="G129" s="513"/>
      <c r="H129" s="503"/>
      <c r="I129" s="505"/>
      <c r="J129" s="513"/>
      <c r="K129" s="503"/>
      <c r="L129" s="505"/>
      <c r="M129" s="513"/>
      <c r="N129" s="503"/>
      <c r="O129" s="505"/>
      <c r="P129" s="513"/>
      <c r="Q129" s="503"/>
      <c r="R129" s="505"/>
      <c r="S129" s="513"/>
      <c r="T129" s="503"/>
      <c r="U129" s="505"/>
      <c r="V129" s="513"/>
      <c r="W129" s="503"/>
      <c r="X129" s="543"/>
      <c r="Y129" s="513"/>
      <c r="Z129" s="503"/>
      <c r="AA129" s="505"/>
      <c r="AB129" s="513"/>
      <c r="AC129" s="503"/>
      <c r="AD129" s="505"/>
      <c r="AE129" s="513"/>
      <c r="AF129" s="503"/>
      <c r="AG129" s="505"/>
      <c r="AH129" s="513"/>
      <c r="AI129" s="503"/>
      <c r="AJ129" s="505"/>
      <c r="AK129" s="513"/>
      <c r="AL129" s="503"/>
      <c r="AM129" s="505"/>
      <c r="AN129" s="513"/>
      <c r="AO129" s="503"/>
      <c r="AP129" s="505"/>
      <c r="AQ129" s="513"/>
      <c r="AR129" s="503"/>
      <c r="AS129" s="505"/>
      <c r="AT129" s="545"/>
      <c r="AU129" s="553"/>
    </row>
    <row r="130" spans="1:47" ht="15" customHeight="1">
      <c r="A130" s="534" t="s">
        <v>244</v>
      </c>
      <c r="B130" s="548" t="s">
        <v>292</v>
      </c>
      <c r="C130" s="536">
        <v>1879</v>
      </c>
      <c r="D130" s="538" t="s">
        <v>293</v>
      </c>
      <c r="E130" s="540" t="s">
        <v>294</v>
      </c>
      <c r="F130" s="91" t="s">
        <v>31</v>
      </c>
      <c r="G130" s="103"/>
      <c r="H130" s="75">
        <f t="shared" ref="H130:H138" si="153">G130-I130</f>
        <v>0</v>
      </c>
      <c r="I130" s="104"/>
      <c r="J130" s="103"/>
      <c r="K130" s="75">
        <f t="shared" ref="K130:K138" si="154">J130-L130</f>
        <v>0</v>
      </c>
      <c r="L130" s="104"/>
      <c r="M130" s="103"/>
      <c r="N130" s="75">
        <f t="shared" ref="N130:N138" si="155">M130-O130</f>
        <v>0</v>
      </c>
      <c r="O130" s="104"/>
      <c r="P130" s="103"/>
      <c r="Q130" s="75">
        <f t="shared" ref="Q130:Q138" si="156">P130-R130</f>
        <v>0</v>
      </c>
      <c r="R130" s="104"/>
      <c r="S130" s="103"/>
      <c r="T130" s="75">
        <f t="shared" ref="T130:T138" si="157">S130-U130</f>
        <v>0</v>
      </c>
      <c r="U130" s="104"/>
      <c r="V130" s="103"/>
      <c r="W130" s="75">
        <f t="shared" ref="W130:W138" si="158">V130-X130</f>
        <v>0</v>
      </c>
      <c r="X130" s="123"/>
      <c r="Y130" s="103"/>
      <c r="Z130" s="75">
        <f t="shared" ref="Z130:Z138" si="159">Y130-AA130</f>
        <v>0</v>
      </c>
      <c r="AA130" s="104"/>
      <c r="AB130" s="103"/>
      <c r="AC130" s="75">
        <f t="shared" ref="AC130:AC138" si="160">AB130-AD130</f>
        <v>0</v>
      </c>
      <c r="AD130" s="104"/>
      <c r="AE130" s="103"/>
      <c r="AF130" s="75">
        <f t="shared" ref="AF130:AF138" si="161">AE130-AG130</f>
        <v>0</v>
      </c>
      <c r="AG130" s="104"/>
      <c r="AH130" s="103"/>
      <c r="AI130" s="75">
        <f t="shared" ref="AI130:AI138" si="162">AH130-AJ130</f>
        <v>0</v>
      </c>
      <c r="AJ130" s="104"/>
      <c r="AK130" s="103"/>
      <c r="AL130" s="75">
        <f t="shared" ref="AL130:AL138" si="163">AK130-AM130</f>
        <v>0</v>
      </c>
      <c r="AM130" s="104"/>
      <c r="AN130" s="103"/>
      <c r="AO130" s="75">
        <f t="shared" ref="AO130:AO138" si="164">AN130-AP130</f>
        <v>0</v>
      </c>
      <c r="AP130" s="104"/>
      <c r="AQ130" s="103"/>
      <c r="AR130" s="75">
        <f t="shared" ref="AR130:AR138" si="165">AQ130-AS130</f>
        <v>0</v>
      </c>
      <c r="AS130" s="104"/>
      <c r="AT130" s="98"/>
      <c r="AU130" s="77" t="s">
        <v>32</v>
      </c>
    </row>
    <row r="131" spans="1:47">
      <c r="A131" s="534"/>
      <c r="B131" s="548"/>
      <c r="C131" s="536"/>
      <c r="D131" s="538"/>
      <c r="E131" s="540"/>
      <c r="F131" s="91" t="s">
        <v>33</v>
      </c>
      <c r="G131" s="103"/>
      <c r="H131" s="75">
        <f t="shared" si="153"/>
        <v>0</v>
      </c>
      <c r="I131" s="104"/>
      <c r="J131" s="103"/>
      <c r="K131" s="75">
        <f t="shared" si="154"/>
        <v>0</v>
      </c>
      <c r="L131" s="104"/>
      <c r="M131" s="103"/>
      <c r="N131" s="75">
        <f t="shared" si="155"/>
        <v>0</v>
      </c>
      <c r="O131" s="104"/>
      <c r="P131" s="103"/>
      <c r="Q131" s="75">
        <f t="shared" si="156"/>
        <v>0</v>
      </c>
      <c r="R131" s="104"/>
      <c r="S131" s="103"/>
      <c r="T131" s="75">
        <f t="shared" si="157"/>
        <v>0</v>
      </c>
      <c r="U131" s="104"/>
      <c r="V131" s="103"/>
      <c r="W131" s="75">
        <f t="shared" si="158"/>
        <v>0</v>
      </c>
      <c r="X131" s="123"/>
      <c r="Y131" s="103"/>
      <c r="Z131" s="75">
        <f t="shared" si="159"/>
        <v>0</v>
      </c>
      <c r="AA131" s="104"/>
      <c r="AB131" s="103"/>
      <c r="AC131" s="75">
        <f t="shared" si="160"/>
        <v>0</v>
      </c>
      <c r="AD131" s="104"/>
      <c r="AE131" s="103"/>
      <c r="AF131" s="75">
        <f t="shared" si="161"/>
        <v>0</v>
      </c>
      <c r="AG131" s="104"/>
      <c r="AH131" s="103"/>
      <c r="AI131" s="75">
        <f t="shared" si="162"/>
        <v>0</v>
      </c>
      <c r="AJ131" s="104"/>
      <c r="AK131" s="103"/>
      <c r="AL131" s="75">
        <f t="shared" si="163"/>
        <v>0</v>
      </c>
      <c r="AM131" s="104"/>
      <c r="AN131" s="103"/>
      <c r="AO131" s="75">
        <f t="shared" si="164"/>
        <v>0</v>
      </c>
      <c r="AP131" s="104"/>
      <c r="AQ131" s="103"/>
      <c r="AR131" s="75">
        <f t="shared" si="165"/>
        <v>0</v>
      </c>
      <c r="AS131" s="104"/>
      <c r="AT131" s="98"/>
      <c r="AU131" s="78">
        <f>SUM(G130:G138,J130:J138,M130:M138,P130:P138,S130:S138,V130:V138,Y130:Y138,AB130:AB138,AE130:AE138,AH130:AH138,AK130:AK138,AT130:AT138,AN130:AN138,AQ130:AQ138)</f>
        <v>25113000</v>
      </c>
    </row>
    <row r="132" spans="1:47">
      <c r="A132" s="534"/>
      <c r="B132" s="548"/>
      <c r="C132" s="536"/>
      <c r="D132" s="538"/>
      <c r="E132" s="540"/>
      <c r="F132" s="91" t="s">
        <v>34</v>
      </c>
      <c r="G132" s="103">
        <v>350000</v>
      </c>
      <c r="H132" s="75">
        <f t="shared" si="153"/>
        <v>0</v>
      </c>
      <c r="I132" s="104">
        <v>350000</v>
      </c>
      <c r="J132" s="103"/>
      <c r="K132" s="75">
        <f t="shared" si="154"/>
        <v>0</v>
      </c>
      <c r="L132" s="104"/>
      <c r="M132" s="103"/>
      <c r="N132" s="75">
        <f t="shared" si="155"/>
        <v>0</v>
      </c>
      <c r="O132" s="104"/>
      <c r="P132" s="103"/>
      <c r="Q132" s="75">
        <f t="shared" si="156"/>
        <v>0</v>
      </c>
      <c r="R132" s="104"/>
      <c r="S132" s="103"/>
      <c r="T132" s="75">
        <f t="shared" si="157"/>
        <v>0</v>
      </c>
      <c r="U132" s="104"/>
      <c r="V132" s="103"/>
      <c r="W132" s="75">
        <f t="shared" si="158"/>
        <v>0</v>
      </c>
      <c r="X132" s="123"/>
      <c r="Y132" s="103"/>
      <c r="Z132" s="75">
        <f t="shared" si="159"/>
        <v>0</v>
      </c>
      <c r="AA132" s="104"/>
      <c r="AB132" s="103"/>
      <c r="AC132" s="75">
        <f t="shared" si="160"/>
        <v>0</v>
      </c>
      <c r="AD132" s="104"/>
      <c r="AE132" s="103"/>
      <c r="AF132" s="75">
        <f t="shared" si="161"/>
        <v>0</v>
      </c>
      <c r="AG132" s="104"/>
      <c r="AH132" s="103">
        <v>250000</v>
      </c>
      <c r="AI132" s="75">
        <f t="shared" si="162"/>
        <v>21920</v>
      </c>
      <c r="AJ132" s="104">
        <v>228080</v>
      </c>
      <c r="AK132" s="103"/>
      <c r="AL132" s="75">
        <f t="shared" si="163"/>
        <v>0</v>
      </c>
      <c r="AM132" s="104"/>
      <c r="AN132" s="103"/>
      <c r="AO132" s="75">
        <f t="shared" si="164"/>
        <v>0</v>
      </c>
      <c r="AP132" s="104"/>
      <c r="AQ132" s="103"/>
      <c r="AR132" s="75">
        <f t="shared" si="165"/>
        <v>0</v>
      </c>
      <c r="AS132" s="104"/>
      <c r="AT132" s="98"/>
      <c r="AU132" s="79" t="s">
        <v>35</v>
      </c>
    </row>
    <row r="133" spans="1:47">
      <c r="A133" s="534"/>
      <c r="B133" s="548"/>
      <c r="C133" s="536"/>
      <c r="D133" s="538"/>
      <c r="E133" s="540"/>
      <c r="F133" s="91" t="s">
        <v>36</v>
      </c>
      <c r="G133" s="103"/>
      <c r="H133" s="75">
        <f t="shared" si="153"/>
        <v>0</v>
      </c>
      <c r="I133" s="104"/>
      <c r="J133" s="103"/>
      <c r="K133" s="75">
        <f t="shared" si="154"/>
        <v>0</v>
      </c>
      <c r="L133" s="104"/>
      <c r="M133" s="103">
        <v>5050000</v>
      </c>
      <c r="N133" s="75">
        <f t="shared" si="155"/>
        <v>0</v>
      </c>
      <c r="O133" s="104">
        <v>5050000</v>
      </c>
      <c r="P133" s="103"/>
      <c r="Q133" s="75">
        <f t="shared" si="156"/>
        <v>0</v>
      </c>
      <c r="R133" s="104"/>
      <c r="S133" s="103"/>
      <c r="T133" s="75">
        <f t="shared" si="157"/>
        <v>0</v>
      </c>
      <c r="U133" s="104"/>
      <c r="V133" s="103"/>
      <c r="W133" s="75">
        <f t="shared" si="158"/>
        <v>0</v>
      </c>
      <c r="X133" s="123"/>
      <c r="Y133" s="103"/>
      <c r="Z133" s="75">
        <f t="shared" si="159"/>
        <v>0</v>
      </c>
      <c r="AA133" s="104"/>
      <c r="AB133" s="103"/>
      <c r="AC133" s="75">
        <f t="shared" si="160"/>
        <v>0</v>
      </c>
      <c r="AD133" s="104"/>
      <c r="AE133" s="103"/>
      <c r="AF133" s="75">
        <f t="shared" si="161"/>
        <v>0</v>
      </c>
      <c r="AG133" s="104"/>
      <c r="AH133" s="103"/>
      <c r="AI133" s="75">
        <f t="shared" si="162"/>
        <v>0</v>
      </c>
      <c r="AJ133" s="104"/>
      <c r="AK133" s="103"/>
      <c r="AL133" s="75">
        <f t="shared" si="163"/>
        <v>0</v>
      </c>
      <c r="AM133" s="104"/>
      <c r="AN133" s="103"/>
      <c r="AO133" s="75">
        <f t="shared" si="164"/>
        <v>0</v>
      </c>
      <c r="AP133" s="104"/>
      <c r="AQ133" s="103"/>
      <c r="AR133" s="75">
        <f t="shared" si="165"/>
        <v>0</v>
      </c>
      <c r="AS133" s="104"/>
      <c r="AT133" s="98"/>
      <c r="AU133" s="78">
        <f>SUM(H130:H138,K130:K138,N130:N138,Q130:Q138,T130:T138,W130:W138,Z130:Z138,AC130:AC138,AF130:AF138,AI130:AI138,AL130:AL138,AO130:AO138,AR130:AR138)</f>
        <v>568800</v>
      </c>
    </row>
    <row r="134" spans="1:47" ht="15">
      <c r="A134" s="534"/>
      <c r="B134" s="548"/>
      <c r="C134" s="536"/>
      <c r="D134" s="538"/>
      <c r="E134" s="540"/>
      <c r="F134" s="91" t="s">
        <v>37</v>
      </c>
      <c r="G134" s="103"/>
      <c r="H134" s="75">
        <f t="shared" si="153"/>
        <v>0</v>
      </c>
      <c r="I134" s="104"/>
      <c r="J134" s="103"/>
      <c r="K134" s="75">
        <f t="shared" si="154"/>
        <v>0</v>
      </c>
      <c r="L134" s="104"/>
      <c r="M134" s="103">
        <v>1975000</v>
      </c>
      <c r="N134" s="75">
        <f t="shared" si="155"/>
        <v>0</v>
      </c>
      <c r="O134" s="104">
        <v>1975000</v>
      </c>
      <c r="P134" s="103"/>
      <c r="Q134" s="75">
        <f t="shared" si="156"/>
        <v>0</v>
      </c>
      <c r="R134" s="104"/>
      <c r="S134" s="103"/>
      <c r="T134" s="75">
        <f t="shared" si="157"/>
        <v>0</v>
      </c>
      <c r="U134" s="104"/>
      <c r="V134" s="103"/>
      <c r="W134" s="75">
        <f t="shared" si="158"/>
        <v>0</v>
      </c>
      <c r="X134" s="123"/>
      <c r="Y134" s="103"/>
      <c r="Z134" s="75">
        <f t="shared" si="159"/>
        <v>0</v>
      </c>
      <c r="AA134" s="104"/>
      <c r="AB134" s="103"/>
      <c r="AC134" s="75">
        <f t="shared" si="160"/>
        <v>0</v>
      </c>
      <c r="AD134" s="104"/>
      <c r="AE134" s="103"/>
      <c r="AF134" s="75"/>
      <c r="AG134" s="460"/>
      <c r="AH134" s="103">
        <v>200000</v>
      </c>
      <c r="AI134" s="75">
        <f t="shared" si="162"/>
        <v>0</v>
      </c>
      <c r="AJ134" s="104">
        <v>200000</v>
      </c>
      <c r="AK134" s="103"/>
      <c r="AL134" s="75">
        <f t="shared" si="163"/>
        <v>0</v>
      </c>
      <c r="AM134" s="104"/>
      <c r="AN134" s="103"/>
      <c r="AO134" s="75">
        <f t="shared" si="164"/>
        <v>0</v>
      </c>
      <c r="AP134" s="104"/>
      <c r="AQ134" s="103"/>
      <c r="AR134" s="75">
        <f t="shared" si="165"/>
        <v>0</v>
      </c>
      <c r="AS134" s="104"/>
      <c r="AT134" s="98"/>
      <c r="AU134" s="79" t="s">
        <v>38</v>
      </c>
    </row>
    <row r="135" spans="1:47">
      <c r="A135" s="534"/>
      <c r="B135" s="548"/>
      <c r="C135" s="536"/>
      <c r="D135" s="538"/>
      <c r="E135" s="540"/>
      <c r="F135" s="91" t="s">
        <v>40</v>
      </c>
      <c r="G135" s="103"/>
      <c r="H135" s="75">
        <f t="shared" si="153"/>
        <v>0</v>
      </c>
      <c r="I135" s="104"/>
      <c r="J135" s="103"/>
      <c r="K135" s="75">
        <f t="shared" si="154"/>
        <v>0</v>
      </c>
      <c r="L135" s="104"/>
      <c r="M135" s="103"/>
      <c r="N135" s="75">
        <f t="shared" si="155"/>
        <v>0</v>
      </c>
      <c r="O135" s="104"/>
      <c r="P135" s="103"/>
      <c r="Q135" s="75">
        <f t="shared" si="156"/>
        <v>0</v>
      </c>
      <c r="R135" s="104"/>
      <c r="S135" s="103"/>
      <c r="T135" s="75">
        <f t="shared" si="157"/>
        <v>0</v>
      </c>
      <c r="U135" s="104"/>
      <c r="V135" s="103"/>
      <c r="W135" s="75">
        <f t="shared" si="158"/>
        <v>0</v>
      </c>
      <c r="X135" s="123"/>
      <c r="Y135" s="103"/>
      <c r="Z135" s="75">
        <f t="shared" si="159"/>
        <v>0</v>
      </c>
      <c r="AA135" s="104"/>
      <c r="AB135" s="103"/>
      <c r="AC135" s="75">
        <f t="shared" si="160"/>
        <v>0</v>
      </c>
      <c r="AD135" s="104"/>
      <c r="AE135" s="168"/>
      <c r="AF135" s="169">
        <f t="shared" si="161"/>
        <v>0</v>
      </c>
      <c r="AG135" s="170"/>
      <c r="AH135" s="168">
        <v>17288000</v>
      </c>
      <c r="AI135" s="169">
        <f t="shared" si="162"/>
        <v>546880</v>
      </c>
      <c r="AJ135" s="170">
        <v>16741120</v>
      </c>
      <c r="AK135" s="103"/>
      <c r="AL135" s="75">
        <f t="shared" si="163"/>
        <v>0</v>
      </c>
      <c r="AM135" s="104"/>
      <c r="AN135" s="103"/>
      <c r="AO135" s="75">
        <f t="shared" si="164"/>
        <v>0</v>
      </c>
      <c r="AP135" s="104"/>
      <c r="AQ135" s="103"/>
      <c r="AR135" s="75">
        <f t="shared" si="165"/>
        <v>0</v>
      </c>
      <c r="AS135" s="104"/>
      <c r="AT135" s="98"/>
      <c r="AU135" s="78">
        <f>SUM(I130:I138,L130:L138,O130:O138,R130:R138,U130:U138,X130:X138,AA130:AA138,AD130:AD138,AG130:AG138,AJ130:AJ138,AM130:AM138,AP130:AP138,AS130:AS138)</f>
        <v>24544200</v>
      </c>
    </row>
    <row r="136" spans="1:47">
      <c r="A136" s="534"/>
      <c r="B136" s="548"/>
      <c r="C136" s="536"/>
      <c r="D136" s="538"/>
      <c r="E136" s="540"/>
      <c r="F136" s="91" t="s">
        <v>41</v>
      </c>
      <c r="G136" s="103"/>
      <c r="H136" s="75">
        <f t="shared" si="153"/>
        <v>0</v>
      </c>
      <c r="I136" s="104"/>
      <c r="J136" s="103"/>
      <c r="K136" s="75">
        <f t="shared" si="154"/>
        <v>0</v>
      </c>
      <c r="L136" s="104"/>
      <c r="M136" s="103"/>
      <c r="N136" s="75">
        <f t="shared" si="155"/>
        <v>0</v>
      </c>
      <c r="O136" s="104"/>
      <c r="P136" s="103"/>
      <c r="Q136" s="75">
        <f t="shared" si="156"/>
        <v>0</v>
      </c>
      <c r="R136" s="104"/>
      <c r="S136" s="103"/>
      <c r="T136" s="75">
        <f t="shared" si="157"/>
        <v>0</v>
      </c>
      <c r="U136" s="104"/>
      <c r="V136" s="103"/>
      <c r="W136" s="75">
        <f t="shared" si="158"/>
        <v>0</v>
      </c>
      <c r="X136" s="123"/>
      <c r="Y136" s="103"/>
      <c r="Z136" s="75">
        <f t="shared" si="159"/>
        <v>0</v>
      </c>
      <c r="AA136" s="104"/>
      <c r="AB136" s="103"/>
      <c r="AC136" s="75">
        <f t="shared" si="160"/>
        <v>0</v>
      </c>
      <c r="AD136" s="104"/>
      <c r="AE136" s="103"/>
      <c r="AF136" s="75">
        <f t="shared" si="161"/>
        <v>0</v>
      </c>
      <c r="AG136" s="104"/>
      <c r="AH136" s="103"/>
      <c r="AI136" s="75">
        <f t="shared" si="162"/>
        <v>0</v>
      </c>
      <c r="AJ136" s="104"/>
      <c r="AK136" s="103"/>
      <c r="AL136" s="75">
        <f t="shared" si="163"/>
        <v>0</v>
      </c>
      <c r="AM136" s="104"/>
      <c r="AN136" s="103"/>
      <c r="AO136" s="75">
        <f t="shared" si="164"/>
        <v>0</v>
      </c>
      <c r="AP136" s="104"/>
      <c r="AQ136" s="103"/>
      <c r="AR136" s="75">
        <f t="shared" si="165"/>
        <v>0</v>
      </c>
      <c r="AS136" s="104"/>
      <c r="AT136" s="98"/>
      <c r="AU136" s="79" t="s">
        <v>42</v>
      </c>
    </row>
    <row r="137" spans="1:47">
      <c r="A137" s="534"/>
      <c r="B137" s="548"/>
      <c r="C137" s="536"/>
      <c r="D137" s="538"/>
      <c r="E137" s="540"/>
      <c r="F137" s="91" t="s">
        <v>43</v>
      </c>
      <c r="G137" s="103"/>
      <c r="H137" s="75">
        <f t="shared" si="153"/>
        <v>0</v>
      </c>
      <c r="I137" s="104"/>
      <c r="J137" s="103"/>
      <c r="K137" s="75">
        <f t="shared" si="154"/>
        <v>0</v>
      </c>
      <c r="L137" s="104"/>
      <c r="M137" s="103"/>
      <c r="N137" s="75">
        <f t="shared" si="155"/>
        <v>0</v>
      </c>
      <c r="O137" s="104"/>
      <c r="P137" s="103"/>
      <c r="Q137" s="75">
        <f t="shared" si="156"/>
        <v>0</v>
      </c>
      <c r="R137" s="104"/>
      <c r="S137" s="103"/>
      <c r="T137" s="75">
        <f t="shared" si="157"/>
        <v>0</v>
      </c>
      <c r="U137" s="104"/>
      <c r="V137" s="103"/>
      <c r="W137" s="75">
        <f t="shared" si="158"/>
        <v>0</v>
      </c>
      <c r="X137" s="123"/>
      <c r="Y137" s="103"/>
      <c r="Z137" s="75">
        <f t="shared" si="159"/>
        <v>0</v>
      </c>
      <c r="AA137" s="104"/>
      <c r="AB137" s="103"/>
      <c r="AC137" s="75">
        <f t="shared" si="160"/>
        <v>0</v>
      </c>
      <c r="AD137" s="104"/>
      <c r="AE137" s="103"/>
      <c r="AF137" s="75">
        <f t="shared" si="161"/>
        <v>0</v>
      </c>
      <c r="AG137" s="104"/>
      <c r="AH137" s="103"/>
      <c r="AI137" s="75">
        <f t="shared" si="162"/>
        <v>0</v>
      </c>
      <c r="AJ137" s="104"/>
      <c r="AK137" s="103"/>
      <c r="AL137" s="75">
        <f t="shared" si="163"/>
        <v>0</v>
      </c>
      <c r="AM137" s="104"/>
      <c r="AN137" s="103"/>
      <c r="AO137" s="75">
        <f t="shared" si="164"/>
        <v>0</v>
      </c>
      <c r="AP137" s="104"/>
      <c r="AQ137" s="103"/>
      <c r="AR137" s="75">
        <f t="shared" si="165"/>
        <v>0</v>
      </c>
      <c r="AS137" s="104"/>
      <c r="AT137" s="98"/>
      <c r="AU137" s="80">
        <f>AU135/AU131</f>
        <v>0.97735037629912791</v>
      </c>
    </row>
    <row r="138" spans="1:47" ht="15.75" customHeight="1">
      <c r="A138" s="535"/>
      <c r="B138" s="549"/>
      <c r="C138" s="537"/>
      <c r="D138" s="539"/>
      <c r="E138" s="541"/>
      <c r="F138" s="92" t="s">
        <v>44</v>
      </c>
      <c r="G138" s="105"/>
      <c r="H138" s="81">
        <f t="shared" si="153"/>
        <v>0</v>
      </c>
      <c r="I138" s="106"/>
      <c r="J138" s="105"/>
      <c r="K138" s="81">
        <f t="shared" si="154"/>
        <v>0</v>
      </c>
      <c r="L138" s="106"/>
      <c r="M138" s="105"/>
      <c r="N138" s="81">
        <f t="shared" si="155"/>
        <v>0</v>
      </c>
      <c r="O138" s="106"/>
      <c r="P138" s="105"/>
      <c r="Q138" s="81">
        <f t="shared" si="156"/>
        <v>0</v>
      </c>
      <c r="R138" s="106"/>
      <c r="S138" s="105"/>
      <c r="T138" s="81">
        <f t="shared" si="157"/>
        <v>0</v>
      </c>
      <c r="U138" s="106"/>
      <c r="V138" s="105"/>
      <c r="W138" s="81">
        <f t="shared" si="158"/>
        <v>0</v>
      </c>
      <c r="X138" s="124"/>
      <c r="Y138" s="105"/>
      <c r="Z138" s="81">
        <f t="shared" si="159"/>
        <v>0</v>
      </c>
      <c r="AA138" s="106"/>
      <c r="AB138" s="105"/>
      <c r="AC138" s="81">
        <f t="shared" si="160"/>
        <v>0</v>
      </c>
      <c r="AD138" s="106"/>
      <c r="AE138" s="105"/>
      <c r="AF138" s="81">
        <f t="shared" si="161"/>
        <v>0</v>
      </c>
      <c r="AG138" s="106"/>
      <c r="AH138" s="105"/>
      <c r="AI138" s="81">
        <f t="shared" si="162"/>
        <v>0</v>
      </c>
      <c r="AJ138" s="106"/>
      <c r="AK138" s="105"/>
      <c r="AL138" s="81">
        <f t="shared" si="163"/>
        <v>0</v>
      </c>
      <c r="AM138" s="106"/>
      <c r="AN138" s="105"/>
      <c r="AO138" s="81">
        <f t="shared" si="164"/>
        <v>0</v>
      </c>
      <c r="AP138" s="106"/>
      <c r="AQ138" s="105"/>
      <c r="AR138" s="81">
        <f t="shared" si="165"/>
        <v>0</v>
      </c>
      <c r="AS138" s="106"/>
      <c r="AT138" s="99"/>
      <c r="AU138" s="82"/>
    </row>
    <row r="139" spans="1:47" ht="15" customHeight="1">
      <c r="A139" s="497" t="s">
        <v>22</v>
      </c>
      <c r="B139" s="499" t="s">
        <v>18</v>
      </c>
      <c r="C139" s="499" t="s">
        <v>19</v>
      </c>
      <c r="D139" s="499" t="s">
        <v>204</v>
      </c>
      <c r="E139" s="499" t="s">
        <v>21</v>
      </c>
      <c r="F139" s="558" t="s">
        <v>23</v>
      </c>
      <c r="G139" s="474" t="s">
        <v>24</v>
      </c>
      <c r="H139" s="476" t="s">
        <v>25</v>
      </c>
      <c r="I139" s="478" t="s">
        <v>26</v>
      </c>
      <c r="J139" s="474" t="s">
        <v>24</v>
      </c>
      <c r="K139" s="476" t="s">
        <v>25</v>
      </c>
      <c r="L139" s="478" t="s">
        <v>26</v>
      </c>
      <c r="M139" s="474" t="s">
        <v>24</v>
      </c>
      <c r="N139" s="476" t="s">
        <v>25</v>
      </c>
      <c r="O139" s="478" t="s">
        <v>26</v>
      </c>
      <c r="P139" s="474" t="s">
        <v>24</v>
      </c>
      <c r="Q139" s="476" t="s">
        <v>25</v>
      </c>
      <c r="R139" s="478" t="s">
        <v>26</v>
      </c>
      <c r="S139" s="474" t="s">
        <v>24</v>
      </c>
      <c r="T139" s="476" t="s">
        <v>25</v>
      </c>
      <c r="U139" s="478" t="s">
        <v>26</v>
      </c>
      <c r="V139" s="474" t="s">
        <v>24</v>
      </c>
      <c r="W139" s="476" t="s">
        <v>25</v>
      </c>
      <c r="X139" s="559" t="s">
        <v>26</v>
      </c>
      <c r="Y139" s="474" t="s">
        <v>24</v>
      </c>
      <c r="Z139" s="476" t="s">
        <v>25</v>
      </c>
      <c r="AA139" s="478" t="s">
        <v>26</v>
      </c>
      <c r="AB139" s="474" t="s">
        <v>24</v>
      </c>
      <c r="AC139" s="476" t="s">
        <v>25</v>
      </c>
      <c r="AD139" s="478" t="s">
        <v>26</v>
      </c>
      <c r="AE139" s="474" t="s">
        <v>24</v>
      </c>
      <c r="AF139" s="476" t="s">
        <v>25</v>
      </c>
      <c r="AG139" s="478" t="s">
        <v>26</v>
      </c>
      <c r="AH139" s="474" t="s">
        <v>24</v>
      </c>
      <c r="AI139" s="476" t="s">
        <v>25</v>
      </c>
      <c r="AJ139" s="478" t="s">
        <v>26</v>
      </c>
      <c r="AK139" s="474" t="s">
        <v>24</v>
      </c>
      <c r="AL139" s="476" t="s">
        <v>25</v>
      </c>
      <c r="AM139" s="478" t="s">
        <v>26</v>
      </c>
      <c r="AN139" s="474" t="s">
        <v>24</v>
      </c>
      <c r="AO139" s="476" t="s">
        <v>25</v>
      </c>
      <c r="AP139" s="478" t="s">
        <v>26</v>
      </c>
      <c r="AQ139" s="474" t="s">
        <v>24</v>
      </c>
      <c r="AR139" s="476" t="s">
        <v>25</v>
      </c>
      <c r="AS139" s="478" t="s">
        <v>26</v>
      </c>
      <c r="AT139" s="563" t="s">
        <v>24</v>
      </c>
      <c r="AU139" s="480" t="s">
        <v>27</v>
      </c>
    </row>
    <row r="140" spans="1:47" ht="15" customHeight="1">
      <c r="A140" s="547"/>
      <c r="B140" s="533"/>
      <c r="C140" s="533"/>
      <c r="D140" s="533"/>
      <c r="E140" s="533"/>
      <c r="F140" s="551"/>
      <c r="G140" s="513"/>
      <c r="H140" s="503"/>
      <c r="I140" s="505"/>
      <c r="J140" s="513"/>
      <c r="K140" s="503"/>
      <c r="L140" s="505"/>
      <c r="M140" s="513"/>
      <c r="N140" s="503"/>
      <c r="O140" s="505"/>
      <c r="P140" s="513"/>
      <c r="Q140" s="503"/>
      <c r="R140" s="505"/>
      <c r="S140" s="513"/>
      <c r="T140" s="503"/>
      <c r="U140" s="505"/>
      <c r="V140" s="513"/>
      <c r="W140" s="503"/>
      <c r="X140" s="543"/>
      <c r="Y140" s="513"/>
      <c r="Z140" s="503"/>
      <c r="AA140" s="505"/>
      <c r="AB140" s="513"/>
      <c r="AC140" s="503"/>
      <c r="AD140" s="505"/>
      <c r="AE140" s="513"/>
      <c r="AF140" s="503"/>
      <c r="AG140" s="505"/>
      <c r="AH140" s="513"/>
      <c r="AI140" s="503"/>
      <c r="AJ140" s="505"/>
      <c r="AK140" s="513"/>
      <c r="AL140" s="503"/>
      <c r="AM140" s="505"/>
      <c r="AN140" s="513"/>
      <c r="AO140" s="503"/>
      <c r="AP140" s="505"/>
      <c r="AQ140" s="513"/>
      <c r="AR140" s="503"/>
      <c r="AS140" s="505"/>
      <c r="AT140" s="545"/>
      <c r="AU140" s="553"/>
    </row>
    <row r="141" spans="1:47" ht="15" customHeight="1">
      <c r="A141" s="534" t="s">
        <v>244</v>
      </c>
      <c r="B141" s="548" t="s">
        <v>295</v>
      </c>
      <c r="C141" s="536">
        <v>1493</v>
      </c>
      <c r="D141" s="538" t="s">
        <v>296</v>
      </c>
      <c r="E141" s="540" t="s">
        <v>297</v>
      </c>
      <c r="F141" s="91" t="s">
        <v>31</v>
      </c>
      <c r="G141" s="103"/>
      <c r="H141" s="75">
        <f t="shared" ref="H141:H149" si="166">G141-I141</f>
        <v>0</v>
      </c>
      <c r="I141" s="104"/>
      <c r="J141" s="103"/>
      <c r="K141" s="75">
        <f t="shared" ref="K141:K149" si="167">J141-L141</f>
        <v>0</v>
      </c>
      <c r="L141" s="104"/>
      <c r="M141" s="103"/>
      <c r="N141" s="75">
        <f t="shared" ref="N141:N149" si="168">M141-O141</f>
        <v>0</v>
      </c>
      <c r="O141" s="104"/>
      <c r="P141" s="103"/>
      <c r="Q141" s="75">
        <f t="shared" ref="Q141:Q149" si="169">P141-R141</f>
        <v>0</v>
      </c>
      <c r="R141" s="104"/>
      <c r="S141" s="103"/>
      <c r="T141" s="75">
        <f t="shared" ref="T141:T149" si="170">S141-U141</f>
        <v>0</v>
      </c>
      <c r="U141" s="104"/>
      <c r="V141" s="103"/>
      <c r="W141" s="75">
        <f t="shared" ref="W141:W149" si="171">V141-X141</f>
        <v>0</v>
      </c>
      <c r="X141" s="123"/>
      <c r="Y141" s="103"/>
      <c r="Z141" s="75">
        <f t="shared" ref="Z141:Z149" si="172">Y141-AA141</f>
        <v>0</v>
      </c>
      <c r="AA141" s="104"/>
      <c r="AB141" s="103"/>
      <c r="AC141" s="75">
        <f t="shared" ref="AC141:AC149" si="173">AB141-AD141</f>
        <v>0</v>
      </c>
      <c r="AD141" s="104"/>
      <c r="AE141" s="103"/>
      <c r="AF141" s="75">
        <f t="shared" ref="AF141:AF149" si="174">AE141-AG141</f>
        <v>0</v>
      </c>
      <c r="AG141" s="104"/>
      <c r="AH141" s="103"/>
      <c r="AI141" s="75">
        <f t="shared" ref="AI141:AI149" si="175">AH141-AJ141</f>
        <v>0</v>
      </c>
      <c r="AJ141" s="104"/>
      <c r="AK141" s="103"/>
      <c r="AL141" s="75">
        <f t="shared" ref="AL141:AL149" si="176">AK141-AM141</f>
        <v>0</v>
      </c>
      <c r="AM141" s="104"/>
      <c r="AN141" s="103"/>
      <c r="AO141" s="75">
        <f t="shared" ref="AO141:AO149" si="177">AN141-AP141</f>
        <v>0</v>
      </c>
      <c r="AP141" s="104"/>
      <c r="AQ141" s="103"/>
      <c r="AR141" s="75">
        <f t="shared" ref="AR141:AR149" si="178">AQ141-AS141</f>
        <v>0</v>
      </c>
      <c r="AS141" s="104"/>
      <c r="AT141" s="98"/>
      <c r="AU141" s="77" t="s">
        <v>32</v>
      </c>
    </row>
    <row r="142" spans="1:47" ht="15" customHeight="1">
      <c r="A142" s="534"/>
      <c r="B142" s="548"/>
      <c r="C142" s="536"/>
      <c r="D142" s="538"/>
      <c r="E142" s="540"/>
      <c r="F142" s="91" t="s">
        <v>33</v>
      </c>
      <c r="G142" s="103"/>
      <c r="H142" s="75">
        <f t="shared" si="166"/>
        <v>0</v>
      </c>
      <c r="I142" s="104"/>
      <c r="J142" s="103"/>
      <c r="K142" s="75">
        <f t="shared" si="167"/>
        <v>0</v>
      </c>
      <c r="L142" s="104"/>
      <c r="M142" s="103"/>
      <c r="N142" s="75">
        <f t="shared" si="168"/>
        <v>0</v>
      </c>
      <c r="O142" s="104"/>
      <c r="P142" s="103"/>
      <c r="Q142" s="75">
        <f t="shared" si="169"/>
        <v>0</v>
      </c>
      <c r="R142" s="104"/>
      <c r="S142" s="103"/>
      <c r="T142" s="75">
        <f t="shared" si="170"/>
        <v>0</v>
      </c>
      <c r="U142" s="104"/>
      <c r="V142" s="103"/>
      <c r="W142" s="75">
        <f t="shared" si="171"/>
        <v>0</v>
      </c>
      <c r="X142" s="123"/>
      <c r="Y142" s="103"/>
      <c r="Z142" s="75">
        <f t="shared" si="172"/>
        <v>0</v>
      </c>
      <c r="AA142" s="104"/>
      <c r="AB142" s="103"/>
      <c r="AC142" s="75">
        <f t="shared" si="173"/>
        <v>0</v>
      </c>
      <c r="AD142" s="104"/>
      <c r="AE142" s="103"/>
      <c r="AF142" s="75">
        <f t="shared" si="174"/>
        <v>0</v>
      </c>
      <c r="AG142" s="104"/>
      <c r="AH142" s="103"/>
      <c r="AI142" s="75">
        <f t="shared" si="175"/>
        <v>0</v>
      </c>
      <c r="AJ142" s="104"/>
      <c r="AK142" s="103"/>
      <c r="AL142" s="75">
        <f t="shared" si="176"/>
        <v>0</v>
      </c>
      <c r="AM142" s="104"/>
      <c r="AN142" s="103"/>
      <c r="AO142" s="75">
        <f t="shared" si="177"/>
        <v>0</v>
      </c>
      <c r="AP142" s="104"/>
      <c r="AQ142" s="103"/>
      <c r="AR142" s="75">
        <f t="shared" si="178"/>
        <v>0</v>
      </c>
      <c r="AS142" s="104"/>
      <c r="AT142" s="98"/>
      <c r="AU142" s="78">
        <f>SUM(G141:G149,J141:J149,M141:M149,P141:P149,S141:S149,V141:V149,Y141:Y149,AB141:AB149,AE141:AE149,AH141:AH149,AK141:AK149,AT141:AT149,AN141:AN149,AQ141:AQ149)</f>
        <v>20000</v>
      </c>
    </row>
    <row r="143" spans="1:47" ht="15" customHeight="1">
      <c r="A143" s="534"/>
      <c r="B143" s="548"/>
      <c r="C143" s="536"/>
      <c r="D143" s="538"/>
      <c r="E143" s="540"/>
      <c r="F143" s="91" t="s">
        <v>34</v>
      </c>
      <c r="G143" s="103">
        <v>20000</v>
      </c>
      <c r="H143" s="75">
        <f t="shared" si="166"/>
        <v>-4571</v>
      </c>
      <c r="I143" s="104">
        <v>24571</v>
      </c>
      <c r="J143" s="103"/>
      <c r="K143" s="75">
        <f t="shared" si="167"/>
        <v>0</v>
      </c>
      <c r="L143" s="104"/>
      <c r="M143" s="103"/>
      <c r="N143" s="75">
        <f t="shared" si="168"/>
        <v>0</v>
      </c>
      <c r="O143" s="104"/>
      <c r="P143" s="103"/>
      <c r="Q143" s="75">
        <f t="shared" si="169"/>
        <v>0</v>
      </c>
      <c r="R143" s="104"/>
      <c r="S143" s="103"/>
      <c r="T143" s="75">
        <f t="shared" si="170"/>
        <v>0</v>
      </c>
      <c r="U143" s="104"/>
      <c r="V143" s="103"/>
      <c r="W143" s="75">
        <f t="shared" si="171"/>
        <v>0</v>
      </c>
      <c r="X143" s="123"/>
      <c r="Y143" s="103"/>
      <c r="Z143" s="75">
        <f t="shared" si="172"/>
        <v>0</v>
      </c>
      <c r="AA143" s="104"/>
      <c r="AB143" s="103"/>
      <c r="AC143" s="75">
        <f t="shared" si="173"/>
        <v>0</v>
      </c>
      <c r="AD143" s="104"/>
      <c r="AE143" s="103"/>
      <c r="AF143" s="75">
        <f t="shared" si="174"/>
        <v>0</v>
      </c>
      <c r="AG143" s="104"/>
      <c r="AH143" s="103"/>
      <c r="AI143" s="75">
        <f t="shared" si="175"/>
        <v>0</v>
      </c>
      <c r="AJ143" s="104"/>
      <c r="AK143" s="103"/>
      <c r="AL143" s="75">
        <f t="shared" si="176"/>
        <v>0</v>
      </c>
      <c r="AM143" s="104"/>
      <c r="AN143" s="103"/>
      <c r="AO143" s="75">
        <f t="shared" si="177"/>
        <v>0</v>
      </c>
      <c r="AP143" s="104"/>
      <c r="AQ143" s="103"/>
      <c r="AR143" s="75">
        <f t="shared" si="178"/>
        <v>0</v>
      </c>
      <c r="AS143" s="104"/>
      <c r="AT143" s="98"/>
      <c r="AU143" s="79" t="s">
        <v>35</v>
      </c>
    </row>
    <row r="144" spans="1:47" ht="15" customHeight="1">
      <c r="A144" s="534"/>
      <c r="B144" s="548"/>
      <c r="C144" s="536"/>
      <c r="D144" s="538"/>
      <c r="E144" s="540"/>
      <c r="F144" s="91" t="s">
        <v>36</v>
      </c>
      <c r="G144" s="103"/>
      <c r="H144" s="75">
        <f t="shared" si="166"/>
        <v>0</v>
      </c>
      <c r="I144" s="104"/>
      <c r="J144" s="103"/>
      <c r="K144" s="75">
        <f t="shared" si="167"/>
        <v>0</v>
      </c>
      <c r="L144" s="104"/>
      <c r="M144" s="103"/>
      <c r="N144" s="75">
        <f t="shared" si="168"/>
        <v>0</v>
      </c>
      <c r="O144" s="104"/>
      <c r="P144" s="103"/>
      <c r="Q144" s="75">
        <f t="shared" si="169"/>
        <v>0</v>
      </c>
      <c r="R144" s="104"/>
      <c r="S144" s="103"/>
      <c r="T144" s="75">
        <f t="shared" si="170"/>
        <v>0</v>
      </c>
      <c r="U144" s="104"/>
      <c r="V144" s="103"/>
      <c r="W144" s="75">
        <f t="shared" si="171"/>
        <v>0</v>
      </c>
      <c r="X144" s="123"/>
      <c r="Y144" s="103"/>
      <c r="Z144" s="75">
        <f t="shared" si="172"/>
        <v>0</v>
      </c>
      <c r="AA144" s="104"/>
      <c r="AB144" s="103"/>
      <c r="AC144" s="75">
        <f t="shared" si="173"/>
        <v>0</v>
      </c>
      <c r="AD144" s="104"/>
      <c r="AE144" s="103"/>
      <c r="AF144" s="75">
        <f t="shared" si="174"/>
        <v>0</v>
      </c>
      <c r="AG144" s="104"/>
      <c r="AH144" s="103"/>
      <c r="AI144" s="75">
        <f t="shared" si="175"/>
        <v>0</v>
      </c>
      <c r="AJ144" s="104"/>
      <c r="AK144" s="103"/>
      <c r="AL144" s="75">
        <f t="shared" si="176"/>
        <v>0</v>
      </c>
      <c r="AM144" s="104"/>
      <c r="AN144" s="103"/>
      <c r="AO144" s="75">
        <f t="shared" si="177"/>
        <v>0</v>
      </c>
      <c r="AP144" s="104"/>
      <c r="AQ144" s="103"/>
      <c r="AR144" s="75">
        <f t="shared" si="178"/>
        <v>0</v>
      </c>
      <c r="AS144" s="104"/>
      <c r="AT144" s="98"/>
      <c r="AU144" s="78">
        <f>SUM(H141:H149,K141:K149,N141:N149,Q141:Q149,T141:T149,W141:W149,Z141:Z149,AC141:AC149,Z141:Z149,AF141:AF149,AI141:AI149,AL141:AL149,AO141:AO149,AR141:AR149)</f>
        <v>-4571</v>
      </c>
    </row>
    <row r="145" spans="1:47" ht="15" customHeight="1">
      <c r="A145" s="534"/>
      <c r="B145" s="548"/>
      <c r="C145" s="536"/>
      <c r="D145" s="538"/>
      <c r="E145" s="540"/>
      <c r="F145" s="91" t="s">
        <v>37</v>
      </c>
      <c r="G145" s="103"/>
      <c r="H145" s="75">
        <f t="shared" si="166"/>
        <v>0</v>
      </c>
      <c r="I145" s="104"/>
      <c r="J145" s="103"/>
      <c r="K145" s="75">
        <f t="shared" si="167"/>
        <v>0</v>
      </c>
      <c r="L145" s="104"/>
      <c r="M145" s="103"/>
      <c r="N145" s="75">
        <f t="shared" si="168"/>
        <v>0</v>
      </c>
      <c r="O145" s="104"/>
      <c r="P145" s="103"/>
      <c r="Q145" s="75">
        <f t="shared" si="169"/>
        <v>0</v>
      </c>
      <c r="R145" s="104"/>
      <c r="S145" s="103"/>
      <c r="T145" s="75">
        <f t="shared" si="170"/>
        <v>0</v>
      </c>
      <c r="U145" s="104"/>
      <c r="V145" s="103"/>
      <c r="W145" s="75">
        <f t="shared" si="171"/>
        <v>0</v>
      </c>
      <c r="X145" s="123"/>
      <c r="Y145" s="103"/>
      <c r="Z145" s="75">
        <f t="shared" si="172"/>
        <v>0</v>
      </c>
      <c r="AA145" s="104"/>
      <c r="AB145" s="103"/>
      <c r="AC145" s="75">
        <f t="shared" si="173"/>
        <v>0</v>
      </c>
      <c r="AD145" s="104"/>
      <c r="AE145" s="103"/>
      <c r="AF145" s="75">
        <f t="shared" si="174"/>
        <v>0</v>
      </c>
      <c r="AG145" s="104"/>
      <c r="AH145" s="103"/>
      <c r="AI145" s="75">
        <f t="shared" si="175"/>
        <v>0</v>
      </c>
      <c r="AJ145" s="104"/>
      <c r="AK145" s="103"/>
      <c r="AL145" s="75">
        <f t="shared" si="176"/>
        <v>0</v>
      </c>
      <c r="AM145" s="104"/>
      <c r="AN145" s="103"/>
      <c r="AO145" s="75">
        <f t="shared" si="177"/>
        <v>0</v>
      </c>
      <c r="AP145" s="104"/>
      <c r="AQ145" s="103"/>
      <c r="AR145" s="75">
        <f t="shared" si="178"/>
        <v>0</v>
      </c>
      <c r="AS145" s="104"/>
      <c r="AT145" s="98"/>
      <c r="AU145" s="79" t="s">
        <v>38</v>
      </c>
    </row>
    <row r="146" spans="1:47" ht="15" customHeight="1">
      <c r="A146" s="534"/>
      <c r="B146" s="548"/>
      <c r="C146" s="536"/>
      <c r="D146" s="538"/>
      <c r="E146" s="540"/>
      <c r="F146" s="91" t="s">
        <v>40</v>
      </c>
      <c r="G146" s="103"/>
      <c r="H146" s="75">
        <f t="shared" si="166"/>
        <v>0</v>
      </c>
      <c r="I146" s="104"/>
      <c r="J146" s="103"/>
      <c r="K146" s="75">
        <f t="shared" si="167"/>
        <v>0</v>
      </c>
      <c r="L146" s="104"/>
      <c r="M146" s="103"/>
      <c r="N146" s="75">
        <f t="shared" si="168"/>
        <v>0</v>
      </c>
      <c r="O146" s="104"/>
      <c r="P146" s="103"/>
      <c r="Q146" s="75">
        <f t="shared" si="169"/>
        <v>0</v>
      </c>
      <c r="R146" s="104"/>
      <c r="S146" s="103"/>
      <c r="T146" s="75">
        <f t="shared" si="170"/>
        <v>0</v>
      </c>
      <c r="U146" s="104"/>
      <c r="V146" s="103"/>
      <c r="W146" s="75">
        <f t="shared" si="171"/>
        <v>0</v>
      </c>
      <c r="X146" s="123"/>
      <c r="Y146" s="103"/>
      <c r="Z146" s="75">
        <f t="shared" si="172"/>
        <v>0</v>
      </c>
      <c r="AA146" s="104"/>
      <c r="AB146" s="103"/>
      <c r="AC146" s="75">
        <f t="shared" si="173"/>
        <v>0</v>
      </c>
      <c r="AD146" s="104"/>
      <c r="AE146" s="103"/>
      <c r="AF146" s="75">
        <f t="shared" si="174"/>
        <v>0</v>
      </c>
      <c r="AG146" s="104"/>
      <c r="AH146" s="103"/>
      <c r="AI146" s="75">
        <f t="shared" si="175"/>
        <v>0</v>
      </c>
      <c r="AJ146" s="104"/>
      <c r="AK146" s="103"/>
      <c r="AL146" s="75">
        <f t="shared" si="176"/>
        <v>0</v>
      </c>
      <c r="AM146" s="104"/>
      <c r="AN146" s="103"/>
      <c r="AO146" s="75">
        <f t="shared" si="177"/>
        <v>0</v>
      </c>
      <c r="AP146" s="104"/>
      <c r="AQ146" s="103"/>
      <c r="AR146" s="75">
        <f t="shared" si="178"/>
        <v>0</v>
      </c>
      <c r="AS146" s="104"/>
      <c r="AT146" s="98"/>
      <c r="AU146" s="78">
        <f>SUM(I141:I149,L141:L149,O141:O149,R141:R149,U141:U149,X141:X149,AA141:AA149,AD141:AD149,AG141:AG149,AJ141:AJ149,AM141:AM149,AP141:AP149,AS141:AS149)</f>
        <v>24571</v>
      </c>
    </row>
    <row r="147" spans="1:47" ht="15" customHeight="1">
      <c r="A147" s="534"/>
      <c r="B147" s="548"/>
      <c r="C147" s="536"/>
      <c r="D147" s="538"/>
      <c r="E147" s="540"/>
      <c r="F147" s="91" t="s">
        <v>41</v>
      </c>
      <c r="G147" s="103"/>
      <c r="H147" s="75">
        <f t="shared" si="166"/>
        <v>0</v>
      </c>
      <c r="I147" s="104"/>
      <c r="J147" s="103"/>
      <c r="K147" s="75">
        <f t="shared" si="167"/>
        <v>0</v>
      </c>
      <c r="L147" s="104"/>
      <c r="M147" s="103"/>
      <c r="N147" s="75">
        <f t="shared" si="168"/>
        <v>0</v>
      </c>
      <c r="O147" s="104"/>
      <c r="P147" s="103"/>
      <c r="Q147" s="75">
        <f t="shared" si="169"/>
        <v>0</v>
      </c>
      <c r="R147" s="104"/>
      <c r="S147" s="103"/>
      <c r="T147" s="75">
        <f t="shared" si="170"/>
        <v>0</v>
      </c>
      <c r="U147" s="104"/>
      <c r="V147" s="103"/>
      <c r="W147" s="75">
        <f t="shared" si="171"/>
        <v>0</v>
      </c>
      <c r="X147" s="123"/>
      <c r="Y147" s="103"/>
      <c r="Z147" s="75">
        <f t="shared" si="172"/>
        <v>0</v>
      </c>
      <c r="AA147" s="104"/>
      <c r="AB147" s="103"/>
      <c r="AC147" s="75">
        <f t="shared" si="173"/>
        <v>0</v>
      </c>
      <c r="AD147" s="104"/>
      <c r="AE147" s="103"/>
      <c r="AF147" s="75">
        <f t="shared" si="174"/>
        <v>0</v>
      </c>
      <c r="AG147" s="104"/>
      <c r="AH147" s="103"/>
      <c r="AI147" s="75">
        <f t="shared" si="175"/>
        <v>0</v>
      </c>
      <c r="AJ147" s="104"/>
      <c r="AK147" s="103"/>
      <c r="AL147" s="75">
        <f t="shared" si="176"/>
        <v>0</v>
      </c>
      <c r="AM147" s="104"/>
      <c r="AN147" s="103"/>
      <c r="AO147" s="75">
        <f t="shared" si="177"/>
        <v>0</v>
      </c>
      <c r="AP147" s="104"/>
      <c r="AQ147" s="103"/>
      <c r="AR147" s="75">
        <f t="shared" si="178"/>
        <v>0</v>
      </c>
      <c r="AS147" s="104"/>
      <c r="AT147" s="98"/>
      <c r="AU147" s="79" t="s">
        <v>42</v>
      </c>
    </row>
    <row r="148" spans="1:47" ht="15" customHeight="1">
      <c r="A148" s="534"/>
      <c r="B148" s="548"/>
      <c r="C148" s="536"/>
      <c r="D148" s="538"/>
      <c r="E148" s="540"/>
      <c r="F148" s="91" t="s">
        <v>43</v>
      </c>
      <c r="G148" s="103"/>
      <c r="H148" s="75">
        <f t="shared" si="166"/>
        <v>0</v>
      </c>
      <c r="I148" s="104"/>
      <c r="J148" s="103"/>
      <c r="K148" s="75">
        <f t="shared" si="167"/>
        <v>0</v>
      </c>
      <c r="L148" s="104"/>
      <c r="M148" s="103"/>
      <c r="N148" s="75">
        <f t="shared" si="168"/>
        <v>0</v>
      </c>
      <c r="O148" s="104"/>
      <c r="P148" s="103"/>
      <c r="Q148" s="75">
        <f t="shared" si="169"/>
        <v>0</v>
      </c>
      <c r="R148" s="104"/>
      <c r="S148" s="103"/>
      <c r="T148" s="75">
        <f t="shared" si="170"/>
        <v>0</v>
      </c>
      <c r="U148" s="104"/>
      <c r="V148" s="103"/>
      <c r="W148" s="75">
        <f t="shared" si="171"/>
        <v>0</v>
      </c>
      <c r="X148" s="123"/>
      <c r="Y148" s="103"/>
      <c r="Z148" s="75">
        <f t="shared" si="172"/>
        <v>0</v>
      </c>
      <c r="AA148" s="104"/>
      <c r="AB148" s="103"/>
      <c r="AC148" s="75">
        <f t="shared" si="173"/>
        <v>0</v>
      </c>
      <c r="AD148" s="104"/>
      <c r="AE148" s="103"/>
      <c r="AF148" s="75">
        <f t="shared" si="174"/>
        <v>0</v>
      </c>
      <c r="AG148" s="104"/>
      <c r="AH148" s="103"/>
      <c r="AI148" s="75">
        <f t="shared" si="175"/>
        <v>0</v>
      </c>
      <c r="AJ148" s="104"/>
      <c r="AK148" s="103"/>
      <c r="AL148" s="75">
        <f t="shared" si="176"/>
        <v>0</v>
      </c>
      <c r="AM148" s="104"/>
      <c r="AN148" s="103"/>
      <c r="AO148" s="75">
        <f t="shared" si="177"/>
        <v>0</v>
      </c>
      <c r="AP148" s="104"/>
      <c r="AQ148" s="103"/>
      <c r="AR148" s="75">
        <f t="shared" si="178"/>
        <v>0</v>
      </c>
      <c r="AS148" s="104"/>
      <c r="AT148" s="98"/>
      <c r="AU148" s="80">
        <f>AU146/AU142</f>
        <v>1.22855</v>
      </c>
    </row>
    <row r="149" spans="1:47" ht="15" customHeight="1">
      <c r="A149" s="534"/>
      <c r="B149" s="548"/>
      <c r="C149" s="536"/>
      <c r="D149" s="538"/>
      <c r="E149" s="540"/>
      <c r="F149" s="91" t="s">
        <v>44</v>
      </c>
      <c r="G149" s="103"/>
      <c r="H149" s="75">
        <f t="shared" si="166"/>
        <v>0</v>
      </c>
      <c r="I149" s="104"/>
      <c r="J149" s="103"/>
      <c r="K149" s="75">
        <f t="shared" si="167"/>
        <v>0</v>
      </c>
      <c r="L149" s="104"/>
      <c r="M149" s="103"/>
      <c r="N149" s="75">
        <f t="shared" si="168"/>
        <v>0</v>
      </c>
      <c r="O149" s="104"/>
      <c r="P149" s="103"/>
      <c r="Q149" s="75">
        <f t="shared" si="169"/>
        <v>0</v>
      </c>
      <c r="R149" s="104"/>
      <c r="S149" s="103"/>
      <c r="T149" s="75">
        <f t="shared" si="170"/>
        <v>0</v>
      </c>
      <c r="U149" s="104"/>
      <c r="V149" s="103"/>
      <c r="W149" s="75">
        <f t="shared" si="171"/>
        <v>0</v>
      </c>
      <c r="X149" s="123"/>
      <c r="Y149" s="103"/>
      <c r="Z149" s="75">
        <f t="shared" si="172"/>
        <v>0</v>
      </c>
      <c r="AA149" s="104"/>
      <c r="AB149" s="103"/>
      <c r="AC149" s="75">
        <f t="shared" si="173"/>
        <v>0</v>
      </c>
      <c r="AD149" s="104"/>
      <c r="AE149" s="103"/>
      <c r="AF149" s="75">
        <f t="shared" si="174"/>
        <v>0</v>
      </c>
      <c r="AG149" s="104"/>
      <c r="AH149" s="103"/>
      <c r="AI149" s="75">
        <f t="shared" si="175"/>
        <v>0</v>
      </c>
      <c r="AJ149" s="104"/>
      <c r="AK149" s="103"/>
      <c r="AL149" s="75">
        <f t="shared" si="176"/>
        <v>0</v>
      </c>
      <c r="AM149" s="104"/>
      <c r="AN149" s="103"/>
      <c r="AO149" s="75">
        <f t="shared" si="177"/>
        <v>0</v>
      </c>
      <c r="AP149" s="104"/>
      <c r="AQ149" s="103"/>
      <c r="AR149" s="75">
        <f t="shared" si="178"/>
        <v>0</v>
      </c>
      <c r="AS149" s="104"/>
      <c r="AT149" s="98"/>
      <c r="AU149" s="78"/>
    </row>
    <row r="150" spans="1:47" ht="15" customHeight="1">
      <c r="A150" s="547" t="s">
        <v>22</v>
      </c>
      <c r="B150" s="533" t="s">
        <v>18</v>
      </c>
      <c r="C150" s="533" t="s">
        <v>19</v>
      </c>
      <c r="D150" s="533" t="s">
        <v>204</v>
      </c>
      <c r="E150" s="533" t="s">
        <v>21</v>
      </c>
      <c r="F150" s="551" t="s">
        <v>23</v>
      </c>
      <c r="G150" s="513" t="s">
        <v>24</v>
      </c>
      <c r="H150" s="503" t="s">
        <v>25</v>
      </c>
      <c r="I150" s="505" t="s">
        <v>26</v>
      </c>
      <c r="J150" s="513" t="s">
        <v>24</v>
      </c>
      <c r="K150" s="503" t="s">
        <v>25</v>
      </c>
      <c r="L150" s="505" t="s">
        <v>26</v>
      </c>
      <c r="M150" s="513" t="s">
        <v>24</v>
      </c>
      <c r="N150" s="503" t="s">
        <v>25</v>
      </c>
      <c r="O150" s="505" t="s">
        <v>26</v>
      </c>
      <c r="P150" s="513" t="s">
        <v>24</v>
      </c>
      <c r="Q150" s="503" t="s">
        <v>25</v>
      </c>
      <c r="R150" s="505" t="s">
        <v>26</v>
      </c>
      <c r="S150" s="513" t="s">
        <v>24</v>
      </c>
      <c r="T150" s="503" t="s">
        <v>25</v>
      </c>
      <c r="U150" s="505" t="s">
        <v>26</v>
      </c>
      <c r="V150" s="513" t="s">
        <v>24</v>
      </c>
      <c r="W150" s="503" t="s">
        <v>25</v>
      </c>
      <c r="X150" s="543" t="s">
        <v>26</v>
      </c>
      <c r="Y150" s="513" t="s">
        <v>24</v>
      </c>
      <c r="Z150" s="503" t="s">
        <v>25</v>
      </c>
      <c r="AA150" s="505" t="s">
        <v>26</v>
      </c>
      <c r="AB150" s="513" t="s">
        <v>24</v>
      </c>
      <c r="AC150" s="503" t="s">
        <v>25</v>
      </c>
      <c r="AD150" s="505" t="s">
        <v>26</v>
      </c>
      <c r="AE150" s="513" t="s">
        <v>24</v>
      </c>
      <c r="AF150" s="503" t="s">
        <v>25</v>
      </c>
      <c r="AG150" s="505" t="s">
        <v>26</v>
      </c>
      <c r="AH150" s="513" t="s">
        <v>24</v>
      </c>
      <c r="AI150" s="503" t="s">
        <v>25</v>
      </c>
      <c r="AJ150" s="505" t="s">
        <v>26</v>
      </c>
      <c r="AK150" s="513" t="s">
        <v>24</v>
      </c>
      <c r="AL150" s="503" t="s">
        <v>25</v>
      </c>
      <c r="AM150" s="505" t="s">
        <v>26</v>
      </c>
      <c r="AN150" s="513" t="s">
        <v>24</v>
      </c>
      <c r="AO150" s="503" t="s">
        <v>25</v>
      </c>
      <c r="AP150" s="505" t="s">
        <v>26</v>
      </c>
      <c r="AQ150" s="513" t="s">
        <v>24</v>
      </c>
      <c r="AR150" s="503" t="s">
        <v>25</v>
      </c>
      <c r="AS150" s="505" t="s">
        <v>26</v>
      </c>
      <c r="AT150" s="545" t="s">
        <v>24</v>
      </c>
      <c r="AU150" s="553" t="s">
        <v>27</v>
      </c>
    </row>
    <row r="151" spans="1:47" ht="15" customHeight="1">
      <c r="A151" s="547"/>
      <c r="B151" s="533"/>
      <c r="C151" s="533"/>
      <c r="D151" s="533"/>
      <c r="E151" s="533"/>
      <c r="F151" s="551"/>
      <c r="G151" s="513"/>
      <c r="H151" s="503"/>
      <c r="I151" s="505"/>
      <c r="J151" s="513"/>
      <c r="K151" s="503"/>
      <c r="L151" s="505"/>
      <c r="M151" s="513"/>
      <c r="N151" s="503"/>
      <c r="O151" s="505"/>
      <c r="P151" s="513"/>
      <c r="Q151" s="503"/>
      <c r="R151" s="505"/>
      <c r="S151" s="513"/>
      <c r="T151" s="503"/>
      <c r="U151" s="505"/>
      <c r="V151" s="513"/>
      <c r="W151" s="503"/>
      <c r="X151" s="543"/>
      <c r="Y151" s="513"/>
      <c r="Z151" s="503"/>
      <c r="AA151" s="505"/>
      <c r="AB151" s="513"/>
      <c r="AC151" s="503"/>
      <c r="AD151" s="505"/>
      <c r="AE151" s="513"/>
      <c r="AF151" s="503"/>
      <c r="AG151" s="505"/>
      <c r="AH151" s="513"/>
      <c r="AI151" s="503"/>
      <c r="AJ151" s="505"/>
      <c r="AK151" s="513"/>
      <c r="AL151" s="503"/>
      <c r="AM151" s="505"/>
      <c r="AN151" s="513"/>
      <c r="AO151" s="503"/>
      <c r="AP151" s="505"/>
      <c r="AQ151" s="513"/>
      <c r="AR151" s="503"/>
      <c r="AS151" s="505"/>
      <c r="AT151" s="545"/>
      <c r="AU151" s="553"/>
    </row>
    <row r="152" spans="1:47" ht="15" customHeight="1">
      <c r="A152" s="534" t="s">
        <v>246</v>
      </c>
      <c r="B152" s="548" t="s">
        <v>298</v>
      </c>
      <c r="C152" s="536">
        <v>1623</v>
      </c>
      <c r="D152" s="538" t="s">
        <v>299</v>
      </c>
      <c r="E152" s="540" t="s">
        <v>300</v>
      </c>
      <c r="F152" s="91" t="s">
        <v>31</v>
      </c>
      <c r="G152" s="103"/>
      <c r="H152" s="75">
        <f t="shared" ref="H152:H160" si="179">G152-I152</f>
        <v>0</v>
      </c>
      <c r="I152" s="104"/>
      <c r="J152" s="103"/>
      <c r="K152" s="75">
        <f t="shared" ref="K152:K160" si="180">J152-L152</f>
        <v>0</v>
      </c>
      <c r="L152" s="104"/>
      <c r="M152" s="103"/>
      <c r="N152" s="75">
        <f t="shared" ref="N152:N160" si="181">M152-O152</f>
        <v>0</v>
      </c>
      <c r="O152" s="104"/>
      <c r="P152" s="103"/>
      <c r="Q152" s="75">
        <f t="shared" ref="Q152:Q160" si="182">P152-R152</f>
        <v>0</v>
      </c>
      <c r="R152" s="104"/>
      <c r="S152" s="103"/>
      <c r="T152" s="75">
        <f t="shared" ref="T152:T160" si="183">S152-U152</f>
        <v>0</v>
      </c>
      <c r="U152" s="104"/>
      <c r="V152" s="103"/>
      <c r="W152" s="75">
        <f t="shared" ref="W152:W160" si="184">V152-X152</f>
        <v>0</v>
      </c>
      <c r="X152" s="123"/>
      <c r="Y152" s="103"/>
      <c r="Z152" s="75">
        <f t="shared" ref="Z152:Z160" si="185">Y152-AA152</f>
        <v>0</v>
      </c>
      <c r="AA152" s="104"/>
      <c r="AB152" s="103"/>
      <c r="AC152" s="75">
        <f t="shared" ref="AC152:AC160" si="186">AB152-AD152</f>
        <v>0</v>
      </c>
      <c r="AD152" s="104"/>
      <c r="AE152" s="103"/>
      <c r="AF152" s="75">
        <f t="shared" ref="AF152:AF160" si="187">AE152-AG152</f>
        <v>0</v>
      </c>
      <c r="AG152" s="104"/>
      <c r="AH152" s="103"/>
      <c r="AI152" s="75">
        <f t="shared" ref="AI152:AI160" si="188">AH152-AJ152</f>
        <v>0</v>
      </c>
      <c r="AJ152" s="104"/>
      <c r="AK152" s="103"/>
      <c r="AL152" s="75">
        <f t="shared" ref="AL152:AL160" si="189">AK152-AM152</f>
        <v>0</v>
      </c>
      <c r="AM152" s="104"/>
      <c r="AN152" s="103"/>
      <c r="AO152" s="75">
        <f t="shared" ref="AO152:AO160" si="190">AN152-AP152</f>
        <v>0</v>
      </c>
      <c r="AP152" s="104"/>
      <c r="AQ152" s="103"/>
      <c r="AR152" s="75">
        <f t="shared" ref="AR152:AR160" si="191">AQ152-AS152</f>
        <v>0</v>
      </c>
      <c r="AS152" s="104"/>
      <c r="AT152" s="98"/>
      <c r="AU152" s="77" t="s">
        <v>32</v>
      </c>
    </row>
    <row r="153" spans="1:47" ht="15" customHeight="1">
      <c r="A153" s="534"/>
      <c r="B153" s="548"/>
      <c r="C153" s="536"/>
      <c r="D153" s="538"/>
      <c r="E153" s="540"/>
      <c r="F153" s="91" t="s">
        <v>33</v>
      </c>
      <c r="G153" s="103"/>
      <c r="H153" s="75">
        <f t="shared" si="179"/>
        <v>0</v>
      </c>
      <c r="I153" s="104"/>
      <c r="J153" s="103"/>
      <c r="K153" s="75">
        <f t="shared" si="180"/>
        <v>0</v>
      </c>
      <c r="L153" s="104"/>
      <c r="M153" s="103"/>
      <c r="N153" s="75">
        <f t="shared" si="181"/>
        <v>0</v>
      </c>
      <c r="O153" s="104"/>
      <c r="P153" s="103"/>
      <c r="Q153" s="75">
        <f t="shared" si="182"/>
        <v>0</v>
      </c>
      <c r="R153" s="104"/>
      <c r="S153" s="103"/>
      <c r="T153" s="75">
        <f t="shared" si="183"/>
        <v>0</v>
      </c>
      <c r="U153" s="104"/>
      <c r="V153" s="103"/>
      <c r="W153" s="75">
        <f t="shared" si="184"/>
        <v>0</v>
      </c>
      <c r="X153" s="123"/>
      <c r="Y153" s="103"/>
      <c r="Z153" s="75">
        <f t="shared" si="185"/>
        <v>0</v>
      </c>
      <c r="AA153" s="104"/>
      <c r="AB153" s="103"/>
      <c r="AC153" s="75">
        <f t="shared" si="186"/>
        <v>0</v>
      </c>
      <c r="AD153" s="104"/>
      <c r="AE153" s="103"/>
      <c r="AF153" s="75">
        <f t="shared" si="187"/>
        <v>0</v>
      </c>
      <c r="AG153" s="104"/>
      <c r="AH153" s="103"/>
      <c r="AI153" s="75">
        <f t="shared" si="188"/>
        <v>0</v>
      </c>
      <c r="AJ153" s="104"/>
      <c r="AK153" s="103"/>
      <c r="AL153" s="75">
        <f t="shared" si="189"/>
        <v>0</v>
      </c>
      <c r="AM153" s="104"/>
      <c r="AN153" s="103"/>
      <c r="AO153" s="75">
        <f t="shared" si="190"/>
        <v>0</v>
      </c>
      <c r="AP153" s="104"/>
      <c r="AQ153" s="103"/>
      <c r="AR153" s="75">
        <f t="shared" si="191"/>
        <v>0</v>
      </c>
      <c r="AS153" s="104"/>
      <c r="AT153" s="98"/>
      <c r="AU153" s="78">
        <f>SUM(G152:G160,J152:J160,M152:M160,P152:P160,S152:S160,V152:V160,Y152:Y160,AB152:AB160,AE152:AE160,AH152:AH160,AK152:AK160,AT152:AT160,AN152:AN160,AQ152:AQ160)</f>
        <v>200000</v>
      </c>
    </row>
    <row r="154" spans="1:47" ht="15" customHeight="1">
      <c r="A154" s="534"/>
      <c r="B154" s="548"/>
      <c r="C154" s="536"/>
      <c r="D154" s="538"/>
      <c r="E154" s="540"/>
      <c r="F154" s="91" t="s">
        <v>34</v>
      </c>
      <c r="G154" s="103"/>
      <c r="H154" s="75">
        <f t="shared" si="179"/>
        <v>0</v>
      </c>
      <c r="I154" s="104"/>
      <c r="J154" s="103"/>
      <c r="K154" s="75">
        <f t="shared" si="180"/>
        <v>0</v>
      </c>
      <c r="L154" s="104"/>
      <c r="M154" s="103"/>
      <c r="N154" s="75">
        <f t="shared" si="181"/>
        <v>0</v>
      </c>
      <c r="O154" s="104"/>
      <c r="P154" s="103"/>
      <c r="Q154" s="75">
        <f t="shared" si="182"/>
        <v>0</v>
      </c>
      <c r="R154" s="104"/>
      <c r="S154" s="103"/>
      <c r="T154" s="75">
        <f t="shared" si="183"/>
        <v>0</v>
      </c>
      <c r="U154" s="104"/>
      <c r="V154" s="103"/>
      <c r="W154" s="75">
        <f t="shared" si="184"/>
        <v>0</v>
      </c>
      <c r="X154" s="123"/>
      <c r="Y154" s="103"/>
      <c r="Z154" s="75">
        <f t="shared" si="185"/>
        <v>0</v>
      </c>
      <c r="AA154" s="104"/>
      <c r="AB154" s="103"/>
      <c r="AC154" s="75">
        <f t="shared" si="186"/>
        <v>0</v>
      </c>
      <c r="AD154" s="104"/>
      <c r="AE154" s="103"/>
      <c r="AF154" s="75">
        <f t="shared" si="187"/>
        <v>0</v>
      </c>
      <c r="AG154" s="104"/>
      <c r="AH154" s="103"/>
      <c r="AI154" s="75">
        <f t="shared" si="188"/>
        <v>0</v>
      </c>
      <c r="AJ154" s="104"/>
      <c r="AK154" s="103"/>
      <c r="AL154" s="75">
        <f t="shared" si="189"/>
        <v>0</v>
      </c>
      <c r="AM154" s="104"/>
      <c r="AN154" s="103"/>
      <c r="AO154" s="75">
        <f t="shared" si="190"/>
        <v>0</v>
      </c>
      <c r="AP154" s="104"/>
      <c r="AQ154" s="103"/>
      <c r="AR154" s="75">
        <f t="shared" si="191"/>
        <v>0</v>
      </c>
      <c r="AS154" s="104"/>
      <c r="AT154" s="98"/>
      <c r="AU154" s="79" t="s">
        <v>35</v>
      </c>
    </row>
    <row r="155" spans="1:47" ht="15" customHeight="1">
      <c r="A155" s="534"/>
      <c r="B155" s="548"/>
      <c r="C155" s="536"/>
      <c r="D155" s="538"/>
      <c r="E155" s="540"/>
      <c r="F155" s="91" t="s">
        <v>36</v>
      </c>
      <c r="G155" s="103"/>
      <c r="H155" s="75">
        <f t="shared" si="179"/>
        <v>0</v>
      </c>
      <c r="I155" s="104"/>
      <c r="J155" s="103"/>
      <c r="K155" s="75">
        <f t="shared" si="180"/>
        <v>0</v>
      </c>
      <c r="L155" s="104"/>
      <c r="M155" s="103"/>
      <c r="N155" s="75">
        <f t="shared" si="181"/>
        <v>0</v>
      </c>
      <c r="O155" s="104"/>
      <c r="P155" s="103"/>
      <c r="Q155" s="75">
        <f t="shared" si="182"/>
        <v>0</v>
      </c>
      <c r="R155" s="104"/>
      <c r="S155" s="103"/>
      <c r="T155" s="75">
        <f t="shared" si="183"/>
        <v>0</v>
      </c>
      <c r="U155" s="104"/>
      <c r="V155" s="103"/>
      <c r="W155" s="75">
        <f t="shared" si="184"/>
        <v>0</v>
      </c>
      <c r="X155" s="123"/>
      <c r="Y155" s="103"/>
      <c r="Z155" s="75">
        <f t="shared" si="185"/>
        <v>0</v>
      </c>
      <c r="AA155" s="104"/>
      <c r="AB155" s="103"/>
      <c r="AC155" s="75">
        <f t="shared" si="186"/>
        <v>0</v>
      </c>
      <c r="AD155" s="104"/>
      <c r="AE155" s="103"/>
      <c r="AF155" s="75">
        <f t="shared" si="187"/>
        <v>0</v>
      </c>
      <c r="AG155" s="104"/>
      <c r="AH155" s="103"/>
      <c r="AI155" s="75">
        <f t="shared" si="188"/>
        <v>0</v>
      </c>
      <c r="AJ155" s="104"/>
      <c r="AK155" s="103"/>
      <c r="AL155" s="75">
        <f t="shared" si="189"/>
        <v>0</v>
      </c>
      <c r="AM155" s="104"/>
      <c r="AN155" s="103"/>
      <c r="AO155" s="75">
        <f t="shared" si="190"/>
        <v>0</v>
      </c>
      <c r="AP155" s="104"/>
      <c r="AQ155" s="103"/>
      <c r="AR155" s="75">
        <f t="shared" si="191"/>
        <v>0</v>
      </c>
      <c r="AS155" s="104"/>
      <c r="AT155" s="98"/>
      <c r="AU155" s="78">
        <f>SUM(H152:H160,K152:K160,N152:N160,Q152:Q160,T152:T160,W152:W160,Z152:Z160,AC152:AC160,Z152:Z160,AF152:AF160,AI152:AI160,AL152:AL160,AO152:AO160,AR152:AR160)</f>
        <v>29280</v>
      </c>
    </row>
    <row r="156" spans="1:47" ht="15" customHeight="1">
      <c r="A156" s="534"/>
      <c r="B156" s="548"/>
      <c r="C156" s="536"/>
      <c r="D156" s="538"/>
      <c r="E156" s="540"/>
      <c r="F156" s="91" t="s">
        <v>37</v>
      </c>
      <c r="G156" s="103"/>
      <c r="H156" s="75">
        <f t="shared" si="179"/>
        <v>0</v>
      </c>
      <c r="I156" s="104"/>
      <c r="J156" s="103"/>
      <c r="K156" s="75">
        <f t="shared" si="180"/>
        <v>0</v>
      </c>
      <c r="L156" s="104"/>
      <c r="M156" s="103"/>
      <c r="N156" s="75">
        <f t="shared" si="181"/>
        <v>0</v>
      </c>
      <c r="O156" s="104"/>
      <c r="P156" s="103"/>
      <c r="Q156" s="75">
        <f t="shared" si="182"/>
        <v>0</v>
      </c>
      <c r="R156" s="104"/>
      <c r="S156" s="103"/>
      <c r="T156" s="75">
        <f t="shared" si="183"/>
        <v>0</v>
      </c>
      <c r="U156" s="104"/>
      <c r="V156" s="103"/>
      <c r="W156" s="75">
        <f t="shared" si="184"/>
        <v>0</v>
      </c>
      <c r="X156" s="123"/>
      <c r="Y156" s="103"/>
      <c r="Z156" s="75">
        <f t="shared" si="185"/>
        <v>0</v>
      </c>
      <c r="AA156" s="104"/>
      <c r="AB156" s="103"/>
      <c r="AC156" s="75">
        <f t="shared" si="186"/>
        <v>0</v>
      </c>
      <c r="AD156" s="104"/>
      <c r="AE156" s="103"/>
      <c r="AF156" s="75">
        <f t="shared" si="187"/>
        <v>0</v>
      </c>
      <c r="AG156" s="104"/>
      <c r="AH156" s="103"/>
      <c r="AI156" s="75">
        <f t="shared" si="188"/>
        <v>0</v>
      </c>
      <c r="AJ156" s="104"/>
      <c r="AK156" s="103"/>
      <c r="AL156" s="75">
        <f t="shared" si="189"/>
        <v>0</v>
      </c>
      <c r="AM156" s="104"/>
      <c r="AN156" s="103"/>
      <c r="AO156" s="75">
        <f t="shared" si="190"/>
        <v>0</v>
      </c>
      <c r="AP156" s="104"/>
      <c r="AQ156" s="103"/>
      <c r="AR156" s="75">
        <f t="shared" si="191"/>
        <v>0</v>
      </c>
      <c r="AS156" s="104"/>
      <c r="AT156" s="98"/>
      <c r="AU156" s="79" t="s">
        <v>38</v>
      </c>
    </row>
    <row r="157" spans="1:47" ht="15" customHeight="1">
      <c r="A157" s="534"/>
      <c r="B157" s="548"/>
      <c r="C157" s="536"/>
      <c r="D157" s="538"/>
      <c r="E157" s="540"/>
      <c r="F157" s="91" t="s">
        <v>40</v>
      </c>
      <c r="G157" s="103"/>
      <c r="H157" s="75">
        <f t="shared" si="179"/>
        <v>0</v>
      </c>
      <c r="I157" s="104"/>
      <c r="J157" s="103">
        <v>100000</v>
      </c>
      <c r="K157" s="75">
        <f t="shared" si="180"/>
        <v>0</v>
      </c>
      <c r="L157" s="104">
        <v>100000</v>
      </c>
      <c r="M157" s="103">
        <v>100000</v>
      </c>
      <c r="N157" s="75">
        <f t="shared" si="181"/>
        <v>29280</v>
      </c>
      <c r="O157" s="104">
        <v>70720</v>
      </c>
      <c r="P157" s="103"/>
      <c r="Q157" s="75">
        <f t="shared" si="182"/>
        <v>0</v>
      </c>
      <c r="R157" s="104"/>
      <c r="S157" s="103"/>
      <c r="T157" s="75">
        <f t="shared" si="183"/>
        <v>0</v>
      </c>
      <c r="U157" s="104"/>
      <c r="V157" s="103"/>
      <c r="W157" s="75">
        <f t="shared" si="184"/>
        <v>0</v>
      </c>
      <c r="X157" s="123"/>
      <c r="Y157" s="103"/>
      <c r="Z157" s="75">
        <f t="shared" si="185"/>
        <v>0</v>
      </c>
      <c r="AA157" s="104"/>
      <c r="AB157" s="103"/>
      <c r="AC157" s="75">
        <f t="shared" si="186"/>
        <v>0</v>
      </c>
      <c r="AD157" s="104"/>
      <c r="AE157" s="103"/>
      <c r="AF157" s="75">
        <f t="shared" si="187"/>
        <v>0</v>
      </c>
      <c r="AG157" s="104"/>
      <c r="AH157" s="103"/>
      <c r="AI157" s="75">
        <f t="shared" si="188"/>
        <v>0</v>
      </c>
      <c r="AJ157" s="104"/>
      <c r="AK157" s="103"/>
      <c r="AL157" s="75">
        <f t="shared" si="189"/>
        <v>0</v>
      </c>
      <c r="AM157" s="104"/>
      <c r="AN157" s="103"/>
      <c r="AO157" s="75">
        <f t="shared" si="190"/>
        <v>0</v>
      </c>
      <c r="AP157" s="104"/>
      <c r="AQ157" s="103"/>
      <c r="AR157" s="75">
        <f t="shared" si="191"/>
        <v>0</v>
      </c>
      <c r="AS157" s="104"/>
      <c r="AT157" s="98"/>
      <c r="AU157" s="78">
        <f>SUM(I152:I160,L152:L160,O152:O160,R152:R160,U152:U160,X152:X160,AA152:AA160,AD152:AD160,AG152:AG160,AJ152:AJ160,AM152:AM160,AP152:AP160,AS152:AS160)</f>
        <v>170720</v>
      </c>
    </row>
    <row r="158" spans="1:47" ht="15" customHeight="1">
      <c r="A158" s="534"/>
      <c r="B158" s="548"/>
      <c r="C158" s="536"/>
      <c r="D158" s="538"/>
      <c r="E158" s="540"/>
      <c r="F158" s="91" t="s">
        <v>41</v>
      </c>
      <c r="G158" s="103"/>
      <c r="H158" s="75">
        <f t="shared" si="179"/>
        <v>0</v>
      </c>
      <c r="I158" s="104"/>
      <c r="J158" s="103"/>
      <c r="K158" s="75">
        <f t="shared" si="180"/>
        <v>0</v>
      </c>
      <c r="L158" s="104"/>
      <c r="M158" s="103"/>
      <c r="N158" s="75">
        <f t="shared" si="181"/>
        <v>0</v>
      </c>
      <c r="O158" s="104"/>
      <c r="P158" s="103"/>
      <c r="Q158" s="75">
        <f t="shared" si="182"/>
        <v>0</v>
      </c>
      <c r="R158" s="104"/>
      <c r="S158" s="103"/>
      <c r="T158" s="75">
        <f t="shared" si="183"/>
        <v>0</v>
      </c>
      <c r="U158" s="104"/>
      <c r="V158" s="103"/>
      <c r="W158" s="75">
        <f t="shared" si="184"/>
        <v>0</v>
      </c>
      <c r="X158" s="123"/>
      <c r="Y158" s="103"/>
      <c r="Z158" s="75">
        <f t="shared" si="185"/>
        <v>0</v>
      </c>
      <c r="AA158" s="104"/>
      <c r="AB158" s="103"/>
      <c r="AC158" s="75">
        <f t="shared" si="186"/>
        <v>0</v>
      </c>
      <c r="AD158" s="104"/>
      <c r="AE158" s="103"/>
      <c r="AF158" s="75">
        <f t="shared" si="187"/>
        <v>0</v>
      </c>
      <c r="AG158" s="104"/>
      <c r="AH158" s="103"/>
      <c r="AI158" s="75">
        <f t="shared" si="188"/>
        <v>0</v>
      </c>
      <c r="AJ158" s="104"/>
      <c r="AK158" s="103"/>
      <c r="AL158" s="75">
        <f t="shared" si="189"/>
        <v>0</v>
      </c>
      <c r="AM158" s="104"/>
      <c r="AN158" s="103"/>
      <c r="AO158" s="75">
        <f t="shared" si="190"/>
        <v>0</v>
      </c>
      <c r="AP158" s="104"/>
      <c r="AQ158" s="103"/>
      <c r="AR158" s="75">
        <f t="shared" si="191"/>
        <v>0</v>
      </c>
      <c r="AS158" s="104"/>
      <c r="AT158" s="98"/>
      <c r="AU158" s="79" t="s">
        <v>42</v>
      </c>
    </row>
    <row r="159" spans="1:47" ht="15" customHeight="1">
      <c r="A159" s="534"/>
      <c r="B159" s="548"/>
      <c r="C159" s="536"/>
      <c r="D159" s="538"/>
      <c r="E159" s="540"/>
      <c r="F159" s="91" t="s">
        <v>43</v>
      </c>
      <c r="G159" s="103"/>
      <c r="H159" s="75">
        <f t="shared" si="179"/>
        <v>0</v>
      </c>
      <c r="I159" s="104"/>
      <c r="J159" s="103"/>
      <c r="K159" s="75">
        <f t="shared" si="180"/>
        <v>0</v>
      </c>
      <c r="L159" s="104"/>
      <c r="M159" s="103"/>
      <c r="N159" s="75">
        <f t="shared" si="181"/>
        <v>0</v>
      </c>
      <c r="O159" s="104"/>
      <c r="P159" s="103"/>
      <c r="Q159" s="75">
        <f t="shared" si="182"/>
        <v>0</v>
      </c>
      <c r="R159" s="104"/>
      <c r="S159" s="103"/>
      <c r="T159" s="75">
        <f t="shared" si="183"/>
        <v>0</v>
      </c>
      <c r="U159" s="104"/>
      <c r="V159" s="103"/>
      <c r="W159" s="75">
        <f t="shared" si="184"/>
        <v>0</v>
      </c>
      <c r="X159" s="123"/>
      <c r="Y159" s="103"/>
      <c r="Z159" s="75">
        <f t="shared" si="185"/>
        <v>0</v>
      </c>
      <c r="AA159" s="104"/>
      <c r="AB159" s="103"/>
      <c r="AC159" s="75">
        <f t="shared" si="186"/>
        <v>0</v>
      </c>
      <c r="AD159" s="104"/>
      <c r="AE159" s="103"/>
      <c r="AF159" s="75">
        <f t="shared" si="187"/>
        <v>0</v>
      </c>
      <c r="AG159" s="104"/>
      <c r="AH159" s="103"/>
      <c r="AI159" s="75">
        <f t="shared" si="188"/>
        <v>0</v>
      </c>
      <c r="AJ159" s="104"/>
      <c r="AK159" s="103"/>
      <c r="AL159" s="75">
        <f t="shared" si="189"/>
        <v>0</v>
      </c>
      <c r="AM159" s="104"/>
      <c r="AN159" s="103"/>
      <c r="AO159" s="75">
        <f t="shared" si="190"/>
        <v>0</v>
      </c>
      <c r="AP159" s="104"/>
      <c r="AQ159" s="103"/>
      <c r="AR159" s="75">
        <f t="shared" si="191"/>
        <v>0</v>
      </c>
      <c r="AS159" s="104"/>
      <c r="AT159" s="98"/>
      <c r="AU159" s="80">
        <f>AU157/AU153</f>
        <v>0.85360000000000003</v>
      </c>
    </row>
    <row r="160" spans="1:47" ht="15" customHeight="1">
      <c r="A160" s="481"/>
      <c r="B160" s="484"/>
      <c r="C160" s="487"/>
      <c r="D160" s="490"/>
      <c r="E160" s="493"/>
      <c r="F160" s="93" t="s">
        <v>44</v>
      </c>
      <c r="G160" s="107"/>
      <c r="H160" s="76">
        <f t="shared" si="179"/>
        <v>0</v>
      </c>
      <c r="I160" s="108"/>
      <c r="J160" s="107"/>
      <c r="K160" s="76">
        <f t="shared" si="180"/>
        <v>0</v>
      </c>
      <c r="L160" s="108"/>
      <c r="M160" s="107"/>
      <c r="N160" s="76">
        <f t="shared" si="181"/>
        <v>0</v>
      </c>
      <c r="O160" s="108"/>
      <c r="P160" s="107"/>
      <c r="Q160" s="76">
        <f t="shared" si="182"/>
        <v>0</v>
      </c>
      <c r="R160" s="108"/>
      <c r="S160" s="107"/>
      <c r="T160" s="76">
        <f t="shared" si="183"/>
        <v>0</v>
      </c>
      <c r="U160" s="108"/>
      <c r="V160" s="107"/>
      <c r="W160" s="76">
        <f t="shared" si="184"/>
        <v>0</v>
      </c>
      <c r="X160" s="125"/>
      <c r="Y160" s="107"/>
      <c r="Z160" s="76">
        <f t="shared" si="185"/>
        <v>0</v>
      </c>
      <c r="AA160" s="108"/>
      <c r="AB160" s="107"/>
      <c r="AC160" s="76">
        <f t="shared" si="186"/>
        <v>0</v>
      </c>
      <c r="AD160" s="108"/>
      <c r="AE160" s="107"/>
      <c r="AF160" s="76">
        <f t="shared" si="187"/>
        <v>0</v>
      </c>
      <c r="AG160" s="108"/>
      <c r="AH160" s="107"/>
      <c r="AI160" s="76">
        <f t="shared" si="188"/>
        <v>0</v>
      </c>
      <c r="AJ160" s="108"/>
      <c r="AK160" s="107"/>
      <c r="AL160" s="76">
        <f t="shared" si="189"/>
        <v>0</v>
      </c>
      <c r="AM160" s="108"/>
      <c r="AN160" s="107"/>
      <c r="AO160" s="76">
        <f t="shared" si="190"/>
        <v>0</v>
      </c>
      <c r="AP160" s="108"/>
      <c r="AQ160" s="107"/>
      <c r="AR160" s="76">
        <f t="shared" si="191"/>
        <v>0</v>
      </c>
      <c r="AS160" s="108"/>
      <c r="AT160" s="100"/>
      <c r="AU160" s="84"/>
    </row>
    <row r="161" spans="1:47" ht="15" customHeight="1">
      <c r="A161" s="546" t="s">
        <v>22</v>
      </c>
      <c r="B161" s="532" t="s">
        <v>18</v>
      </c>
      <c r="C161" s="532" t="s">
        <v>19</v>
      </c>
      <c r="D161" s="532" t="s">
        <v>204</v>
      </c>
      <c r="E161" s="532" t="s">
        <v>21</v>
      </c>
      <c r="F161" s="550" t="s">
        <v>23</v>
      </c>
      <c r="G161" s="512" t="s">
        <v>24</v>
      </c>
      <c r="H161" s="502" t="s">
        <v>25</v>
      </c>
      <c r="I161" s="504" t="s">
        <v>26</v>
      </c>
      <c r="J161" s="512" t="s">
        <v>24</v>
      </c>
      <c r="K161" s="502" t="s">
        <v>25</v>
      </c>
      <c r="L161" s="504" t="s">
        <v>26</v>
      </c>
      <c r="M161" s="512" t="s">
        <v>24</v>
      </c>
      <c r="N161" s="502" t="s">
        <v>25</v>
      </c>
      <c r="O161" s="504" t="s">
        <v>26</v>
      </c>
      <c r="P161" s="512" t="s">
        <v>24</v>
      </c>
      <c r="Q161" s="502" t="s">
        <v>25</v>
      </c>
      <c r="R161" s="504" t="s">
        <v>26</v>
      </c>
      <c r="S161" s="512" t="s">
        <v>24</v>
      </c>
      <c r="T161" s="502" t="s">
        <v>25</v>
      </c>
      <c r="U161" s="504" t="s">
        <v>26</v>
      </c>
      <c r="V161" s="512" t="s">
        <v>24</v>
      </c>
      <c r="W161" s="502" t="s">
        <v>25</v>
      </c>
      <c r="X161" s="542" t="s">
        <v>26</v>
      </c>
      <c r="Y161" s="512" t="s">
        <v>24</v>
      </c>
      <c r="Z161" s="502" t="s">
        <v>25</v>
      </c>
      <c r="AA161" s="504" t="s">
        <v>26</v>
      </c>
      <c r="AB161" s="512" t="s">
        <v>24</v>
      </c>
      <c r="AC161" s="502" t="s">
        <v>25</v>
      </c>
      <c r="AD161" s="504" t="s">
        <v>26</v>
      </c>
      <c r="AE161" s="512" t="s">
        <v>24</v>
      </c>
      <c r="AF161" s="502" t="s">
        <v>25</v>
      </c>
      <c r="AG161" s="504" t="s">
        <v>26</v>
      </c>
      <c r="AH161" s="512" t="s">
        <v>24</v>
      </c>
      <c r="AI161" s="502" t="s">
        <v>25</v>
      </c>
      <c r="AJ161" s="504" t="s">
        <v>26</v>
      </c>
      <c r="AK161" s="512" t="s">
        <v>24</v>
      </c>
      <c r="AL161" s="502" t="s">
        <v>25</v>
      </c>
      <c r="AM161" s="504" t="s">
        <v>26</v>
      </c>
      <c r="AN161" s="512" t="s">
        <v>24</v>
      </c>
      <c r="AO161" s="502" t="s">
        <v>25</v>
      </c>
      <c r="AP161" s="504" t="s">
        <v>26</v>
      </c>
      <c r="AQ161" s="512" t="s">
        <v>24</v>
      </c>
      <c r="AR161" s="502" t="s">
        <v>25</v>
      </c>
      <c r="AS161" s="504" t="s">
        <v>26</v>
      </c>
      <c r="AT161" s="544" t="s">
        <v>24</v>
      </c>
      <c r="AU161" s="552" t="s">
        <v>27</v>
      </c>
    </row>
    <row r="162" spans="1:47" ht="15" customHeight="1">
      <c r="A162" s="547"/>
      <c r="B162" s="533"/>
      <c r="C162" s="533"/>
      <c r="D162" s="533"/>
      <c r="E162" s="533"/>
      <c r="F162" s="551"/>
      <c r="G162" s="513"/>
      <c r="H162" s="503"/>
      <c r="I162" s="505"/>
      <c r="J162" s="513"/>
      <c r="K162" s="503"/>
      <c r="L162" s="505"/>
      <c r="M162" s="513"/>
      <c r="N162" s="503"/>
      <c r="O162" s="505"/>
      <c r="P162" s="513"/>
      <c r="Q162" s="503"/>
      <c r="R162" s="505"/>
      <c r="S162" s="513"/>
      <c r="T162" s="503"/>
      <c r="U162" s="505"/>
      <c r="V162" s="513"/>
      <c r="W162" s="503"/>
      <c r="X162" s="543"/>
      <c r="Y162" s="513"/>
      <c r="Z162" s="503"/>
      <c r="AA162" s="505"/>
      <c r="AB162" s="513"/>
      <c r="AC162" s="503"/>
      <c r="AD162" s="505"/>
      <c r="AE162" s="513"/>
      <c r="AF162" s="503"/>
      <c r="AG162" s="505"/>
      <c r="AH162" s="513"/>
      <c r="AI162" s="503"/>
      <c r="AJ162" s="505"/>
      <c r="AK162" s="513"/>
      <c r="AL162" s="503"/>
      <c r="AM162" s="505"/>
      <c r="AN162" s="513"/>
      <c r="AO162" s="503"/>
      <c r="AP162" s="505"/>
      <c r="AQ162" s="513"/>
      <c r="AR162" s="503"/>
      <c r="AS162" s="505"/>
      <c r="AT162" s="545"/>
      <c r="AU162" s="553"/>
    </row>
    <row r="163" spans="1:47" ht="15" customHeight="1">
      <c r="A163" s="534" t="s">
        <v>244</v>
      </c>
      <c r="B163" s="548" t="s">
        <v>301</v>
      </c>
      <c r="C163" s="536">
        <v>2214</v>
      </c>
      <c r="D163" s="538" t="s">
        <v>302</v>
      </c>
      <c r="E163" s="540" t="s">
        <v>303</v>
      </c>
      <c r="F163" s="91" t="s">
        <v>31</v>
      </c>
      <c r="G163" s="103"/>
      <c r="H163" s="75">
        <f t="shared" ref="H163:H171" si="192">G163-I163</f>
        <v>0</v>
      </c>
      <c r="I163" s="104"/>
      <c r="J163" s="103"/>
      <c r="K163" s="75">
        <f t="shared" ref="K163:K171" si="193">J163-L163</f>
        <v>0</v>
      </c>
      <c r="L163" s="104"/>
      <c r="M163" s="103"/>
      <c r="N163" s="75">
        <f t="shared" ref="N163:N171" si="194">M163-O163</f>
        <v>0</v>
      </c>
      <c r="O163" s="104"/>
      <c r="P163" s="103"/>
      <c r="Q163" s="75">
        <f t="shared" ref="Q163:Q171" si="195">P163-R163</f>
        <v>0</v>
      </c>
      <c r="R163" s="104"/>
      <c r="S163" s="103"/>
      <c r="T163" s="75">
        <f t="shared" ref="T163:T171" si="196">S163-U163</f>
        <v>0</v>
      </c>
      <c r="U163" s="104"/>
      <c r="V163" s="103"/>
      <c r="W163" s="75">
        <f t="shared" ref="W163:W171" si="197">V163-X163</f>
        <v>0</v>
      </c>
      <c r="X163" s="123"/>
      <c r="Y163" s="103"/>
      <c r="Z163" s="75">
        <f t="shared" ref="Z163:Z171" si="198">Y163-AA163</f>
        <v>0</v>
      </c>
      <c r="AA163" s="104"/>
      <c r="AB163" s="103"/>
      <c r="AC163" s="75">
        <f t="shared" ref="AC163:AC171" si="199">AB163-AD163</f>
        <v>0</v>
      </c>
      <c r="AD163" s="104"/>
      <c r="AE163" s="103"/>
      <c r="AF163" s="75">
        <f t="shared" ref="AF163:AF171" si="200">AE163-AG163</f>
        <v>0</v>
      </c>
      <c r="AG163" s="104"/>
      <c r="AH163" s="103"/>
      <c r="AI163" s="75">
        <f t="shared" ref="AI163:AI171" si="201">AH163-AJ163</f>
        <v>0</v>
      </c>
      <c r="AJ163" s="104"/>
      <c r="AK163" s="103"/>
      <c r="AL163" s="75">
        <f t="shared" ref="AL163:AL171" si="202">AK163-AM163</f>
        <v>0</v>
      </c>
      <c r="AM163" s="104"/>
      <c r="AN163" s="103"/>
      <c r="AO163" s="75">
        <f t="shared" ref="AO163:AO171" si="203">AN163-AP163</f>
        <v>0</v>
      </c>
      <c r="AP163" s="104"/>
      <c r="AQ163" s="103"/>
      <c r="AR163" s="75">
        <f t="shared" ref="AR163:AR171" si="204">AQ163-AS163</f>
        <v>0</v>
      </c>
      <c r="AS163" s="104"/>
      <c r="AT163" s="98"/>
      <c r="AU163" s="77" t="s">
        <v>32</v>
      </c>
    </row>
    <row r="164" spans="1:47">
      <c r="A164" s="534"/>
      <c r="B164" s="548"/>
      <c r="C164" s="536"/>
      <c r="D164" s="538"/>
      <c r="E164" s="540"/>
      <c r="F164" s="91" t="s">
        <v>33</v>
      </c>
      <c r="G164" s="103">
        <v>900000</v>
      </c>
      <c r="H164" s="75">
        <f t="shared" si="192"/>
        <v>0</v>
      </c>
      <c r="I164" s="104">
        <v>900000</v>
      </c>
      <c r="J164" s="103"/>
      <c r="K164" s="75">
        <f t="shared" si="193"/>
        <v>0</v>
      </c>
      <c r="L164" s="104"/>
      <c r="M164" s="103"/>
      <c r="N164" s="75">
        <f t="shared" si="194"/>
        <v>0</v>
      </c>
      <c r="O164" s="104"/>
      <c r="P164" s="103"/>
      <c r="Q164" s="75">
        <f t="shared" si="195"/>
        <v>0</v>
      </c>
      <c r="R164" s="104"/>
      <c r="S164" s="103"/>
      <c r="T164" s="75">
        <f t="shared" si="196"/>
        <v>0</v>
      </c>
      <c r="U164" s="104"/>
      <c r="V164" s="103"/>
      <c r="W164" s="75">
        <f t="shared" si="197"/>
        <v>0</v>
      </c>
      <c r="X164" s="123"/>
      <c r="Y164" s="103"/>
      <c r="Z164" s="75">
        <f t="shared" si="198"/>
        <v>0</v>
      </c>
      <c r="AA164" s="104"/>
      <c r="AB164" s="103"/>
      <c r="AC164" s="75">
        <f t="shared" si="199"/>
        <v>0</v>
      </c>
      <c r="AD164" s="104"/>
      <c r="AE164" s="103"/>
      <c r="AF164" s="75">
        <f t="shared" si="200"/>
        <v>0</v>
      </c>
      <c r="AG164" s="104"/>
      <c r="AH164" s="103"/>
      <c r="AI164" s="75">
        <f t="shared" si="201"/>
        <v>0</v>
      </c>
      <c r="AJ164" s="104"/>
      <c r="AK164" s="103"/>
      <c r="AL164" s="75">
        <f t="shared" si="202"/>
        <v>0</v>
      </c>
      <c r="AM164" s="104"/>
      <c r="AN164" s="103"/>
      <c r="AO164" s="75">
        <f t="shared" si="203"/>
        <v>0</v>
      </c>
      <c r="AP164" s="104"/>
      <c r="AQ164" s="103"/>
      <c r="AR164" s="75">
        <f t="shared" si="204"/>
        <v>0</v>
      </c>
      <c r="AS164" s="104"/>
      <c r="AT164" s="98"/>
      <c r="AU164" s="78">
        <f>SUM(G163:G171,J163:J171,M163:M171,P163:P171,S163:S171,V163:V171,Y163:Y171,AB163:AB171,AE163:AE171,AH163:AH171,AK163:AK171,AT163:AT171,AN163:AN171,AQ163:AQ171)</f>
        <v>21640000</v>
      </c>
    </row>
    <row r="165" spans="1:47">
      <c r="A165" s="534"/>
      <c r="B165" s="548"/>
      <c r="C165" s="536"/>
      <c r="D165" s="538"/>
      <c r="E165" s="540"/>
      <c r="F165" s="91" t="s">
        <v>34</v>
      </c>
      <c r="G165" s="103">
        <v>960000</v>
      </c>
      <c r="H165" s="75">
        <f t="shared" si="192"/>
        <v>0</v>
      </c>
      <c r="I165" s="104">
        <v>960000</v>
      </c>
      <c r="J165" s="103"/>
      <c r="K165" s="75">
        <f t="shared" si="193"/>
        <v>0</v>
      </c>
      <c r="L165" s="104"/>
      <c r="M165" s="103"/>
      <c r="N165" s="75">
        <f t="shared" si="194"/>
        <v>0</v>
      </c>
      <c r="O165" s="104"/>
      <c r="P165" s="103"/>
      <c r="Q165" s="75">
        <f t="shared" si="195"/>
        <v>0</v>
      </c>
      <c r="R165" s="104"/>
      <c r="S165" s="103"/>
      <c r="T165" s="75">
        <f t="shared" si="196"/>
        <v>0</v>
      </c>
      <c r="U165" s="104"/>
      <c r="V165" s="103"/>
      <c r="W165" s="75">
        <f t="shared" si="197"/>
        <v>0</v>
      </c>
      <c r="X165" s="123"/>
      <c r="Y165" s="103"/>
      <c r="Z165" s="75">
        <f t="shared" si="198"/>
        <v>0</v>
      </c>
      <c r="AA165" s="104"/>
      <c r="AB165" s="103"/>
      <c r="AC165" s="75">
        <f t="shared" si="199"/>
        <v>0</v>
      </c>
      <c r="AD165" s="104"/>
      <c r="AE165" s="103"/>
      <c r="AF165" s="75">
        <f t="shared" si="200"/>
        <v>0</v>
      </c>
      <c r="AG165" s="104"/>
      <c r="AH165" s="103"/>
      <c r="AI165" s="75">
        <f t="shared" si="201"/>
        <v>0</v>
      </c>
      <c r="AJ165" s="104"/>
      <c r="AK165" s="103"/>
      <c r="AL165" s="75">
        <f t="shared" si="202"/>
        <v>0</v>
      </c>
      <c r="AM165" s="104"/>
      <c r="AN165" s="103"/>
      <c r="AO165" s="75">
        <f t="shared" si="203"/>
        <v>0</v>
      </c>
      <c r="AP165" s="104"/>
      <c r="AQ165" s="103"/>
      <c r="AR165" s="75">
        <f t="shared" si="204"/>
        <v>0</v>
      </c>
      <c r="AS165" s="104"/>
      <c r="AT165" s="98"/>
      <c r="AU165" s="79" t="s">
        <v>35</v>
      </c>
    </row>
    <row r="166" spans="1:47">
      <c r="A166" s="534"/>
      <c r="B166" s="548"/>
      <c r="C166" s="536"/>
      <c r="D166" s="538"/>
      <c r="E166" s="540"/>
      <c r="F166" s="91" t="s">
        <v>36</v>
      </c>
      <c r="G166" s="103"/>
      <c r="H166" s="75">
        <f t="shared" si="192"/>
        <v>0</v>
      </c>
      <c r="I166" s="104"/>
      <c r="J166" s="103"/>
      <c r="K166" s="75">
        <f t="shared" si="193"/>
        <v>0</v>
      </c>
      <c r="L166" s="104"/>
      <c r="M166" s="103">
        <v>1780000</v>
      </c>
      <c r="N166" s="75">
        <f t="shared" si="194"/>
        <v>0</v>
      </c>
      <c r="O166" s="104">
        <v>1780000</v>
      </c>
      <c r="P166" s="103"/>
      <c r="Q166" s="75">
        <f t="shared" si="195"/>
        <v>0</v>
      </c>
      <c r="R166" s="104"/>
      <c r="S166" s="103"/>
      <c r="T166" s="75">
        <f t="shared" si="196"/>
        <v>0</v>
      </c>
      <c r="U166" s="104"/>
      <c r="V166" s="103"/>
      <c r="W166" s="75">
        <f t="shared" si="197"/>
        <v>0</v>
      </c>
      <c r="X166" s="104"/>
      <c r="Y166" s="103"/>
      <c r="Z166" s="75">
        <f t="shared" si="198"/>
        <v>0</v>
      </c>
      <c r="AA166" s="104"/>
      <c r="AB166" s="182"/>
      <c r="AC166" s="183">
        <f t="shared" si="199"/>
        <v>0</v>
      </c>
      <c r="AD166" s="104"/>
      <c r="AE166" s="168"/>
      <c r="AF166" s="169">
        <f t="shared" si="200"/>
        <v>0</v>
      </c>
      <c r="AG166" s="104"/>
      <c r="AH166" s="168"/>
      <c r="AI166" s="169">
        <f t="shared" si="201"/>
        <v>0</v>
      </c>
      <c r="AJ166" s="170"/>
      <c r="AK166" s="462">
        <v>1220000</v>
      </c>
      <c r="AL166" s="463">
        <f t="shared" si="202"/>
        <v>1220000</v>
      </c>
      <c r="AM166" s="464"/>
      <c r="AN166" s="103"/>
      <c r="AO166" s="75">
        <f t="shared" si="203"/>
        <v>0</v>
      </c>
      <c r="AP166" s="104"/>
      <c r="AQ166" s="103"/>
      <c r="AR166" s="75">
        <f t="shared" si="204"/>
        <v>0</v>
      </c>
      <c r="AS166" s="104"/>
      <c r="AT166" s="98"/>
      <c r="AU166" s="78">
        <f>SUM(H163:H171,K163:K171,N163:N171,Q163:Q171,T163:T171,W163:W171,Z163:Z171,AC163:AC171,AF163:AF171,AI163:AI171,AL163:AL171,AO163:AO171,AR163:AR171)</f>
        <v>12000000</v>
      </c>
    </row>
    <row r="167" spans="1:47">
      <c r="A167" s="534"/>
      <c r="B167" s="548"/>
      <c r="C167" s="536"/>
      <c r="D167" s="538"/>
      <c r="E167" s="540"/>
      <c r="F167" s="91" t="s">
        <v>37</v>
      </c>
      <c r="G167" s="103"/>
      <c r="H167" s="75">
        <f t="shared" si="192"/>
        <v>0</v>
      </c>
      <c r="I167" s="104"/>
      <c r="J167" s="103"/>
      <c r="K167" s="75">
        <f t="shared" si="193"/>
        <v>0</v>
      </c>
      <c r="L167" s="104"/>
      <c r="M167" s="103">
        <v>6000000</v>
      </c>
      <c r="N167" s="75">
        <f t="shared" si="194"/>
        <v>0</v>
      </c>
      <c r="O167" s="104">
        <v>6000000</v>
      </c>
      <c r="P167" s="103"/>
      <c r="Q167" s="75">
        <f t="shared" si="195"/>
        <v>0</v>
      </c>
      <c r="R167" s="104"/>
      <c r="S167" s="103"/>
      <c r="T167" s="75">
        <f t="shared" si="196"/>
        <v>0</v>
      </c>
      <c r="U167" s="104"/>
      <c r="V167" s="103"/>
      <c r="W167" s="75">
        <f t="shared" si="197"/>
        <v>0</v>
      </c>
      <c r="X167" s="123"/>
      <c r="Y167" s="103"/>
      <c r="Z167" s="75">
        <f t="shared" si="198"/>
        <v>0</v>
      </c>
      <c r="AA167" s="104"/>
      <c r="AB167" s="103"/>
      <c r="AC167" s="75">
        <f t="shared" si="199"/>
        <v>0</v>
      </c>
      <c r="AD167" s="104"/>
      <c r="AE167" s="103"/>
      <c r="AF167" s="75">
        <f t="shared" si="200"/>
        <v>0</v>
      </c>
      <c r="AG167" s="104"/>
      <c r="AH167" s="168"/>
      <c r="AI167" s="169">
        <f t="shared" si="201"/>
        <v>0</v>
      </c>
      <c r="AJ167" s="170"/>
      <c r="AK167" s="103"/>
      <c r="AL167" s="75">
        <f t="shared" si="202"/>
        <v>0</v>
      </c>
      <c r="AM167" s="104"/>
      <c r="AN167" s="103"/>
      <c r="AO167" s="75">
        <f t="shared" si="203"/>
        <v>0</v>
      </c>
      <c r="AP167" s="104"/>
      <c r="AQ167" s="103"/>
      <c r="AR167" s="75">
        <f t="shared" si="204"/>
        <v>0</v>
      </c>
      <c r="AS167" s="104"/>
      <c r="AT167" s="98"/>
      <c r="AU167" s="79" t="s">
        <v>38</v>
      </c>
    </row>
    <row r="168" spans="1:47">
      <c r="A168" s="534"/>
      <c r="B168" s="548"/>
      <c r="C168" s="536"/>
      <c r="D168" s="538"/>
      <c r="E168" s="540"/>
      <c r="F168" s="91" t="s">
        <v>40</v>
      </c>
      <c r="G168" s="103"/>
      <c r="H168" s="75">
        <f t="shared" si="192"/>
        <v>0</v>
      </c>
      <c r="I168" s="104"/>
      <c r="J168" s="103"/>
      <c r="K168" s="75">
        <f t="shared" si="193"/>
        <v>0</v>
      </c>
      <c r="L168" s="104"/>
      <c r="M168" s="103"/>
      <c r="N168" s="75">
        <f t="shared" si="194"/>
        <v>0</v>
      </c>
      <c r="O168" s="104"/>
      <c r="P168" s="103"/>
      <c r="Q168" s="75">
        <f t="shared" si="195"/>
        <v>0</v>
      </c>
      <c r="R168" s="104"/>
      <c r="S168" s="103"/>
      <c r="T168" s="75">
        <f t="shared" si="196"/>
        <v>0</v>
      </c>
      <c r="U168" s="104"/>
      <c r="V168" s="103"/>
      <c r="W168" s="75">
        <f t="shared" si="197"/>
        <v>0</v>
      </c>
      <c r="X168" s="123"/>
      <c r="Y168" s="103"/>
      <c r="Z168" s="75">
        <f t="shared" si="198"/>
        <v>0</v>
      </c>
      <c r="AA168" s="104"/>
      <c r="AB168" s="103"/>
      <c r="AC168" s="75">
        <f t="shared" si="199"/>
        <v>0</v>
      </c>
      <c r="AD168" s="104"/>
      <c r="AE168" s="103"/>
      <c r="AF168" s="75">
        <f t="shared" si="200"/>
        <v>0</v>
      </c>
      <c r="AG168" s="104"/>
      <c r="AH168" s="168"/>
      <c r="AI168" s="169">
        <f t="shared" si="201"/>
        <v>0</v>
      </c>
      <c r="AJ168" s="170"/>
      <c r="AK168" s="103"/>
      <c r="AL168" s="75">
        <f t="shared" si="202"/>
        <v>0</v>
      </c>
      <c r="AM168" s="104"/>
      <c r="AN168" s="168">
        <v>10780000</v>
      </c>
      <c r="AO168" s="75">
        <f t="shared" si="203"/>
        <v>10780000</v>
      </c>
      <c r="AP168" s="104"/>
      <c r="AQ168" s="103"/>
      <c r="AR168" s="75">
        <f t="shared" si="204"/>
        <v>0</v>
      </c>
      <c r="AS168" s="104"/>
      <c r="AT168" s="98"/>
      <c r="AU168" s="78">
        <f>SUM(I163:I171,L163:L171,O163:O171,R163:R171,U163:U171,X163:X171,AA163:AA171,AD163:AD171,AG163:AG171,AJ163:AJ171,AM163:AM171,AP163:AP171,AS163:AS171)</f>
        <v>9640000</v>
      </c>
    </row>
    <row r="169" spans="1:47">
      <c r="A169" s="534"/>
      <c r="B169" s="548"/>
      <c r="C169" s="536"/>
      <c r="D169" s="538"/>
      <c r="E169" s="540"/>
      <c r="F169" s="91" t="s">
        <v>41</v>
      </c>
      <c r="G169" s="103"/>
      <c r="H169" s="75">
        <f t="shared" si="192"/>
        <v>0</v>
      </c>
      <c r="I169" s="104"/>
      <c r="J169" s="103"/>
      <c r="K169" s="75">
        <f t="shared" si="193"/>
        <v>0</v>
      </c>
      <c r="L169" s="104"/>
      <c r="M169" s="103"/>
      <c r="N169" s="75">
        <f t="shared" si="194"/>
        <v>0</v>
      </c>
      <c r="O169" s="104"/>
      <c r="P169" s="103"/>
      <c r="Q169" s="75">
        <f t="shared" si="195"/>
        <v>0</v>
      </c>
      <c r="R169" s="104"/>
      <c r="S169" s="103"/>
      <c r="T169" s="75">
        <f t="shared" si="196"/>
        <v>0</v>
      </c>
      <c r="U169" s="104"/>
      <c r="V169" s="103"/>
      <c r="W169" s="75">
        <f t="shared" si="197"/>
        <v>0</v>
      </c>
      <c r="X169" s="123"/>
      <c r="Y169" s="103"/>
      <c r="Z169" s="75">
        <f t="shared" si="198"/>
        <v>0</v>
      </c>
      <c r="AA169" s="104"/>
      <c r="AB169" s="103"/>
      <c r="AC169" s="75">
        <f t="shared" si="199"/>
        <v>0</v>
      </c>
      <c r="AD169" s="104"/>
      <c r="AE169" s="103"/>
      <c r="AF169" s="75">
        <f t="shared" si="200"/>
        <v>0</v>
      </c>
      <c r="AG169" s="104"/>
      <c r="AH169" s="103"/>
      <c r="AI169" s="75">
        <f t="shared" si="201"/>
        <v>0</v>
      </c>
      <c r="AJ169" s="104"/>
      <c r="AK169" s="103"/>
      <c r="AL169" s="75">
        <f t="shared" si="202"/>
        <v>0</v>
      </c>
      <c r="AM169" s="104"/>
      <c r="AN169" s="103"/>
      <c r="AO169" s="75">
        <f t="shared" si="203"/>
        <v>0</v>
      </c>
      <c r="AP169" s="104"/>
      <c r="AQ169" s="103"/>
      <c r="AR169" s="75">
        <f t="shared" si="204"/>
        <v>0</v>
      </c>
      <c r="AS169" s="104"/>
      <c r="AT169" s="98"/>
      <c r="AU169" s="79" t="s">
        <v>42</v>
      </c>
    </row>
    <row r="170" spans="1:47">
      <c r="A170" s="534"/>
      <c r="B170" s="548"/>
      <c r="C170" s="536"/>
      <c r="D170" s="538"/>
      <c r="E170" s="540"/>
      <c r="F170" s="91" t="s">
        <v>43</v>
      </c>
      <c r="G170" s="103"/>
      <c r="H170" s="75">
        <f t="shared" si="192"/>
        <v>0</v>
      </c>
      <c r="I170" s="104"/>
      <c r="J170" s="103"/>
      <c r="K170" s="75">
        <f t="shared" si="193"/>
        <v>0</v>
      </c>
      <c r="L170" s="104"/>
      <c r="M170" s="103"/>
      <c r="N170" s="75">
        <f t="shared" si="194"/>
        <v>0</v>
      </c>
      <c r="O170" s="104"/>
      <c r="P170" s="103"/>
      <c r="Q170" s="75">
        <f t="shared" si="195"/>
        <v>0</v>
      </c>
      <c r="R170" s="104"/>
      <c r="S170" s="103"/>
      <c r="T170" s="75">
        <f t="shared" si="196"/>
        <v>0</v>
      </c>
      <c r="U170" s="104"/>
      <c r="V170" s="103"/>
      <c r="W170" s="75">
        <f t="shared" si="197"/>
        <v>0</v>
      </c>
      <c r="X170" s="123"/>
      <c r="Y170" s="103"/>
      <c r="Z170" s="75">
        <f t="shared" si="198"/>
        <v>0</v>
      </c>
      <c r="AA170" s="104"/>
      <c r="AB170" s="103"/>
      <c r="AC170" s="75">
        <f t="shared" si="199"/>
        <v>0</v>
      </c>
      <c r="AD170" s="104"/>
      <c r="AE170" s="103"/>
      <c r="AF170" s="75">
        <f t="shared" si="200"/>
        <v>0</v>
      </c>
      <c r="AG170" s="104"/>
      <c r="AH170" s="103"/>
      <c r="AI170" s="75">
        <f t="shared" si="201"/>
        <v>0</v>
      </c>
      <c r="AJ170" s="104"/>
      <c r="AK170" s="103"/>
      <c r="AL170" s="75">
        <f t="shared" si="202"/>
        <v>0</v>
      </c>
      <c r="AM170" s="104"/>
      <c r="AN170" s="103"/>
      <c r="AO170" s="75">
        <f t="shared" si="203"/>
        <v>0</v>
      </c>
      <c r="AP170" s="104"/>
      <c r="AQ170" s="103"/>
      <c r="AR170" s="75">
        <f t="shared" si="204"/>
        <v>0</v>
      </c>
      <c r="AS170" s="104"/>
      <c r="AT170" s="98"/>
      <c r="AU170" s="80">
        <f>AU168/AU164</f>
        <v>0.44547134935304988</v>
      </c>
    </row>
    <row r="171" spans="1:47">
      <c r="A171" s="535"/>
      <c r="B171" s="549"/>
      <c r="C171" s="537"/>
      <c r="D171" s="539"/>
      <c r="E171" s="541"/>
      <c r="F171" s="92" t="s">
        <v>44</v>
      </c>
      <c r="G171" s="105"/>
      <c r="H171" s="81">
        <f t="shared" si="192"/>
        <v>0</v>
      </c>
      <c r="I171" s="106"/>
      <c r="J171" s="105"/>
      <c r="K171" s="81">
        <f t="shared" si="193"/>
        <v>0</v>
      </c>
      <c r="L171" s="106"/>
      <c r="M171" s="105"/>
      <c r="N171" s="81">
        <f t="shared" si="194"/>
        <v>0</v>
      </c>
      <c r="O171" s="106"/>
      <c r="P171" s="105"/>
      <c r="Q171" s="81">
        <f t="shared" si="195"/>
        <v>0</v>
      </c>
      <c r="R171" s="106"/>
      <c r="S171" s="105"/>
      <c r="T171" s="81">
        <f t="shared" si="196"/>
        <v>0</v>
      </c>
      <c r="U171" s="106"/>
      <c r="V171" s="105"/>
      <c r="W171" s="81">
        <f t="shared" si="197"/>
        <v>0</v>
      </c>
      <c r="X171" s="124"/>
      <c r="Y171" s="105"/>
      <c r="Z171" s="81">
        <f t="shared" si="198"/>
        <v>0</v>
      </c>
      <c r="AA171" s="106"/>
      <c r="AB171" s="105"/>
      <c r="AC171" s="81">
        <f t="shared" si="199"/>
        <v>0</v>
      </c>
      <c r="AD171" s="106"/>
      <c r="AE171" s="105"/>
      <c r="AF171" s="81">
        <f t="shared" si="200"/>
        <v>0</v>
      </c>
      <c r="AG171" s="106"/>
      <c r="AH171" s="105"/>
      <c r="AI171" s="81">
        <f t="shared" si="201"/>
        <v>0</v>
      </c>
      <c r="AJ171" s="106"/>
      <c r="AK171" s="105"/>
      <c r="AL171" s="81">
        <f t="shared" si="202"/>
        <v>0</v>
      </c>
      <c r="AM171" s="106"/>
      <c r="AN171" s="105"/>
      <c r="AO171" s="81">
        <f t="shared" si="203"/>
        <v>0</v>
      </c>
      <c r="AP171" s="106"/>
      <c r="AQ171" s="105"/>
      <c r="AR171" s="81">
        <f t="shared" si="204"/>
        <v>0</v>
      </c>
      <c r="AS171" s="106"/>
      <c r="AT171" s="99"/>
      <c r="AU171" s="82"/>
    </row>
    <row r="172" spans="1:47" ht="15" customHeight="1">
      <c r="A172" s="546" t="s">
        <v>22</v>
      </c>
      <c r="B172" s="532" t="s">
        <v>18</v>
      </c>
      <c r="C172" s="532" t="s">
        <v>19</v>
      </c>
      <c r="D172" s="532" t="s">
        <v>204</v>
      </c>
      <c r="E172" s="532" t="s">
        <v>21</v>
      </c>
      <c r="F172" s="550" t="s">
        <v>23</v>
      </c>
      <c r="G172" s="512" t="s">
        <v>24</v>
      </c>
      <c r="H172" s="502" t="s">
        <v>25</v>
      </c>
      <c r="I172" s="504" t="s">
        <v>26</v>
      </c>
      <c r="J172" s="512" t="s">
        <v>24</v>
      </c>
      <c r="K172" s="502" t="s">
        <v>25</v>
      </c>
      <c r="L172" s="504" t="s">
        <v>26</v>
      </c>
      <c r="M172" s="512" t="s">
        <v>24</v>
      </c>
      <c r="N172" s="502" t="s">
        <v>25</v>
      </c>
      <c r="O172" s="504" t="s">
        <v>26</v>
      </c>
      <c r="P172" s="512" t="s">
        <v>24</v>
      </c>
      <c r="Q172" s="502" t="s">
        <v>25</v>
      </c>
      <c r="R172" s="504" t="s">
        <v>26</v>
      </c>
      <c r="S172" s="512" t="s">
        <v>24</v>
      </c>
      <c r="T172" s="502" t="s">
        <v>25</v>
      </c>
      <c r="U172" s="504" t="s">
        <v>26</v>
      </c>
      <c r="V172" s="512" t="s">
        <v>24</v>
      </c>
      <c r="W172" s="502" t="s">
        <v>25</v>
      </c>
      <c r="X172" s="542" t="s">
        <v>26</v>
      </c>
      <c r="Y172" s="512" t="s">
        <v>24</v>
      </c>
      <c r="Z172" s="502" t="s">
        <v>25</v>
      </c>
      <c r="AA172" s="504" t="s">
        <v>26</v>
      </c>
      <c r="AB172" s="512" t="s">
        <v>24</v>
      </c>
      <c r="AC172" s="502" t="s">
        <v>25</v>
      </c>
      <c r="AD172" s="504" t="s">
        <v>26</v>
      </c>
      <c r="AE172" s="512" t="s">
        <v>24</v>
      </c>
      <c r="AF172" s="502" t="s">
        <v>25</v>
      </c>
      <c r="AG172" s="504" t="s">
        <v>26</v>
      </c>
      <c r="AH172" s="512" t="s">
        <v>24</v>
      </c>
      <c r="AI172" s="502" t="s">
        <v>25</v>
      </c>
      <c r="AJ172" s="504" t="s">
        <v>26</v>
      </c>
      <c r="AK172" s="512" t="s">
        <v>24</v>
      </c>
      <c r="AL172" s="502" t="s">
        <v>25</v>
      </c>
      <c r="AM172" s="504" t="s">
        <v>26</v>
      </c>
      <c r="AN172" s="512" t="s">
        <v>24</v>
      </c>
      <c r="AO172" s="502" t="s">
        <v>25</v>
      </c>
      <c r="AP172" s="504" t="s">
        <v>26</v>
      </c>
      <c r="AQ172" s="512" t="s">
        <v>24</v>
      </c>
      <c r="AR172" s="502" t="s">
        <v>25</v>
      </c>
      <c r="AS172" s="504" t="s">
        <v>26</v>
      </c>
      <c r="AT172" s="544" t="s">
        <v>24</v>
      </c>
      <c r="AU172" s="552" t="s">
        <v>27</v>
      </c>
    </row>
    <row r="173" spans="1:47" ht="15" customHeight="1">
      <c r="A173" s="547"/>
      <c r="B173" s="533"/>
      <c r="C173" s="533"/>
      <c r="D173" s="533"/>
      <c r="E173" s="533"/>
      <c r="F173" s="551"/>
      <c r="G173" s="513"/>
      <c r="H173" s="503"/>
      <c r="I173" s="505"/>
      <c r="J173" s="513"/>
      <c r="K173" s="503"/>
      <c r="L173" s="505"/>
      <c r="M173" s="513"/>
      <c r="N173" s="503"/>
      <c r="O173" s="505"/>
      <c r="P173" s="513"/>
      <c r="Q173" s="503"/>
      <c r="R173" s="505"/>
      <c r="S173" s="513"/>
      <c r="T173" s="503"/>
      <c r="U173" s="505"/>
      <c r="V173" s="513"/>
      <c r="W173" s="503"/>
      <c r="X173" s="543"/>
      <c r="Y173" s="513"/>
      <c r="Z173" s="503"/>
      <c r="AA173" s="505"/>
      <c r="AB173" s="513"/>
      <c r="AC173" s="503"/>
      <c r="AD173" s="505"/>
      <c r="AE173" s="513"/>
      <c r="AF173" s="503"/>
      <c r="AG173" s="505"/>
      <c r="AH173" s="513"/>
      <c r="AI173" s="503"/>
      <c r="AJ173" s="505"/>
      <c r="AK173" s="513"/>
      <c r="AL173" s="503"/>
      <c r="AM173" s="505"/>
      <c r="AN173" s="513"/>
      <c r="AO173" s="503"/>
      <c r="AP173" s="505"/>
      <c r="AQ173" s="513"/>
      <c r="AR173" s="503"/>
      <c r="AS173" s="505"/>
      <c r="AT173" s="545"/>
      <c r="AU173" s="553"/>
    </row>
    <row r="174" spans="1:47" ht="15" customHeight="1">
      <c r="A174" s="534" t="s">
        <v>244</v>
      </c>
      <c r="B174" s="548" t="s">
        <v>304</v>
      </c>
      <c r="C174" s="536">
        <v>213</v>
      </c>
      <c r="D174" s="538" t="s">
        <v>305</v>
      </c>
      <c r="E174" s="540" t="s">
        <v>306</v>
      </c>
      <c r="F174" s="91" t="s">
        <v>31</v>
      </c>
      <c r="G174" s="103"/>
      <c r="H174" s="75">
        <f t="shared" ref="H174:H182" si="205">G174-I174</f>
        <v>0</v>
      </c>
      <c r="I174" s="104"/>
      <c r="J174" s="103"/>
      <c r="K174" s="75">
        <f t="shared" ref="K174:K182" si="206">J174-L174</f>
        <v>0</v>
      </c>
      <c r="L174" s="104"/>
      <c r="M174" s="103"/>
      <c r="N174" s="75">
        <f t="shared" ref="N174:N182" si="207">M174-O174</f>
        <v>0</v>
      </c>
      <c r="O174" s="104"/>
      <c r="P174" s="103"/>
      <c r="Q174" s="75">
        <f t="shared" ref="Q174:Q182" si="208">P174-R174</f>
        <v>0</v>
      </c>
      <c r="R174" s="104"/>
      <c r="S174" s="103"/>
      <c r="T174" s="75">
        <f t="shared" ref="T174:T182" si="209">S174-U174</f>
        <v>0</v>
      </c>
      <c r="U174" s="104"/>
      <c r="V174" s="103"/>
      <c r="W174" s="75">
        <f t="shared" ref="W174:W182" si="210">V174-X174</f>
        <v>0</v>
      </c>
      <c r="X174" s="123"/>
      <c r="Y174" s="103"/>
      <c r="Z174" s="75">
        <f t="shared" ref="Z174:Z182" si="211">Y174-AA174</f>
        <v>0</v>
      </c>
      <c r="AA174" s="104"/>
      <c r="AB174" s="103"/>
      <c r="AC174" s="75">
        <f t="shared" ref="AC174:AC182" si="212">AB174-AD174</f>
        <v>0</v>
      </c>
      <c r="AD174" s="104"/>
      <c r="AE174" s="103"/>
      <c r="AF174" s="75">
        <f t="shared" ref="AF174:AF182" si="213">AE174-AG174</f>
        <v>0</v>
      </c>
      <c r="AG174" s="104"/>
      <c r="AH174" s="103"/>
      <c r="AI174" s="75">
        <f t="shared" ref="AI174:AI182" si="214">AH174-AJ174</f>
        <v>0</v>
      </c>
      <c r="AJ174" s="104"/>
      <c r="AK174" s="103"/>
      <c r="AL174" s="75">
        <f t="shared" ref="AL174:AL182" si="215">AK174-AM174</f>
        <v>0</v>
      </c>
      <c r="AM174" s="104"/>
      <c r="AN174" s="103"/>
      <c r="AO174" s="75">
        <f t="shared" ref="AO174:AO182" si="216">AN174-AP174</f>
        <v>0</v>
      </c>
      <c r="AP174" s="104"/>
      <c r="AQ174" s="103"/>
      <c r="AR174" s="75">
        <f t="shared" ref="AR174:AR182" si="217">AQ174-AS174</f>
        <v>0</v>
      </c>
      <c r="AS174" s="104"/>
      <c r="AT174" s="98"/>
      <c r="AU174" s="77" t="s">
        <v>32</v>
      </c>
    </row>
    <row r="175" spans="1:47">
      <c r="A175" s="534"/>
      <c r="B175" s="548"/>
      <c r="C175" s="536"/>
      <c r="D175" s="538"/>
      <c r="E175" s="540"/>
      <c r="F175" s="91" t="s">
        <v>33</v>
      </c>
      <c r="G175" s="103">
        <v>400000</v>
      </c>
      <c r="H175" s="75">
        <f t="shared" si="205"/>
        <v>0</v>
      </c>
      <c r="I175" s="104">
        <v>400000</v>
      </c>
      <c r="J175" s="103"/>
      <c r="K175" s="75">
        <f t="shared" si="206"/>
        <v>0</v>
      </c>
      <c r="L175" s="104"/>
      <c r="M175" s="103"/>
      <c r="N175" s="75">
        <f t="shared" si="207"/>
        <v>0</v>
      </c>
      <c r="O175" s="104"/>
      <c r="P175" s="103"/>
      <c r="Q175" s="75">
        <f t="shared" si="208"/>
        <v>0</v>
      </c>
      <c r="R175" s="104"/>
      <c r="S175" s="103"/>
      <c r="T175" s="75">
        <f t="shared" si="209"/>
        <v>0</v>
      </c>
      <c r="U175" s="104"/>
      <c r="V175" s="103"/>
      <c r="W175" s="75">
        <f t="shared" si="210"/>
        <v>0</v>
      </c>
      <c r="X175" s="123"/>
      <c r="Y175" s="103"/>
      <c r="Z175" s="75">
        <f t="shared" si="211"/>
        <v>0</v>
      </c>
      <c r="AA175" s="104"/>
      <c r="AB175" s="103"/>
      <c r="AC175" s="75">
        <f t="shared" si="212"/>
        <v>0</v>
      </c>
      <c r="AD175" s="104"/>
      <c r="AE175" s="103"/>
      <c r="AF175" s="75">
        <f t="shared" si="213"/>
        <v>0</v>
      </c>
      <c r="AG175" s="104"/>
      <c r="AH175" s="103"/>
      <c r="AI175" s="75">
        <f t="shared" si="214"/>
        <v>0</v>
      </c>
      <c r="AJ175" s="104"/>
      <c r="AK175" s="103"/>
      <c r="AL175" s="75">
        <f t="shared" si="215"/>
        <v>0</v>
      </c>
      <c r="AM175" s="104"/>
      <c r="AN175" s="103"/>
      <c r="AO175" s="75">
        <f t="shared" si="216"/>
        <v>0</v>
      </c>
      <c r="AP175" s="104"/>
      <c r="AQ175" s="103"/>
      <c r="AR175" s="75">
        <f t="shared" si="217"/>
        <v>0</v>
      </c>
      <c r="AS175" s="104"/>
      <c r="AT175" s="98"/>
      <c r="AU175" s="78">
        <f>SUM(G174:G182,J174:J182,M174:M182,P174:P182,S174:S182,V174:V182,Y174:Y182,AB174:AB182,AE174:AE182,AH174:AH182,AK174:AK182,AT174:AT182,AN174:AN182,AQ174:AQ182)</f>
        <v>6347000</v>
      </c>
    </row>
    <row r="176" spans="1:47">
      <c r="A176" s="534"/>
      <c r="B176" s="548"/>
      <c r="C176" s="536"/>
      <c r="D176" s="538"/>
      <c r="E176" s="540"/>
      <c r="F176" s="91" t="s">
        <v>34</v>
      </c>
      <c r="G176" s="103"/>
      <c r="H176" s="75">
        <f t="shared" si="205"/>
        <v>0</v>
      </c>
      <c r="I176" s="104"/>
      <c r="J176" s="103"/>
      <c r="K176" s="75">
        <f t="shared" si="206"/>
        <v>0</v>
      </c>
      <c r="L176" s="104"/>
      <c r="M176" s="103"/>
      <c r="N176" s="75">
        <f t="shared" si="207"/>
        <v>0</v>
      </c>
      <c r="O176" s="104"/>
      <c r="P176" s="103">
        <v>650000</v>
      </c>
      <c r="Q176" s="75">
        <f t="shared" si="208"/>
        <v>0</v>
      </c>
      <c r="R176" s="104">
        <v>650000</v>
      </c>
      <c r="S176" s="103"/>
      <c r="T176" s="75">
        <f t="shared" si="209"/>
        <v>0</v>
      </c>
      <c r="U176" s="104"/>
      <c r="V176" s="103"/>
      <c r="W176" s="75">
        <f t="shared" si="210"/>
        <v>0</v>
      </c>
      <c r="X176" s="123"/>
      <c r="Y176" s="103"/>
      <c r="Z176" s="75">
        <f t="shared" si="211"/>
        <v>0</v>
      </c>
      <c r="AA176" s="104"/>
      <c r="AB176" s="103"/>
      <c r="AC176" s="75">
        <f t="shared" si="212"/>
        <v>0</v>
      </c>
      <c r="AD176" s="104"/>
      <c r="AE176" s="103"/>
      <c r="AF176" s="75">
        <f t="shared" si="213"/>
        <v>0</v>
      </c>
      <c r="AG176" s="104"/>
      <c r="AH176" s="103"/>
      <c r="AI176" s="75">
        <f t="shared" si="214"/>
        <v>0</v>
      </c>
      <c r="AJ176" s="104"/>
      <c r="AK176" s="103"/>
      <c r="AL176" s="75">
        <f t="shared" si="215"/>
        <v>0</v>
      </c>
      <c r="AM176" s="104"/>
      <c r="AN176" s="103"/>
      <c r="AO176" s="75">
        <f t="shared" si="216"/>
        <v>0</v>
      </c>
      <c r="AP176" s="104"/>
      <c r="AQ176" s="103"/>
      <c r="AR176" s="75">
        <f t="shared" si="217"/>
        <v>0</v>
      </c>
      <c r="AS176" s="104"/>
      <c r="AT176" s="98"/>
      <c r="AU176" s="79" t="s">
        <v>35</v>
      </c>
    </row>
    <row r="177" spans="1:47">
      <c r="A177" s="534"/>
      <c r="B177" s="548"/>
      <c r="C177" s="536"/>
      <c r="D177" s="538"/>
      <c r="E177" s="540"/>
      <c r="F177" s="91" t="s">
        <v>36</v>
      </c>
      <c r="G177" s="103"/>
      <c r="H177" s="75">
        <f t="shared" si="205"/>
        <v>0</v>
      </c>
      <c r="I177" s="104"/>
      <c r="J177" s="103"/>
      <c r="K177" s="75">
        <f t="shared" si="206"/>
        <v>0</v>
      </c>
      <c r="L177" s="104"/>
      <c r="M177" s="103"/>
      <c r="N177" s="75">
        <f t="shared" si="207"/>
        <v>0</v>
      </c>
      <c r="O177" s="104"/>
      <c r="P177" s="103">
        <v>896000</v>
      </c>
      <c r="Q177" s="75">
        <f t="shared" si="208"/>
        <v>0</v>
      </c>
      <c r="R177" s="104">
        <v>896000</v>
      </c>
      <c r="S177" s="103"/>
      <c r="T177" s="75">
        <f t="shared" si="209"/>
        <v>0</v>
      </c>
      <c r="U177" s="104"/>
      <c r="V177" s="103"/>
      <c r="W177" s="75">
        <f t="shared" si="210"/>
        <v>0</v>
      </c>
      <c r="X177" s="123"/>
      <c r="Y177" s="103"/>
      <c r="Z177" s="75">
        <f t="shared" si="211"/>
        <v>0</v>
      </c>
      <c r="AA177" s="104"/>
      <c r="AB177" s="103"/>
      <c r="AC177" s="75">
        <f t="shared" si="212"/>
        <v>0</v>
      </c>
      <c r="AD177" s="104"/>
      <c r="AE177" s="103"/>
      <c r="AF177" s="75">
        <f t="shared" si="213"/>
        <v>0</v>
      </c>
      <c r="AG177" s="104"/>
      <c r="AH177" s="103"/>
      <c r="AI177" s="75">
        <f t="shared" si="214"/>
        <v>0</v>
      </c>
      <c r="AJ177" s="104"/>
      <c r="AK177" s="103"/>
      <c r="AL177" s="75">
        <f t="shared" si="215"/>
        <v>0</v>
      </c>
      <c r="AM177" s="104"/>
      <c r="AN177" s="103"/>
      <c r="AO177" s="75">
        <f t="shared" si="216"/>
        <v>0</v>
      </c>
      <c r="AP177" s="104"/>
      <c r="AQ177" s="103"/>
      <c r="AR177" s="75">
        <f t="shared" si="217"/>
        <v>0</v>
      </c>
      <c r="AS177" s="104"/>
      <c r="AT177" s="98"/>
      <c r="AU177" s="78">
        <f>SUM(H174:H182,K174:K182,N174:N182,Q174:Q182,T174:T182,W174:W182,Z174:Z182,AC174:AC182,AF174:AF182,AI174:AI182,AL174:AL182,AO174:AO182,AR174:AR182)</f>
        <v>141000</v>
      </c>
    </row>
    <row r="178" spans="1:47">
      <c r="A178" s="534"/>
      <c r="B178" s="548"/>
      <c r="C178" s="536"/>
      <c r="D178" s="538"/>
      <c r="E178" s="540"/>
      <c r="F178" s="91" t="s">
        <v>37</v>
      </c>
      <c r="G178" s="103"/>
      <c r="H178" s="75">
        <f t="shared" si="205"/>
        <v>0</v>
      </c>
      <c r="I178" s="104"/>
      <c r="J178" s="103"/>
      <c r="K178" s="75">
        <f t="shared" si="206"/>
        <v>0</v>
      </c>
      <c r="L178" s="104"/>
      <c r="M178" s="103"/>
      <c r="N178" s="75">
        <f t="shared" si="207"/>
        <v>0</v>
      </c>
      <c r="O178" s="104"/>
      <c r="P178" s="103"/>
      <c r="Q178" s="75">
        <f t="shared" si="208"/>
        <v>0</v>
      </c>
      <c r="R178" s="104"/>
      <c r="S178" s="103">
        <v>705000</v>
      </c>
      <c r="T178" s="75">
        <f t="shared" si="209"/>
        <v>141000</v>
      </c>
      <c r="U178" s="104">
        <v>564000</v>
      </c>
      <c r="V178" s="103"/>
      <c r="W178" s="75">
        <f t="shared" si="210"/>
        <v>0</v>
      </c>
      <c r="X178" s="123"/>
      <c r="Y178" s="103"/>
      <c r="Z178" s="75">
        <f t="shared" si="211"/>
        <v>0</v>
      </c>
      <c r="AA178" s="104"/>
      <c r="AB178" s="103"/>
      <c r="AC178" s="75">
        <f t="shared" si="212"/>
        <v>0</v>
      </c>
      <c r="AD178" s="104"/>
      <c r="AE178" s="103"/>
      <c r="AF178" s="75">
        <f t="shared" si="213"/>
        <v>0</v>
      </c>
      <c r="AG178" s="104"/>
      <c r="AH178" s="103"/>
      <c r="AI178" s="75">
        <f t="shared" si="214"/>
        <v>0</v>
      </c>
      <c r="AJ178" s="104"/>
      <c r="AK178" s="103"/>
      <c r="AL178" s="75">
        <f t="shared" si="215"/>
        <v>0</v>
      </c>
      <c r="AM178" s="104"/>
      <c r="AN178" s="103"/>
      <c r="AO178" s="75">
        <f t="shared" si="216"/>
        <v>0</v>
      </c>
      <c r="AP178" s="104"/>
      <c r="AQ178" s="103"/>
      <c r="AR178" s="75">
        <f t="shared" si="217"/>
        <v>0</v>
      </c>
      <c r="AS178" s="104"/>
      <c r="AT178" s="98"/>
      <c r="AU178" s="79" t="s">
        <v>38</v>
      </c>
    </row>
    <row r="179" spans="1:47" ht="15">
      <c r="A179" s="534"/>
      <c r="B179" s="548"/>
      <c r="C179" s="536"/>
      <c r="D179" s="538"/>
      <c r="E179" s="540"/>
      <c r="F179" s="91" t="s">
        <v>40</v>
      </c>
      <c r="G179" s="103"/>
      <c r="H179" s="75">
        <f t="shared" si="205"/>
        <v>0</v>
      </c>
      <c r="I179" s="104"/>
      <c r="J179" s="103"/>
      <c r="K179" s="75">
        <f t="shared" si="206"/>
        <v>0</v>
      </c>
      <c r="L179" s="104"/>
      <c r="M179" s="103"/>
      <c r="N179" s="75">
        <f t="shared" si="207"/>
        <v>0</v>
      </c>
      <c r="O179" s="104"/>
      <c r="P179" s="103"/>
      <c r="Q179" s="75">
        <f t="shared" si="208"/>
        <v>0</v>
      </c>
      <c r="R179" s="104"/>
      <c r="S179" s="103"/>
      <c r="T179" s="75">
        <f t="shared" si="209"/>
        <v>0</v>
      </c>
      <c r="U179" s="104"/>
      <c r="V179" s="103"/>
      <c r="W179" s="75">
        <f t="shared" si="210"/>
        <v>0</v>
      </c>
      <c r="X179" s="123"/>
      <c r="Y179" s="103"/>
      <c r="Z179" s="75">
        <f t="shared" si="211"/>
        <v>0</v>
      </c>
      <c r="AA179" s="104"/>
      <c r="AB179" s="103"/>
      <c r="AC179" s="75">
        <f t="shared" si="212"/>
        <v>0</v>
      </c>
      <c r="AD179" s="104"/>
      <c r="AE179" s="168">
        <v>3696000</v>
      </c>
      <c r="AF179" s="169"/>
      <c r="AG179" s="170">
        <v>3696000</v>
      </c>
      <c r="AH179" s="103"/>
      <c r="AI179" s="75">
        <f t="shared" si="214"/>
        <v>0</v>
      </c>
      <c r="AJ179" s="104"/>
      <c r="AK179" s="103"/>
      <c r="AL179" s="75">
        <f t="shared" si="215"/>
        <v>0</v>
      </c>
      <c r="AM179" s="104"/>
      <c r="AN179" s="103"/>
      <c r="AO179" s="75">
        <f t="shared" si="216"/>
        <v>0</v>
      </c>
      <c r="AP179" s="104"/>
      <c r="AQ179" s="103"/>
      <c r="AR179" s="75">
        <f t="shared" si="217"/>
        <v>0</v>
      </c>
      <c r="AS179" s="104"/>
      <c r="AT179" s="98"/>
      <c r="AU179" s="78">
        <f>SUM(I174:I182,L174:L182,O174:O182,R174:R182,U174:U182,X174:X182,AA174:AA182,AD174:AD182,AG174:AG182,AJ174:AJ182,AM174:AM182,AP174:AP182,AS174:AS182)</f>
        <v>6206000</v>
      </c>
    </row>
    <row r="180" spans="1:47">
      <c r="A180" s="534"/>
      <c r="B180" s="548"/>
      <c r="C180" s="536"/>
      <c r="D180" s="538"/>
      <c r="E180" s="540"/>
      <c r="F180" s="91" t="s">
        <v>41</v>
      </c>
      <c r="G180" s="103"/>
      <c r="H180" s="75">
        <f t="shared" si="205"/>
        <v>0</v>
      </c>
      <c r="I180" s="104"/>
      <c r="J180" s="103"/>
      <c r="K180" s="75">
        <f t="shared" si="206"/>
        <v>0</v>
      </c>
      <c r="L180" s="104"/>
      <c r="M180" s="103"/>
      <c r="N180" s="75">
        <f t="shared" si="207"/>
        <v>0</v>
      </c>
      <c r="O180" s="104"/>
      <c r="P180" s="103"/>
      <c r="Q180" s="75">
        <f t="shared" si="208"/>
        <v>0</v>
      </c>
      <c r="R180" s="104"/>
      <c r="S180" s="103"/>
      <c r="T180" s="75">
        <f t="shared" si="209"/>
        <v>0</v>
      </c>
      <c r="U180" s="104"/>
      <c r="V180" s="103"/>
      <c r="W180" s="75">
        <f t="shared" si="210"/>
        <v>0</v>
      </c>
      <c r="X180" s="123"/>
      <c r="Y180" s="103"/>
      <c r="Z180" s="75">
        <f t="shared" si="211"/>
        <v>0</v>
      </c>
      <c r="AA180" s="104"/>
      <c r="AB180" s="103"/>
      <c r="AC180" s="75">
        <f t="shared" si="212"/>
        <v>0</v>
      </c>
      <c r="AD180" s="104"/>
      <c r="AE180" s="103"/>
      <c r="AF180" s="75">
        <f t="shared" si="213"/>
        <v>0</v>
      </c>
      <c r="AG180" s="104"/>
      <c r="AH180" s="103"/>
      <c r="AI180" s="75">
        <f t="shared" si="214"/>
        <v>0</v>
      </c>
      <c r="AJ180" s="104"/>
      <c r="AK180" s="103"/>
      <c r="AL180" s="75">
        <f t="shared" si="215"/>
        <v>0</v>
      </c>
      <c r="AM180" s="104"/>
      <c r="AN180" s="103"/>
      <c r="AO180" s="75">
        <f t="shared" si="216"/>
        <v>0</v>
      </c>
      <c r="AP180" s="104"/>
      <c r="AQ180" s="103"/>
      <c r="AR180" s="75">
        <f t="shared" si="217"/>
        <v>0</v>
      </c>
      <c r="AS180" s="104"/>
      <c r="AT180" s="98"/>
      <c r="AU180" s="79" t="s">
        <v>42</v>
      </c>
    </row>
    <row r="181" spans="1:47">
      <c r="A181" s="534"/>
      <c r="B181" s="548"/>
      <c r="C181" s="536"/>
      <c r="D181" s="538"/>
      <c r="E181" s="540"/>
      <c r="F181" s="91" t="s">
        <v>43</v>
      </c>
      <c r="G181" s="103"/>
      <c r="H181" s="75">
        <f t="shared" si="205"/>
        <v>0</v>
      </c>
      <c r="I181" s="104"/>
      <c r="J181" s="103"/>
      <c r="K181" s="75">
        <f t="shared" si="206"/>
        <v>0</v>
      </c>
      <c r="L181" s="104"/>
      <c r="M181" s="103"/>
      <c r="N181" s="75">
        <f t="shared" si="207"/>
        <v>0</v>
      </c>
      <c r="O181" s="104"/>
      <c r="P181" s="103"/>
      <c r="Q181" s="75">
        <f t="shared" si="208"/>
        <v>0</v>
      </c>
      <c r="R181" s="104"/>
      <c r="S181" s="103"/>
      <c r="T181" s="75">
        <f t="shared" si="209"/>
        <v>0</v>
      </c>
      <c r="U181" s="104"/>
      <c r="V181" s="103"/>
      <c r="W181" s="75">
        <f t="shared" si="210"/>
        <v>0</v>
      </c>
      <c r="X181" s="123"/>
      <c r="Y181" s="103"/>
      <c r="Z181" s="75">
        <f t="shared" si="211"/>
        <v>0</v>
      </c>
      <c r="AA181" s="104"/>
      <c r="AB181" s="103"/>
      <c r="AC181" s="75">
        <f t="shared" si="212"/>
        <v>0</v>
      </c>
      <c r="AD181" s="104"/>
      <c r="AE181" s="103"/>
      <c r="AF181" s="75">
        <f t="shared" si="213"/>
        <v>0</v>
      </c>
      <c r="AG181" s="104"/>
      <c r="AH181" s="103"/>
      <c r="AI181" s="75">
        <f t="shared" si="214"/>
        <v>0</v>
      </c>
      <c r="AJ181" s="104"/>
      <c r="AK181" s="103"/>
      <c r="AL181" s="75">
        <f t="shared" si="215"/>
        <v>0</v>
      </c>
      <c r="AM181" s="104"/>
      <c r="AN181" s="103"/>
      <c r="AO181" s="75">
        <f t="shared" si="216"/>
        <v>0</v>
      </c>
      <c r="AP181" s="104"/>
      <c r="AQ181" s="103"/>
      <c r="AR181" s="75">
        <f t="shared" si="217"/>
        <v>0</v>
      </c>
      <c r="AS181" s="104"/>
      <c r="AT181" s="98"/>
      <c r="AU181" s="80">
        <f>AU179/AU175</f>
        <v>0.97778478021112336</v>
      </c>
    </row>
    <row r="182" spans="1:47" ht="15.75" customHeight="1">
      <c r="A182" s="535"/>
      <c r="B182" s="549"/>
      <c r="C182" s="537"/>
      <c r="D182" s="539"/>
      <c r="E182" s="541"/>
      <c r="F182" s="92" t="s">
        <v>44</v>
      </c>
      <c r="G182" s="105"/>
      <c r="H182" s="81">
        <f t="shared" si="205"/>
        <v>0</v>
      </c>
      <c r="I182" s="106"/>
      <c r="J182" s="105"/>
      <c r="K182" s="81">
        <f t="shared" si="206"/>
        <v>0</v>
      </c>
      <c r="L182" s="106"/>
      <c r="M182" s="105"/>
      <c r="N182" s="81">
        <f t="shared" si="207"/>
        <v>0</v>
      </c>
      <c r="O182" s="106"/>
      <c r="P182" s="105"/>
      <c r="Q182" s="81">
        <f t="shared" si="208"/>
        <v>0</v>
      </c>
      <c r="R182" s="106"/>
      <c r="S182" s="105"/>
      <c r="T182" s="81">
        <f t="shared" si="209"/>
        <v>0</v>
      </c>
      <c r="U182" s="106"/>
      <c r="V182" s="105"/>
      <c r="W182" s="81">
        <f t="shared" si="210"/>
        <v>0</v>
      </c>
      <c r="X182" s="124"/>
      <c r="Y182" s="105"/>
      <c r="Z182" s="81">
        <f t="shared" si="211"/>
        <v>0</v>
      </c>
      <c r="AA182" s="106"/>
      <c r="AB182" s="105"/>
      <c r="AC182" s="81">
        <f t="shared" si="212"/>
        <v>0</v>
      </c>
      <c r="AD182" s="106"/>
      <c r="AE182" s="105"/>
      <c r="AF182" s="81">
        <f t="shared" si="213"/>
        <v>0</v>
      </c>
      <c r="AG182" s="106"/>
      <c r="AH182" s="105"/>
      <c r="AI182" s="81">
        <f t="shared" si="214"/>
        <v>0</v>
      </c>
      <c r="AJ182" s="106"/>
      <c r="AK182" s="105"/>
      <c r="AL182" s="81">
        <f t="shared" si="215"/>
        <v>0</v>
      </c>
      <c r="AM182" s="106"/>
      <c r="AN182" s="105"/>
      <c r="AO182" s="81">
        <f t="shared" si="216"/>
        <v>0</v>
      </c>
      <c r="AP182" s="106"/>
      <c r="AQ182" s="105"/>
      <c r="AR182" s="81">
        <f t="shared" si="217"/>
        <v>0</v>
      </c>
      <c r="AS182" s="106"/>
      <c r="AT182" s="99"/>
      <c r="AU182" s="82"/>
    </row>
    <row r="183" spans="1:47" ht="15" customHeight="1">
      <c r="A183" s="497" t="s">
        <v>22</v>
      </c>
      <c r="B183" s="499" t="s">
        <v>18</v>
      </c>
      <c r="C183" s="499" t="s">
        <v>19</v>
      </c>
      <c r="D183" s="499" t="s">
        <v>204</v>
      </c>
      <c r="E183" s="499" t="s">
        <v>21</v>
      </c>
      <c r="F183" s="558" t="s">
        <v>23</v>
      </c>
      <c r="G183" s="474" t="s">
        <v>24</v>
      </c>
      <c r="H183" s="476" t="s">
        <v>25</v>
      </c>
      <c r="I183" s="478" t="s">
        <v>26</v>
      </c>
      <c r="J183" s="474" t="s">
        <v>24</v>
      </c>
      <c r="K183" s="476" t="s">
        <v>25</v>
      </c>
      <c r="L183" s="478" t="s">
        <v>26</v>
      </c>
      <c r="M183" s="474" t="s">
        <v>24</v>
      </c>
      <c r="N183" s="476" t="s">
        <v>25</v>
      </c>
      <c r="O183" s="478" t="s">
        <v>26</v>
      </c>
      <c r="P183" s="474" t="s">
        <v>24</v>
      </c>
      <c r="Q183" s="476" t="s">
        <v>25</v>
      </c>
      <c r="R183" s="478" t="s">
        <v>26</v>
      </c>
      <c r="S183" s="474" t="s">
        <v>24</v>
      </c>
      <c r="T183" s="476" t="s">
        <v>25</v>
      </c>
      <c r="U183" s="478" t="s">
        <v>26</v>
      </c>
      <c r="V183" s="474" t="s">
        <v>24</v>
      </c>
      <c r="W183" s="476" t="s">
        <v>25</v>
      </c>
      <c r="X183" s="559" t="s">
        <v>26</v>
      </c>
      <c r="Y183" s="474" t="s">
        <v>24</v>
      </c>
      <c r="Z183" s="476" t="s">
        <v>25</v>
      </c>
      <c r="AA183" s="478" t="s">
        <v>26</v>
      </c>
      <c r="AB183" s="474" t="s">
        <v>24</v>
      </c>
      <c r="AC183" s="476" t="s">
        <v>25</v>
      </c>
      <c r="AD183" s="478" t="s">
        <v>26</v>
      </c>
      <c r="AE183" s="474" t="s">
        <v>24</v>
      </c>
      <c r="AF183" s="476" t="s">
        <v>25</v>
      </c>
      <c r="AG183" s="478" t="s">
        <v>26</v>
      </c>
      <c r="AH183" s="474" t="s">
        <v>24</v>
      </c>
      <c r="AI183" s="476" t="s">
        <v>25</v>
      </c>
      <c r="AJ183" s="478" t="s">
        <v>26</v>
      </c>
      <c r="AK183" s="474" t="s">
        <v>24</v>
      </c>
      <c r="AL183" s="476" t="s">
        <v>25</v>
      </c>
      <c r="AM183" s="478" t="s">
        <v>26</v>
      </c>
      <c r="AN183" s="474" t="s">
        <v>24</v>
      </c>
      <c r="AO183" s="476" t="s">
        <v>25</v>
      </c>
      <c r="AP183" s="478" t="s">
        <v>26</v>
      </c>
      <c r="AQ183" s="474" t="s">
        <v>24</v>
      </c>
      <c r="AR183" s="476" t="s">
        <v>25</v>
      </c>
      <c r="AS183" s="478" t="s">
        <v>26</v>
      </c>
      <c r="AT183" s="563" t="s">
        <v>24</v>
      </c>
      <c r="AU183" s="480" t="s">
        <v>27</v>
      </c>
    </row>
    <row r="184" spans="1:47" ht="15" customHeight="1">
      <c r="A184" s="547"/>
      <c r="B184" s="533"/>
      <c r="C184" s="533"/>
      <c r="D184" s="533"/>
      <c r="E184" s="533"/>
      <c r="F184" s="551"/>
      <c r="G184" s="513"/>
      <c r="H184" s="503"/>
      <c r="I184" s="505"/>
      <c r="J184" s="513"/>
      <c r="K184" s="503"/>
      <c r="L184" s="505"/>
      <c r="M184" s="513"/>
      <c r="N184" s="503"/>
      <c r="O184" s="505"/>
      <c r="P184" s="513"/>
      <c r="Q184" s="503"/>
      <c r="R184" s="505"/>
      <c r="S184" s="513"/>
      <c r="T184" s="503"/>
      <c r="U184" s="505"/>
      <c r="V184" s="513"/>
      <c r="W184" s="503"/>
      <c r="X184" s="543"/>
      <c r="Y184" s="513"/>
      <c r="Z184" s="503"/>
      <c r="AA184" s="505"/>
      <c r="AB184" s="513"/>
      <c r="AC184" s="503"/>
      <c r="AD184" s="505"/>
      <c r="AE184" s="513"/>
      <c r="AF184" s="503"/>
      <c r="AG184" s="505"/>
      <c r="AH184" s="513"/>
      <c r="AI184" s="503"/>
      <c r="AJ184" s="505"/>
      <c r="AK184" s="513"/>
      <c r="AL184" s="503"/>
      <c r="AM184" s="505"/>
      <c r="AN184" s="513"/>
      <c r="AO184" s="503"/>
      <c r="AP184" s="505"/>
      <c r="AQ184" s="513"/>
      <c r="AR184" s="503"/>
      <c r="AS184" s="505"/>
      <c r="AT184" s="545"/>
      <c r="AU184" s="553"/>
    </row>
    <row r="185" spans="1:47" ht="15" customHeight="1">
      <c r="A185" s="534" t="s">
        <v>244</v>
      </c>
      <c r="B185" s="548" t="s">
        <v>307</v>
      </c>
      <c r="C185" s="536">
        <v>1451</v>
      </c>
      <c r="D185" s="538" t="s">
        <v>308</v>
      </c>
      <c r="E185" s="540" t="s">
        <v>309</v>
      </c>
      <c r="F185" s="91" t="s">
        <v>31</v>
      </c>
      <c r="G185" s="103"/>
      <c r="H185" s="75">
        <f t="shared" ref="H185:H196" si="218">G185-I185</f>
        <v>0</v>
      </c>
      <c r="I185" s="104"/>
      <c r="J185" s="103"/>
      <c r="K185" s="75">
        <f t="shared" ref="K185:K196" si="219">J185-L185</f>
        <v>0</v>
      </c>
      <c r="L185" s="104"/>
      <c r="M185" s="103"/>
      <c r="N185" s="75">
        <f t="shared" ref="N185:N196" si="220">M185-O185</f>
        <v>0</v>
      </c>
      <c r="O185" s="104"/>
      <c r="P185" s="103"/>
      <c r="Q185" s="75">
        <f t="shared" ref="Q185:Q196" si="221">P185-R185</f>
        <v>0</v>
      </c>
      <c r="R185" s="104"/>
      <c r="S185" s="103"/>
      <c r="T185" s="75">
        <f t="shared" ref="T185:T196" si="222">S185-U185</f>
        <v>0</v>
      </c>
      <c r="U185" s="104"/>
      <c r="V185" s="103"/>
      <c r="W185" s="75">
        <f t="shared" ref="W185:W196" si="223">V185-X185</f>
        <v>0</v>
      </c>
      <c r="X185" s="123"/>
      <c r="Y185" s="103"/>
      <c r="Z185" s="75">
        <f t="shared" ref="Z185:Z196" si="224">Y185-AA185</f>
        <v>0</v>
      </c>
      <c r="AA185" s="104"/>
      <c r="AB185" s="103"/>
      <c r="AC185" s="75">
        <f t="shared" ref="AC185:AC196" si="225">AB185-AD185</f>
        <v>0</v>
      </c>
      <c r="AD185" s="104"/>
      <c r="AE185" s="103"/>
      <c r="AF185" s="75">
        <f t="shared" ref="AF185:AF196" si="226">AE185-AG185</f>
        <v>0</v>
      </c>
      <c r="AG185" s="104"/>
      <c r="AH185" s="103"/>
      <c r="AI185" s="75">
        <f t="shared" ref="AI185:AI196" si="227">AH185-AJ185</f>
        <v>0</v>
      </c>
      <c r="AJ185" s="104"/>
      <c r="AK185" s="103"/>
      <c r="AL185" s="75">
        <f t="shared" ref="AL185:AL196" si="228">AK185-AM185</f>
        <v>0</v>
      </c>
      <c r="AM185" s="104"/>
      <c r="AN185" s="103"/>
      <c r="AO185" s="75">
        <f t="shared" ref="AO185:AO196" si="229">AN185-AP185</f>
        <v>0</v>
      </c>
      <c r="AP185" s="104"/>
      <c r="AQ185" s="103"/>
      <c r="AR185" s="75">
        <f t="shared" ref="AR185:AR196" si="230">AQ185-AS185</f>
        <v>0</v>
      </c>
      <c r="AS185" s="104"/>
      <c r="AT185" s="98"/>
      <c r="AU185" s="77" t="s">
        <v>32</v>
      </c>
    </row>
    <row r="186" spans="1:47" ht="14.45" customHeight="1">
      <c r="A186" s="534"/>
      <c r="B186" s="548"/>
      <c r="C186" s="536"/>
      <c r="D186" s="538"/>
      <c r="E186" s="540"/>
      <c r="F186" s="91" t="s">
        <v>33</v>
      </c>
      <c r="G186" s="103"/>
      <c r="H186" s="75">
        <f t="shared" si="218"/>
        <v>0</v>
      </c>
      <c r="I186" s="104"/>
      <c r="J186" s="103"/>
      <c r="K186" s="75">
        <f t="shared" si="219"/>
        <v>0</v>
      </c>
      <c r="L186" s="104"/>
      <c r="M186" s="103"/>
      <c r="N186" s="75">
        <f t="shared" si="220"/>
        <v>0</v>
      </c>
      <c r="O186" s="104"/>
      <c r="P186" s="103"/>
      <c r="Q186" s="75">
        <f t="shared" si="221"/>
        <v>0</v>
      </c>
      <c r="R186" s="104"/>
      <c r="S186" s="103"/>
      <c r="T186" s="75">
        <f t="shared" si="222"/>
        <v>0</v>
      </c>
      <c r="U186" s="104"/>
      <c r="V186" s="103"/>
      <c r="W186" s="75">
        <f t="shared" si="223"/>
        <v>0</v>
      </c>
      <c r="X186" s="123"/>
      <c r="Y186" s="103"/>
      <c r="Z186" s="75">
        <f t="shared" si="224"/>
        <v>0</v>
      </c>
      <c r="AA186" s="104"/>
      <c r="AB186" s="103"/>
      <c r="AC186" s="75">
        <f t="shared" si="225"/>
        <v>0</v>
      </c>
      <c r="AD186" s="104"/>
      <c r="AE186" s="103"/>
      <c r="AF186" s="75">
        <f t="shared" si="226"/>
        <v>0</v>
      </c>
      <c r="AG186" s="104"/>
      <c r="AH186" s="103"/>
      <c r="AI186" s="75">
        <f t="shared" si="227"/>
        <v>0</v>
      </c>
      <c r="AJ186" s="104"/>
      <c r="AK186" s="103"/>
      <c r="AL186" s="75">
        <f t="shared" si="228"/>
        <v>0</v>
      </c>
      <c r="AM186" s="104"/>
      <c r="AN186" s="103"/>
      <c r="AO186" s="75">
        <f t="shared" si="229"/>
        <v>0</v>
      </c>
      <c r="AP186" s="104"/>
      <c r="AQ186" s="103"/>
      <c r="AR186" s="75">
        <f t="shared" si="230"/>
        <v>0</v>
      </c>
      <c r="AS186" s="104"/>
      <c r="AT186" s="98"/>
      <c r="AU186" s="560">
        <f>SUM(G185:G196,J185:J196,M185:M196,P185:P196,S185:S196,AT185:AT196,V185:V196,Y185:Y196,AB185:AB196,AE185:AE196,AH185:AH196,AK185:AK196,AN185:AN196,AQ185:AQ196)</f>
        <v>30400</v>
      </c>
    </row>
    <row r="187" spans="1:47" ht="14.45" customHeight="1">
      <c r="A187" s="534"/>
      <c r="B187" s="548"/>
      <c r="C187" s="536"/>
      <c r="D187" s="538"/>
      <c r="E187" s="540"/>
      <c r="F187" s="91" t="s">
        <v>34</v>
      </c>
      <c r="G187" s="103"/>
      <c r="H187" s="75">
        <f t="shared" si="218"/>
        <v>0</v>
      </c>
      <c r="I187" s="104"/>
      <c r="J187" s="103"/>
      <c r="K187" s="75">
        <f t="shared" si="219"/>
        <v>0</v>
      </c>
      <c r="L187" s="104"/>
      <c r="M187" s="103"/>
      <c r="N187" s="75">
        <f t="shared" si="220"/>
        <v>0</v>
      </c>
      <c r="O187" s="104"/>
      <c r="P187" s="103"/>
      <c r="Q187" s="75">
        <f t="shared" si="221"/>
        <v>0</v>
      </c>
      <c r="R187" s="104"/>
      <c r="S187" s="103"/>
      <c r="T187" s="75">
        <f t="shared" si="222"/>
        <v>0</v>
      </c>
      <c r="U187" s="104"/>
      <c r="V187" s="103"/>
      <c r="W187" s="75">
        <f t="shared" si="223"/>
        <v>0</v>
      </c>
      <c r="X187" s="123"/>
      <c r="Y187" s="103"/>
      <c r="Z187" s="75">
        <f t="shared" si="224"/>
        <v>0</v>
      </c>
      <c r="AA187" s="104"/>
      <c r="AB187" s="103"/>
      <c r="AC187" s="75">
        <f t="shared" si="225"/>
        <v>0</v>
      </c>
      <c r="AD187" s="104"/>
      <c r="AE187" s="103"/>
      <c r="AF187" s="75">
        <f t="shared" si="226"/>
        <v>0</v>
      </c>
      <c r="AG187" s="104"/>
      <c r="AH187" s="103"/>
      <c r="AI187" s="75">
        <f t="shared" si="227"/>
        <v>0</v>
      </c>
      <c r="AJ187" s="104"/>
      <c r="AK187" s="103"/>
      <c r="AL187" s="75">
        <f t="shared" si="228"/>
        <v>0</v>
      </c>
      <c r="AM187" s="104"/>
      <c r="AN187" s="103"/>
      <c r="AO187" s="75">
        <f t="shared" si="229"/>
        <v>0</v>
      </c>
      <c r="AP187" s="104"/>
      <c r="AQ187" s="103"/>
      <c r="AR187" s="75">
        <f t="shared" si="230"/>
        <v>0</v>
      </c>
      <c r="AS187" s="104"/>
      <c r="AT187" s="98"/>
      <c r="AU187" s="560"/>
    </row>
    <row r="188" spans="1:47" ht="14.45" customHeight="1">
      <c r="A188" s="534"/>
      <c r="B188" s="548"/>
      <c r="C188" s="536"/>
      <c r="D188" s="538"/>
      <c r="E188" s="540"/>
      <c r="F188" s="91" t="s">
        <v>36</v>
      </c>
      <c r="G188" s="103"/>
      <c r="H188" s="75">
        <f t="shared" si="218"/>
        <v>0</v>
      </c>
      <c r="I188" s="104"/>
      <c r="J188" s="103"/>
      <c r="K188" s="75">
        <f t="shared" si="219"/>
        <v>0</v>
      </c>
      <c r="L188" s="104"/>
      <c r="M188" s="103"/>
      <c r="N188" s="75">
        <f t="shared" si="220"/>
        <v>0</v>
      </c>
      <c r="O188" s="104"/>
      <c r="P188" s="103"/>
      <c r="Q188" s="75">
        <f t="shared" si="221"/>
        <v>0</v>
      </c>
      <c r="R188" s="104"/>
      <c r="S188" s="103"/>
      <c r="T188" s="75">
        <f t="shared" si="222"/>
        <v>0</v>
      </c>
      <c r="U188" s="104"/>
      <c r="V188" s="103"/>
      <c r="W188" s="75">
        <f t="shared" si="223"/>
        <v>0</v>
      </c>
      <c r="X188" s="123"/>
      <c r="Y188" s="103"/>
      <c r="Z188" s="75">
        <f t="shared" si="224"/>
        <v>0</v>
      </c>
      <c r="AA188" s="104"/>
      <c r="AB188" s="103"/>
      <c r="AC188" s="75">
        <f t="shared" si="225"/>
        <v>0</v>
      </c>
      <c r="AD188" s="104"/>
      <c r="AE188" s="103"/>
      <c r="AF188" s="75">
        <f t="shared" si="226"/>
        <v>0</v>
      </c>
      <c r="AG188" s="104"/>
      <c r="AH188" s="103"/>
      <c r="AI188" s="75">
        <f t="shared" si="227"/>
        <v>0</v>
      </c>
      <c r="AJ188" s="104"/>
      <c r="AK188" s="103"/>
      <c r="AL188" s="75">
        <f t="shared" si="228"/>
        <v>0</v>
      </c>
      <c r="AM188" s="104"/>
      <c r="AN188" s="103"/>
      <c r="AO188" s="75">
        <f t="shared" si="229"/>
        <v>0</v>
      </c>
      <c r="AP188" s="104"/>
      <c r="AQ188" s="103"/>
      <c r="AR188" s="75">
        <f t="shared" si="230"/>
        <v>0</v>
      </c>
      <c r="AS188" s="104"/>
      <c r="AT188" s="98"/>
      <c r="AU188" s="79" t="s">
        <v>35</v>
      </c>
    </row>
    <row r="189" spans="1:47" ht="14.45" customHeight="1">
      <c r="A189" s="534"/>
      <c r="B189" s="548"/>
      <c r="C189" s="536"/>
      <c r="D189" s="538"/>
      <c r="E189" s="540"/>
      <c r="F189" s="91" t="s">
        <v>37</v>
      </c>
      <c r="G189" s="103"/>
      <c r="H189" s="75">
        <f t="shared" si="218"/>
        <v>0</v>
      </c>
      <c r="I189" s="104"/>
      <c r="J189" s="103"/>
      <c r="K189" s="75">
        <f t="shared" si="219"/>
        <v>0</v>
      </c>
      <c r="L189" s="104"/>
      <c r="M189" s="103"/>
      <c r="N189" s="75">
        <f t="shared" si="220"/>
        <v>0</v>
      </c>
      <c r="O189" s="104"/>
      <c r="P189" s="103"/>
      <c r="Q189" s="75">
        <f t="shared" si="221"/>
        <v>0</v>
      </c>
      <c r="R189" s="104"/>
      <c r="S189" s="103"/>
      <c r="T189" s="75">
        <f t="shared" si="222"/>
        <v>0</v>
      </c>
      <c r="U189" s="104"/>
      <c r="V189" s="103"/>
      <c r="W189" s="75">
        <f t="shared" si="223"/>
        <v>0</v>
      </c>
      <c r="X189" s="123"/>
      <c r="Y189" s="103"/>
      <c r="Z189" s="75">
        <f t="shared" si="224"/>
        <v>0</v>
      </c>
      <c r="AA189" s="104"/>
      <c r="AB189" s="103"/>
      <c r="AC189" s="75">
        <f t="shared" si="225"/>
        <v>0</v>
      </c>
      <c r="AD189" s="104"/>
      <c r="AE189" s="103"/>
      <c r="AF189" s="75">
        <f t="shared" si="226"/>
        <v>0</v>
      </c>
      <c r="AG189" s="104"/>
      <c r="AH189" s="103"/>
      <c r="AI189" s="75">
        <f t="shared" si="227"/>
        <v>0</v>
      </c>
      <c r="AJ189" s="104"/>
      <c r="AK189" s="103"/>
      <c r="AL189" s="75">
        <f t="shared" si="228"/>
        <v>0</v>
      </c>
      <c r="AM189" s="104"/>
      <c r="AN189" s="103"/>
      <c r="AO189" s="75">
        <f t="shared" si="229"/>
        <v>0</v>
      </c>
      <c r="AP189" s="104"/>
      <c r="AQ189" s="103"/>
      <c r="AR189" s="75">
        <f t="shared" si="230"/>
        <v>0</v>
      </c>
      <c r="AS189" s="104"/>
      <c r="AT189" s="98"/>
      <c r="AU189" s="560">
        <f>SUM(H185:H196,K185:K196,N185:N196,Q185:Q196,T185:T196,AF185:AF196,AI185:AI196,AL185:AL196,AO185:AO196,AR185:AR196)</f>
        <v>0</v>
      </c>
    </row>
    <row r="190" spans="1:47" ht="14.45" customHeight="1">
      <c r="A190" s="534"/>
      <c r="B190" s="548"/>
      <c r="C190" s="536"/>
      <c r="D190" s="538"/>
      <c r="E190" s="540"/>
      <c r="F190" s="91" t="s">
        <v>40</v>
      </c>
      <c r="G190" s="103"/>
      <c r="H190" s="75">
        <f t="shared" si="218"/>
        <v>0</v>
      </c>
      <c r="I190" s="104"/>
      <c r="J190" s="103"/>
      <c r="K190" s="75">
        <f t="shared" si="219"/>
        <v>0</v>
      </c>
      <c r="L190" s="104"/>
      <c r="M190" s="103"/>
      <c r="N190" s="75">
        <f t="shared" si="220"/>
        <v>0</v>
      </c>
      <c r="O190" s="104"/>
      <c r="P190" s="103"/>
      <c r="Q190" s="75">
        <f t="shared" si="221"/>
        <v>0</v>
      </c>
      <c r="R190" s="104"/>
      <c r="S190" s="103">
        <v>30400</v>
      </c>
      <c r="T190" s="75">
        <f t="shared" si="222"/>
        <v>0</v>
      </c>
      <c r="U190" s="104">
        <v>30400</v>
      </c>
      <c r="V190" s="103"/>
      <c r="W190" s="75">
        <f t="shared" si="223"/>
        <v>0</v>
      </c>
      <c r="X190" s="123"/>
      <c r="Y190" s="103"/>
      <c r="Z190" s="75">
        <f t="shared" si="224"/>
        <v>0</v>
      </c>
      <c r="AA190" s="104"/>
      <c r="AB190" s="103"/>
      <c r="AC190" s="75">
        <f t="shared" si="225"/>
        <v>0</v>
      </c>
      <c r="AD190" s="104"/>
      <c r="AE190" s="103"/>
      <c r="AF190" s="75">
        <f t="shared" si="226"/>
        <v>0</v>
      </c>
      <c r="AG190" s="104"/>
      <c r="AH190" s="103"/>
      <c r="AI190" s="75">
        <f t="shared" si="227"/>
        <v>0</v>
      </c>
      <c r="AJ190" s="104"/>
      <c r="AK190" s="103"/>
      <c r="AL190" s="75">
        <f t="shared" si="228"/>
        <v>0</v>
      </c>
      <c r="AM190" s="104"/>
      <c r="AN190" s="103"/>
      <c r="AO190" s="75">
        <f t="shared" si="229"/>
        <v>0</v>
      </c>
      <c r="AP190" s="104"/>
      <c r="AQ190" s="103"/>
      <c r="AR190" s="75">
        <f t="shared" si="230"/>
        <v>0</v>
      </c>
      <c r="AS190" s="104"/>
      <c r="AT190" s="98"/>
      <c r="AU190" s="560"/>
    </row>
    <row r="191" spans="1:47" ht="14.45" customHeight="1">
      <c r="A191" s="534"/>
      <c r="B191" s="548"/>
      <c r="C191" s="536"/>
      <c r="D191" s="538"/>
      <c r="E191" s="540"/>
      <c r="F191" s="91" t="s">
        <v>41</v>
      </c>
      <c r="G191" s="103"/>
      <c r="H191" s="75">
        <f t="shared" si="218"/>
        <v>0</v>
      </c>
      <c r="I191" s="104"/>
      <c r="J191" s="103"/>
      <c r="K191" s="75">
        <f t="shared" si="219"/>
        <v>0</v>
      </c>
      <c r="L191" s="104"/>
      <c r="M191" s="103"/>
      <c r="N191" s="75">
        <f t="shared" si="220"/>
        <v>0</v>
      </c>
      <c r="O191" s="104"/>
      <c r="P191" s="103"/>
      <c r="Q191" s="75">
        <f t="shared" si="221"/>
        <v>0</v>
      </c>
      <c r="R191" s="104"/>
      <c r="S191" s="103"/>
      <c r="T191" s="75">
        <f t="shared" si="222"/>
        <v>0</v>
      </c>
      <c r="U191" s="104"/>
      <c r="V191" s="103"/>
      <c r="W191" s="75">
        <f t="shared" si="223"/>
        <v>0</v>
      </c>
      <c r="X191" s="123"/>
      <c r="Y191" s="103"/>
      <c r="Z191" s="75">
        <f t="shared" si="224"/>
        <v>0</v>
      </c>
      <c r="AA191" s="104"/>
      <c r="AB191" s="103"/>
      <c r="AC191" s="75">
        <f t="shared" si="225"/>
        <v>0</v>
      </c>
      <c r="AD191" s="104"/>
      <c r="AE191" s="103"/>
      <c r="AF191" s="75">
        <f t="shared" si="226"/>
        <v>0</v>
      </c>
      <c r="AG191" s="104"/>
      <c r="AH191" s="103"/>
      <c r="AI191" s="75">
        <f t="shared" si="227"/>
        <v>0</v>
      </c>
      <c r="AJ191" s="104"/>
      <c r="AK191" s="103"/>
      <c r="AL191" s="75">
        <f t="shared" si="228"/>
        <v>0</v>
      </c>
      <c r="AM191" s="104"/>
      <c r="AN191" s="103"/>
      <c r="AO191" s="75">
        <f t="shared" si="229"/>
        <v>0</v>
      </c>
      <c r="AP191" s="104"/>
      <c r="AQ191" s="103"/>
      <c r="AR191" s="75">
        <f t="shared" si="230"/>
        <v>0</v>
      </c>
      <c r="AS191" s="104"/>
      <c r="AT191" s="98"/>
      <c r="AU191" s="79" t="s">
        <v>38</v>
      </c>
    </row>
    <row r="192" spans="1:47" ht="14.45" customHeight="1">
      <c r="A192" s="534"/>
      <c r="B192" s="548"/>
      <c r="C192" s="536"/>
      <c r="D192" s="538"/>
      <c r="E192" s="540"/>
      <c r="F192" s="91" t="s">
        <v>43</v>
      </c>
      <c r="G192" s="103"/>
      <c r="H192" s="75">
        <f t="shared" si="218"/>
        <v>0</v>
      </c>
      <c r="I192" s="104"/>
      <c r="J192" s="103"/>
      <c r="K192" s="75">
        <f t="shared" si="219"/>
        <v>0</v>
      </c>
      <c r="L192" s="104"/>
      <c r="M192" s="103"/>
      <c r="N192" s="75">
        <f t="shared" si="220"/>
        <v>0</v>
      </c>
      <c r="O192" s="104"/>
      <c r="P192" s="103"/>
      <c r="Q192" s="75">
        <f t="shared" si="221"/>
        <v>0</v>
      </c>
      <c r="R192" s="104"/>
      <c r="S192" s="103"/>
      <c r="T192" s="75">
        <f t="shared" si="222"/>
        <v>0</v>
      </c>
      <c r="U192" s="104"/>
      <c r="V192" s="103"/>
      <c r="W192" s="75">
        <f t="shared" si="223"/>
        <v>0</v>
      </c>
      <c r="X192" s="123"/>
      <c r="Y192" s="103"/>
      <c r="Z192" s="75">
        <f t="shared" si="224"/>
        <v>0</v>
      </c>
      <c r="AA192" s="104"/>
      <c r="AB192" s="103"/>
      <c r="AC192" s="75">
        <f t="shared" si="225"/>
        <v>0</v>
      </c>
      <c r="AD192" s="104"/>
      <c r="AE192" s="103"/>
      <c r="AF192" s="75">
        <f t="shared" si="226"/>
        <v>0</v>
      </c>
      <c r="AG192" s="104"/>
      <c r="AH192" s="103"/>
      <c r="AI192" s="75">
        <f t="shared" si="227"/>
        <v>0</v>
      </c>
      <c r="AJ192" s="104"/>
      <c r="AK192" s="103"/>
      <c r="AL192" s="75">
        <f t="shared" si="228"/>
        <v>0</v>
      </c>
      <c r="AM192" s="104"/>
      <c r="AN192" s="103"/>
      <c r="AO192" s="75">
        <f t="shared" si="229"/>
        <v>0</v>
      </c>
      <c r="AP192" s="104"/>
      <c r="AQ192" s="103"/>
      <c r="AR192" s="75">
        <f t="shared" si="230"/>
        <v>0</v>
      </c>
      <c r="AS192" s="104"/>
      <c r="AT192" s="98"/>
      <c r="AU192" s="560">
        <f>SUM(I185:I196,L185:L196,O185:O196,R185:R196,U185:U196,X185:X196,AA185:AA196,AD185:AD196,AG185:AG196,AJ185:AJ196,AM185:AM196,AP185:AP196,AS185:AS196)</f>
        <v>30400</v>
      </c>
    </row>
    <row r="193" spans="1:47" ht="14.45" customHeight="1">
      <c r="A193" s="534"/>
      <c r="B193" s="548"/>
      <c r="C193" s="536"/>
      <c r="D193" s="538"/>
      <c r="E193" s="540"/>
      <c r="F193" s="91" t="s">
        <v>44</v>
      </c>
      <c r="G193" s="103"/>
      <c r="H193" s="75">
        <f t="shared" si="218"/>
        <v>0</v>
      </c>
      <c r="I193" s="104"/>
      <c r="J193" s="103"/>
      <c r="K193" s="75">
        <f t="shared" si="219"/>
        <v>0</v>
      </c>
      <c r="L193" s="104"/>
      <c r="M193" s="103"/>
      <c r="N193" s="75">
        <f t="shared" si="220"/>
        <v>0</v>
      </c>
      <c r="O193" s="104"/>
      <c r="P193" s="103"/>
      <c r="Q193" s="75">
        <f t="shared" si="221"/>
        <v>0</v>
      </c>
      <c r="R193" s="104"/>
      <c r="S193" s="103"/>
      <c r="T193" s="75">
        <f t="shared" si="222"/>
        <v>0</v>
      </c>
      <c r="U193" s="104"/>
      <c r="V193" s="103"/>
      <c r="W193" s="75">
        <f t="shared" si="223"/>
        <v>0</v>
      </c>
      <c r="X193" s="123"/>
      <c r="Y193" s="103"/>
      <c r="Z193" s="75">
        <f t="shared" si="224"/>
        <v>0</v>
      </c>
      <c r="AA193" s="104"/>
      <c r="AB193" s="103"/>
      <c r="AC193" s="75">
        <f t="shared" si="225"/>
        <v>0</v>
      </c>
      <c r="AD193" s="104"/>
      <c r="AE193" s="103"/>
      <c r="AF193" s="75">
        <f t="shared" si="226"/>
        <v>0</v>
      </c>
      <c r="AG193" s="104"/>
      <c r="AH193" s="103"/>
      <c r="AI193" s="75">
        <f t="shared" si="227"/>
        <v>0</v>
      </c>
      <c r="AJ193" s="104"/>
      <c r="AK193" s="103"/>
      <c r="AL193" s="75">
        <f t="shared" si="228"/>
        <v>0</v>
      </c>
      <c r="AM193" s="104"/>
      <c r="AN193" s="103"/>
      <c r="AO193" s="75">
        <f t="shared" si="229"/>
        <v>0</v>
      </c>
      <c r="AP193" s="104"/>
      <c r="AQ193" s="103"/>
      <c r="AR193" s="75">
        <f t="shared" si="230"/>
        <v>0</v>
      </c>
      <c r="AS193" s="104"/>
      <c r="AT193" s="98"/>
      <c r="AU193" s="560"/>
    </row>
    <row r="194" spans="1:47" ht="14.45" customHeight="1">
      <c r="A194" s="534"/>
      <c r="B194" s="548"/>
      <c r="C194" s="536"/>
      <c r="D194" s="538"/>
      <c r="E194" s="540"/>
      <c r="F194" s="91" t="s">
        <v>310</v>
      </c>
      <c r="G194" s="103"/>
      <c r="H194" s="75">
        <f t="shared" si="218"/>
        <v>0</v>
      </c>
      <c r="I194" s="104"/>
      <c r="J194" s="103"/>
      <c r="K194" s="75">
        <f t="shared" si="219"/>
        <v>0</v>
      </c>
      <c r="L194" s="104"/>
      <c r="M194" s="103"/>
      <c r="N194" s="75">
        <f t="shared" si="220"/>
        <v>0</v>
      </c>
      <c r="O194" s="104"/>
      <c r="P194" s="103"/>
      <c r="Q194" s="75">
        <f t="shared" si="221"/>
        <v>0</v>
      </c>
      <c r="R194" s="104"/>
      <c r="S194" s="103"/>
      <c r="T194" s="75">
        <f t="shared" si="222"/>
        <v>0</v>
      </c>
      <c r="U194" s="104"/>
      <c r="V194" s="103"/>
      <c r="W194" s="75">
        <f t="shared" si="223"/>
        <v>0</v>
      </c>
      <c r="X194" s="123"/>
      <c r="Y194" s="103"/>
      <c r="Z194" s="75">
        <f t="shared" si="224"/>
        <v>0</v>
      </c>
      <c r="AA194" s="104"/>
      <c r="AB194" s="103"/>
      <c r="AC194" s="75">
        <f t="shared" si="225"/>
        <v>0</v>
      </c>
      <c r="AD194" s="104"/>
      <c r="AE194" s="103"/>
      <c r="AF194" s="75">
        <f t="shared" si="226"/>
        <v>0</v>
      </c>
      <c r="AG194" s="104"/>
      <c r="AH194" s="103"/>
      <c r="AI194" s="75">
        <f t="shared" si="227"/>
        <v>0</v>
      </c>
      <c r="AJ194" s="104"/>
      <c r="AK194" s="103"/>
      <c r="AL194" s="75">
        <f t="shared" si="228"/>
        <v>0</v>
      </c>
      <c r="AM194" s="104"/>
      <c r="AN194" s="103"/>
      <c r="AO194" s="75">
        <f t="shared" si="229"/>
        <v>0</v>
      </c>
      <c r="AP194" s="104"/>
      <c r="AQ194" s="103"/>
      <c r="AR194" s="75">
        <f t="shared" si="230"/>
        <v>0</v>
      </c>
      <c r="AS194" s="104"/>
      <c r="AT194" s="98"/>
      <c r="AU194" s="79" t="s">
        <v>42</v>
      </c>
    </row>
    <row r="195" spans="1:47" ht="14.45" customHeight="1">
      <c r="A195" s="534"/>
      <c r="B195" s="548"/>
      <c r="C195" s="536"/>
      <c r="D195" s="538"/>
      <c r="E195" s="540"/>
      <c r="F195" s="91" t="s">
        <v>311</v>
      </c>
      <c r="G195" s="103"/>
      <c r="H195" s="75">
        <f t="shared" si="218"/>
        <v>0</v>
      </c>
      <c r="I195" s="104"/>
      <c r="J195" s="103"/>
      <c r="K195" s="75">
        <f t="shared" si="219"/>
        <v>0</v>
      </c>
      <c r="L195" s="104"/>
      <c r="M195" s="103"/>
      <c r="N195" s="75">
        <f t="shared" si="220"/>
        <v>0</v>
      </c>
      <c r="O195" s="104"/>
      <c r="P195" s="103"/>
      <c r="Q195" s="75">
        <f t="shared" si="221"/>
        <v>0</v>
      </c>
      <c r="R195" s="104"/>
      <c r="S195" s="103"/>
      <c r="T195" s="75">
        <f t="shared" si="222"/>
        <v>0</v>
      </c>
      <c r="U195" s="104"/>
      <c r="V195" s="103"/>
      <c r="W195" s="75">
        <f t="shared" si="223"/>
        <v>0</v>
      </c>
      <c r="X195" s="123"/>
      <c r="Y195" s="103"/>
      <c r="Z195" s="75">
        <f t="shared" si="224"/>
        <v>0</v>
      </c>
      <c r="AA195" s="104"/>
      <c r="AB195" s="103"/>
      <c r="AC195" s="75">
        <f t="shared" si="225"/>
        <v>0</v>
      </c>
      <c r="AD195" s="104"/>
      <c r="AE195" s="103"/>
      <c r="AF195" s="75">
        <f t="shared" si="226"/>
        <v>0</v>
      </c>
      <c r="AG195" s="104"/>
      <c r="AH195" s="103"/>
      <c r="AI195" s="75">
        <f t="shared" si="227"/>
        <v>0</v>
      </c>
      <c r="AJ195" s="104"/>
      <c r="AK195" s="103"/>
      <c r="AL195" s="75">
        <f t="shared" si="228"/>
        <v>0</v>
      </c>
      <c r="AM195" s="104"/>
      <c r="AN195" s="103"/>
      <c r="AO195" s="75">
        <f t="shared" si="229"/>
        <v>0</v>
      </c>
      <c r="AP195" s="104"/>
      <c r="AQ195" s="103"/>
      <c r="AR195" s="75">
        <f t="shared" si="230"/>
        <v>0</v>
      </c>
      <c r="AS195" s="104"/>
      <c r="AT195" s="98"/>
      <c r="AU195" s="573">
        <f>AU192/AU186</f>
        <v>1</v>
      </c>
    </row>
    <row r="196" spans="1:47" ht="15" customHeight="1">
      <c r="A196" s="481"/>
      <c r="B196" s="484"/>
      <c r="C196" s="487"/>
      <c r="D196" s="490"/>
      <c r="E196" s="493"/>
      <c r="F196" s="93" t="s">
        <v>312</v>
      </c>
      <c r="G196" s="107"/>
      <c r="H196" s="76">
        <f t="shared" si="218"/>
        <v>0</v>
      </c>
      <c r="I196" s="108"/>
      <c r="J196" s="107"/>
      <c r="K196" s="76">
        <f t="shared" si="219"/>
        <v>0</v>
      </c>
      <c r="L196" s="108"/>
      <c r="M196" s="107"/>
      <c r="N196" s="76">
        <f t="shared" si="220"/>
        <v>0</v>
      </c>
      <c r="O196" s="108"/>
      <c r="P196" s="107"/>
      <c r="Q196" s="76">
        <f t="shared" si="221"/>
        <v>0</v>
      </c>
      <c r="R196" s="108"/>
      <c r="S196" s="107"/>
      <c r="T196" s="76">
        <f t="shared" si="222"/>
        <v>0</v>
      </c>
      <c r="U196" s="108"/>
      <c r="V196" s="107"/>
      <c r="W196" s="76">
        <f t="shared" si="223"/>
        <v>0</v>
      </c>
      <c r="X196" s="125"/>
      <c r="Y196" s="107"/>
      <c r="Z196" s="76">
        <f t="shared" si="224"/>
        <v>0</v>
      </c>
      <c r="AA196" s="108"/>
      <c r="AB196" s="107"/>
      <c r="AC196" s="76">
        <f t="shared" si="225"/>
        <v>0</v>
      </c>
      <c r="AD196" s="108"/>
      <c r="AE196" s="107"/>
      <c r="AF196" s="76">
        <f t="shared" si="226"/>
        <v>0</v>
      </c>
      <c r="AG196" s="108"/>
      <c r="AH196" s="107"/>
      <c r="AI196" s="76">
        <f t="shared" si="227"/>
        <v>0</v>
      </c>
      <c r="AJ196" s="108"/>
      <c r="AK196" s="107"/>
      <c r="AL196" s="76">
        <f t="shared" si="228"/>
        <v>0</v>
      </c>
      <c r="AM196" s="108"/>
      <c r="AN196" s="107"/>
      <c r="AO196" s="76">
        <f t="shared" si="229"/>
        <v>0</v>
      </c>
      <c r="AP196" s="108"/>
      <c r="AQ196" s="107"/>
      <c r="AR196" s="76">
        <f t="shared" si="230"/>
        <v>0</v>
      </c>
      <c r="AS196" s="108"/>
      <c r="AT196" s="100"/>
      <c r="AU196" s="574"/>
    </row>
    <row r="197" spans="1:47" ht="15" customHeight="1">
      <c r="A197" s="546" t="s">
        <v>22</v>
      </c>
      <c r="B197" s="532" t="s">
        <v>18</v>
      </c>
      <c r="C197" s="532" t="s">
        <v>19</v>
      </c>
      <c r="D197" s="532" t="s">
        <v>204</v>
      </c>
      <c r="E197" s="532" t="s">
        <v>21</v>
      </c>
      <c r="F197" s="550" t="s">
        <v>23</v>
      </c>
      <c r="G197" s="512" t="s">
        <v>24</v>
      </c>
      <c r="H197" s="502" t="s">
        <v>25</v>
      </c>
      <c r="I197" s="504" t="s">
        <v>26</v>
      </c>
      <c r="J197" s="512" t="s">
        <v>24</v>
      </c>
      <c r="K197" s="502" t="s">
        <v>25</v>
      </c>
      <c r="L197" s="504" t="s">
        <v>26</v>
      </c>
      <c r="M197" s="512" t="s">
        <v>24</v>
      </c>
      <c r="N197" s="502" t="s">
        <v>25</v>
      </c>
      <c r="O197" s="504" t="s">
        <v>26</v>
      </c>
      <c r="P197" s="512" t="s">
        <v>24</v>
      </c>
      <c r="Q197" s="502" t="s">
        <v>25</v>
      </c>
      <c r="R197" s="504" t="s">
        <v>26</v>
      </c>
      <c r="S197" s="512" t="s">
        <v>24</v>
      </c>
      <c r="T197" s="502" t="s">
        <v>25</v>
      </c>
      <c r="U197" s="504" t="s">
        <v>26</v>
      </c>
      <c r="V197" s="512" t="s">
        <v>24</v>
      </c>
      <c r="W197" s="502" t="s">
        <v>25</v>
      </c>
      <c r="X197" s="542" t="s">
        <v>26</v>
      </c>
      <c r="Y197" s="512" t="s">
        <v>24</v>
      </c>
      <c r="Z197" s="502" t="s">
        <v>25</v>
      </c>
      <c r="AA197" s="504" t="s">
        <v>26</v>
      </c>
      <c r="AB197" s="512" t="s">
        <v>24</v>
      </c>
      <c r="AC197" s="502" t="s">
        <v>25</v>
      </c>
      <c r="AD197" s="504" t="s">
        <v>26</v>
      </c>
      <c r="AE197" s="512" t="s">
        <v>24</v>
      </c>
      <c r="AF197" s="502" t="s">
        <v>25</v>
      </c>
      <c r="AG197" s="504" t="s">
        <v>26</v>
      </c>
      <c r="AH197" s="512" t="s">
        <v>24</v>
      </c>
      <c r="AI197" s="502" t="s">
        <v>25</v>
      </c>
      <c r="AJ197" s="504" t="s">
        <v>26</v>
      </c>
      <c r="AK197" s="512" t="s">
        <v>24</v>
      </c>
      <c r="AL197" s="502" t="s">
        <v>25</v>
      </c>
      <c r="AM197" s="504" t="s">
        <v>26</v>
      </c>
      <c r="AN197" s="512" t="s">
        <v>24</v>
      </c>
      <c r="AO197" s="502" t="s">
        <v>25</v>
      </c>
      <c r="AP197" s="504" t="s">
        <v>26</v>
      </c>
      <c r="AQ197" s="512" t="s">
        <v>24</v>
      </c>
      <c r="AR197" s="502" t="s">
        <v>25</v>
      </c>
      <c r="AS197" s="504" t="s">
        <v>26</v>
      </c>
      <c r="AT197" s="544" t="s">
        <v>24</v>
      </c>
      <c r="AU197" s="552" t="s">
        <v>27</v>
      </c>
    </row>
    <row r="198" spans="1:47" ht="15" customHeight="1">
      <c r="A198" s="547"/>
      <c r="B198" s="533"/>
      <c r="C198" s="533"/>
      <c r="D198" s="533"/>
      <c r="E198" s="533"/>
      <c r="F198" s="551"/>
      <c r="G198" s="513"/>
      <c r="H198" s="503"/>
      <c r="I198" s="505"/>
      <c r="J198" s="513"/>
      <c r="K198" s="503"/>
      <c r="L198" s="505"/>
      <c r="M198" s="513"/>
      <c r="N198" s="503"/>
      <c r="O198" s="505"/>
      <c r="P198" s="513"/>
      <c r="Q198" s="503"/>
      <c r="R198" s="505"/>
      <c r="S198" s="513"/>
      <c r="T198" s="503"/>
      <c r="U198" s="505"/>
      <c r="V198" s="513"/>
      <c r="W198" s="503"/>
      <c r="X198" s="543"/>
      <c r="Y198" s="513"/>
      <c r="Z198" s="503"/>
      <c r="AA198" s="505"/>
      <c r="AB198" s="513"/>
      <c r="AC198" s="503"/>
      <c r="AD198" s="505"/>
      <c r="AE198" s="513"/>
      <c r="AF198" s="503"/>
      <c r="AG198" s="505"/>
      <c r="AH198" s="513"/>
      <c r="AI198" s="503"/>
      <c r="AJ198" s="505"/>
      <c r="AK198" s="513"/>
      <c r="AL198" s="503"/>
      <c r="AM198" s="505"/>
      <c r="AN198" s="513"/>
      <c r="AO198" s="503"/>
      <c r="AP198" s="505"/>
      <c r="AQ198" s="513"/>
      <c r="AR198" s="503"/>
      <c r="AS198" s="505"/>
      <c r="AT198" s="545"/>
      <c r="AU198" s="553"/>
    </row>
    <row r="199" spans="1:47" ht="15" customHeight="1">
      <c r="A199" s="534" t="s">
        <v>244</v>
      </c>
      <c r="B199" s="548" t="s">
        <v>313</v>
      </c>
      <c r="C199" s="536">
        <v>1271</v>
      </c>
      <c r="D199" s="538" t="s">
        <v>314</v>
      </c>
      <c r="E199" s="540" t="s">
        <v>315</v>
      </c>
      <c r="F199" s="91" t="s">
        <v>31</v>
      </c>
      <c r="G199" s="103"/>
      <c r="H199" s="75">
        <f t="shared" ref="H199:H207" si="231">G199-I199</f>
        <v>0</v>
      </c>
      <c r="I199" s="104"/>
      <c r="J199" s="103"/>
      <c r="K199" s="75">
        <f t="shared" ref="K199:K207" si="232">J199-L199</f>
        <v>0</v>
      </c>
      <c r="L199" s="104"/>
      <c r="M199" s="103"/>
      <c r="N199" s="75">
        <f t="shared" ref="N199:N207" si="233">M199-O199</f>
        <v>0</v>
      </c>
      <c r="O199" s="104"/>
      <c r="P199" s="103"/>
      <c r="Q199" s="75">
        <f>P199-R199</f>
        <v>0</v>
      </c>
      <c r="R199" s="104"/>
      <c r="S199" s="103"/>
      <c r="T199" s="75">
        <f t="shared" ref="T199:T207" si="234">S199-U199</f>
        <v>0</v>
      </c>
      <c r="U199" s="104"/>
      <c r="V199" s="103"/>
      <c r="W199" s="75">
        <f t="shared" ref="W199:W207" si="235">V199-X199</f>
        <v>0</v>
      </c>
      <c r="X199" s="123"/>
      <c r="Y199" s="103"/>
      <c r="Z199" s="75">
        <f t="shared" ref="Z199:Z207" si="236">Y199-AA199</f>
        <v>0</v>
      </c>
      <c r="AA199" s="104"/>
      <c r="AB199" s="103"/>
      <c r="AC199" s="75">
        <f t="shared" ref="AC199:AC207" si="237">AB199-AD199</f>
        <v>0</v>
      </c>
      <c r="AD199" s="104"/>
      <c r="AE199" s="103"/>
      <c r="AF199" s="75">
        <f t="shared" ref="AF199:AF207" si="238">AE199-AG199</f>
        <v>0</v>
      </c>
      <c r="AG199" s="104"/>
      <c r="AH199" s="103"/>
      <c r="AI199" s="75">
        <f t="shared" ref="AI199:AI207" si="239">AH199-AJ199</f>
        <v>0</v>
      </c>
      <c r="AJ199" s="104"/>
      <c r="AK199" s="103"/>
      <c r="AL199" s="75">
        <f t="shared" ref="AL199:AL207" si="240">AK199-AM199</f>
        <v>0</v>
      </c>
      <c r="AM199" s="104"/>
      <c r="AN199" s="103"/>
      <c r="AO199" s="75">
        <f t="shared" ref="AO199:AO207" si="241">AN199-AP199</f>
        <v>0</v>
      </c>
      <c r="AP199" s="104"/>
      <c r="AQ199" s="103"/>
      <c r="AR199" s="75">
        <f t="shared" ref="AR199:AR207" si="242">AQ199-AS199</f>
        <v>0</v>
      </c>
      <c r="AS199" s="104"/>
      <c r="AT199" s="98"/>
      <c r="AU199" s="77" t="s">
        <v>32</v>
      </c>
    </row>
    <row r="200" spans="1:47">
      <c r="A200" s="534"/>
      <c r="B200" s="548"/>
      <c r="C200" s="536"/>
      <c r="D200" s="538"/>
      <c r="E200" s="540"/>
      <c r="F200" s="91" t="s">
        <v>33</v>
      </c>
      <c r="G200" s="103"/>
      <c r="H200" s="75">
        <f t="shared" si="231"/>
        <v>0</v>
      </c>
      <c r="I200" s="104"/>
      <c r="J200" s="103"/>
      <c r="K200" s="75">
        <f t="shared" si="232"/>
        <v>0</v>
      </c>
      <c r="L200" s="104"/>
      <c r="M200" s="103"/>
      <c r="N200" s="75">
        <f t="shared" si="233"/>
        <v>0</v>
      </c>
      <c r="O200" s="104"/>
      <c r="P200" s="103"/>
      <c r="Q200" s="75">
        <f>P200-R200</f>
        <v>0</v>
      </c>
      <c r="R200" s="104"/>
      <c r="S200" s="103"/>
      <c r="T200" s="75">
        <f t="shared" si="234"/>
        <v>0</v>
      </c>
      <c r="U200" s="104"/>
      <c r="V200" s="103"/>
      <c r="W200" s="75">
        <f t="shared" si="235"/>
        <v>0</v>
      </c>
      <c r="X200" s="123"/>
      <c r="Y200" s="103"/>
      <c r="Z200" s="75">
        <f t="shared" si="236"/>
        <v>0</v>
      </c>
      <c r="AA200" s="104"/>
      <c r="AB200" s="103"/>
      <c r="AC200" s="75">
        <f t="shared" si="237"/>
        <v>0</v>
      </c>
      <c r="AD200" s="104"/>
      <c r="AE200" s="103"/>
      <c r="AF200" s="75">
        <f t="shared" si="238"/>
        <v>0</v>
      </c>
      <c r="AG200" s="104"/>
      <c r="AH200" s="103"/>
      <c r="AI200" s="75">
        <f t="shared" si="239"/>
        <v>0</v>
      </c>
      <c r="AJ200" s="104"/>
      <c r="AK200" s="103"/>
      <c r="AL200" s="75">
        <f t="shared" si="240"/>
        <v>0</v>
      </c>
      <c r="AM200" s="104"/>
      <c r="AN200" s="103"/>
      <c r="AO200" s="75">
        <f t="shared" si="241"/>
        <v>0</v>
      </c>
      <c r="AP200" s="104"/>
      <c r="AQ200" s="103"/>
      <c r="AR200" s="75">
        <f t="shared" si="242"/>
        <v>0</v>
      </c>
      <c r="AS200" s="104"/>
      <c r="AT200" s="98"/>
      <c r="AU200" s="78">
        <f>SUM(G199:G207,J199:J207,M199:M207,P199:P207,S199:S207,V199:V207,Y199:Y207,AB199:AB207,AE199:AE207,AH199:AH207,AK199:AK207,AT199:AT207,AN199:AN207,AQ199:AQ207)</f>
        <v>7519000</v>
      </c>
    </row>
    <row r="201" spans="1:47">
      <c r="A201" s="534"/>
      <c r="B201" s="548"/>
      <c r="C201" s="536"/>
      <c r="D201" s="538"/>
      <c r="E201" s="540"/>
      <c r="F201" s="91" t="s">
        <v>34</v>
      </c>
      <c r="G201" s="103"/>
      <c r="H201" s="75">
        <f t="shared" si="231"/>
        <v>0</v>
      </c>
      <c r="I201" s="104"/>
      <c r="J201" s="103"/>
      <c r="K201" s="75">
        <f t="shared" si="232"/>
        <v>0</v>
      </c>
      <c r="L201" s="104"/>
      <c r="M201" s="103">
        <v>51000</v>
      </c>
      <c r="N201" s="75">
        <f t="shared" si="233"/>
        <v>0</v>
      </c>
      <c r="O201" s="104">
        <v>51000</v>
      </c>
      <c r="P201" s="103">
        <v>0</v>
      </c>
      <c r="Q201" s="75">
        <f t="shared" ref="Q201:Q207" si="243">P201-R201</f>
        <v>0</v>
      </c>
      <c r="R201" s="104"/>
      <c r="S201" s="103"/>
      <c r="T201" s="75">
        <f t="shared" si="234"/>
        <v>0</v>
      </c>
      <c r="U201" s="104"/>
      <c r="V201" s="103"/>
      <c r="W201" s="75">
        <f t="shared" si="235"/>
        <v>0</v>
      </c>
      <c r="X201" s="123"/>
      <c r="Y201" s="103"/>
      <c r="Z201" s="75">
        <f t="shared" si="236"/>
        <v>0</v>
      </c>
      <c r="AA201" s="104"/>
      <c r="AB201" s="103"/>
      <c r="AC201" s="75">
        <f t="shared" si="237"/>
        <v>0</v>
      </c>
      <c r="AD201" s="104"/>
      <c r="AE201" s="168">
        <v>448000</v>
      </c>
      <c r="AF201" s="169">
        <f t="shared" si="238"/>
        <v>0</v>
      </c>
      <c r="AG201" s="170">
        <v>448000</v>
      </c>
      <c r="AH201" s="103"/>
      <c r="AI201" s="75">
        <f t="shared" si="239"/>
        <v>0</v>
      </c>
      <c r="AJ201" s="104"/>
      <c r="AK201" s="103"/>
      <c r="AL201" s="75">
        <f t="shared" si="240"/>
        <v>0</v>
      </c>
      <c r="AM201" s="104"/>
      <c r="AN201" s="103"/>
      <c r="AO201" s="75">
        <f t="shared" si="241"/>
        <v>0</v>
      </c>
      <c r="AP201" s="104"/>
      <c r="AQ201" s="103"/>
      <c r="AR201" s="75">
        <f t="shared" si="242"/>
        <v>0</v>
      </c>
      <c r="AS201" s="104"/>
      <c r="AT201" s="98"/>
      <c r="AU201" s="79" t="s">
        <v>35</v>
      </c>
    </row>
    <row r="202" spans="1:47">
      <c r="A202" s="534"/>
      <c r="B202" s="548"/>
      <c r="C202" s="536"/>
      <c r="D202" s="538"/>
      <c r="E202" s="540"/>
      <c r="F202" s="91" t="s">
        <v>36</v>
      </c>
      <c r="G202" s="103"/>
      <c r="H202" s="75">
        <f t="shared" si="231"/>
        <v>0</v>
      </c>
      <c r="I202" s="104"/>
      <c r="J202" s="103"/>
      <c r="K202" s="75">
        <f t="shared" si="232"/>
        <v>0</v>
      </c>
      <c r="L202" s="104"/>
      <c r="M202" s="103"/>
      <c r="N202" s="75">
        <f t="shared" si="233"/>
        <v>0</v>
      </c>
      <c r="O202" s="104"/>
      <c r="P202" s="103"/>
      <c r="Q202" s="75">
        <f t="shared" si="243"/>
        <v>0</v>
      </c>
      <c r="R202" s="104"/>
      <c r="S202" s="103"/>
      <c r="T202" s="75">
        <f t="shared" si="234"/>
        <v>0</v>
      </c>
      <c r="U202" s="104"/>
      <c r="V202" s="103"/>
      <c r="W202" s="75">
        <f t="shared" si="235"/>
        <v>0</v>
      </c>
      <c r="X202" s="123"/>
      <c r="Y202" s="168">
        <v>180000</v>
      </c>
      <c r="Z202" s="75">
        <f t="shared" si="236"/>
        <v>0</v>
      </c>
      <c r="AA202" s="198">
        <v>180000</v>
      </c>
      <c r="AB202" s="103"/>
      <c r="AC202" s="75">
        <f t="shared" si="237"/>
        <v>0</v>
      </c>
      <c r="AD202" s="104"/>
      <c r="AE202" s="103"/>
      <c r="AF202" s="75">
        <f t="shared" si="238"/>
        <v>0</v>
      </c>
      <c r="AG202" s="104"/>
      <c r="AH202" s="103"/>
      <c r="AI202" s="75">
        <f t="shared" si="239"/>
        <v>0</v>
      </c>
      <c r="AJ202" s="104"/>
      <c r="AK202" s="103"/>
      <c r="AL202" s="75">
        <f t="shared" si="240"/>
        <v>0</v>
      </c>
      <c r="AM202" s="104"/>
      <c r="AN202" s="103"/>
      <c r="AO202" s="75">
        <f t="shared" si="241"/>
        <v>0</v>
      </c>
      <c r="AP202" s="104"/>
      <c r="AQ202" s="103"/>
      <c r="AR202" s="75">
        <f t="shared" si="242"/>
        <v>0</v>
      </c>
      <c r="AS202" s="104"/>
      <c r="AT202" s="98"/>
      <c r="AU202" s="78">
        <f>SUM(H199:H207,K199:K207,N199:N207,Q199:Q207,T199:T207,W199:W207,Z199:Z207,AC199:AC207,AF199:AF207,AI199:AI207,AL199:AL207,AO199:AO207,AR199:AR207)</f>
        <v>6540000</v>
      </c>
    </row>
    <row r="203" spans="1:47">
      <c r="A203" s="534"/>
      <c r="B203" s="548"/>
      <c r="C203" s="536"/>
      <c r="D203" s="538"/>
      <c r="E203" s="540"/>
      <c r="F203" s="91" t="s">
        <v>37</v>
      </c>
      <c r="G203" s="103"/>
      <c r="H203" s="75">
        <f t="shared" si="231"/>
        <v>0</v>
      </c>
      <c r="I203" s="104"/>
      <c r="J203" s="103"/>
      <c r="K203" s="75">
        <f t="shared" si="232"/>
        <v>0</v>
      </c>
      <c r="L203" s="104"/>
      <c r="M203" s="103">
        <v>300000</v>
      </c>
      <c r="N203" s="75">
        <f t="shared" si="233"/>
        <v>0</v>
      </c>
      <c r="O203" s="104">
        <v>300000</v>
      </c>
      <c r="P203" s="103">
        <v>0</v>
      </c>
      <c r="Q203" s="75">
        <f t="shared" si="243"/>
        <v>0</v>
      </c>
      <c r="R203" s="104"/>
      <c r="S203" s="103"/>
      <c r="T203" s="75">
        <f t="shared" si="234"/>
        <v>0</v>
      </c>
      <c r="U203" s="104"/>
      <c r="V203" s="103"/>
      <c r="W203" s="75">
        <f t="shared" si="235"/>
        <v>0</v>
      </c>
      <c r="X203" s="123"/>
      <c r="Y203" s="103"/>
      <c r="Z203" s="75">
        <f t="shared" si="236"/>
        <v>0</v>
      </c>
      <c r="AA203" s="123"/>
      <c r="AB203" s="103"/>
      <c r="AC203" s="75">
        <f t="shared" si="237"/>
        <v>0</v>
      </c>
      <c r="AD203" s="104"/>
      <c r="AE203" s="168"/>
      <c r="AF203" s="169">
        <f t="shared" si="238"/>
        <v>0</v>
      </c>
      <c r="AG203" s="170"/>
      <c r="AH203" s="168"/>
      <c r="AI203" s="169">
        <f t="shared" si="239"/>
        <v>0</v>
      </c>
      <c r="AJ203" s="170"/>
      <c r="AK203" s="103"/>
      <c r="AL203" s="75">
        <f t="shared" si="240"/>
        <v>0</v>
      </c>
      <c r="AM203" s="104"/>
      <c r="AN203" s="462">
        <v>1520000</v>
      </c>
      <c r="AO203" s="463">
        <f t="shared" si="241"/>
        <v>1520000</v>
      </c>
      <c r="AP203" s="464"/>
      <c r="AQ203" s="103"/>
      <c r="AR203" s="75">
        <f t="shared" si="242"/>
        <v>0</v>
      </c>
      <c r="AS203" s="104"/>
      <c r="AT203" s="98"/>
      <c r="AU203" s="79" t="s">
        <v>38</v>
      </c>
    </row>
    <row r="204" spans="1:47">
      <c r="A204" s="534"/>
      <c r="B204" s="548"/>
      <c r="C204" s="536"/>
      <c r="D204" s="538"/>
      <c r="E204" s="540"/>
      <c r="F204" s="91" t="s">
        <v>40</v>
      </c>
      <c r="G204" s="103"/>
      <c r="H204" s="75">
        <f t="shared" si="231"/>
        <v>0</v>
      </c>
      <c r="I204" s="104"/>
      <c r="J204" s="103"/>
      <c r="K204" s="75">
        <f t="shared" si="232"/>
        <v>0</v>
      </c>
      <c r="L204" s="104"/>
      <c r="M204" s="103"/>
      <c r="N204" s="75">
        <f t="shared" si="233"/>
        <v>0</v>
      </c>
      <c r="O204" s="104"/>
      <c r="P204" s="103"/>
      <c r="Q204" s="75">
        <f t="shared" si="243"/>
        <v>0</v>
      </c>
      <c r="R204" s="104"/>
      <c r="S204" s="103"/>
      <c r="T204" s="75">
        <f t="shared" si="234"/>
        <v>0</v>
      </c>
      <c r="U204" s="104"/>
      <c r="V204" s="103"/>
      <c r="W204" s="75">
        <f t="shared" si="235"/>
        <v>0</v>
      </c>
      <c r="X204" s="104"/>
      <c r="Y204" s="103"/>
      <c r="Z204" s="75">
        <f t="shared" si="236"/>
        <v>0</v>
      </c>
      <c r="AA204" s="104"/>
      <c r="AB204" s="103"/>
      <c r="AC204" s="75">
        <f t="shared" si="237"/>
        <v>0</v>
      </c>
      <c r="AD204" s="104"/>
      <c r="AE204" s="182"/>
      <c r="AF204" s="183">
        <f t="shared" si="238"/>
        <v>0</v>
      </c>
      <c r="AG204" s="104"/>
      <c r="AH204" s="168"/>
      <c r="AI204" s="169">
        <f t="shared" si="239"/>
        <v>0</v>
      </c>
      <c r="AJ204" s="170"/>
      <c r="AK204" s="103"/>
      <c r="AL204" s="75">
        <f t="shared" si="240"/>
        <v>0</v>
      </c>
      <c r="AM204" s="104"/>
      <c r="AN204" s="103"/>
      <c r="AO204" s="75">
        <f t="shared" si="241"/>
        <v>0</v>
      </c>
      <c r="AP204" s="104"/>
      <c r="AQ204" s="462">
        <v>5020000</v>
      </c>
      <c r="AR204" s="463">
        <f t="shared" si="242"/>
        <v>5020000</v>
      </c>
      <c r="AS204" s="464"/>
      <c r="AT204" s="98"/>
      <c r="AU204" s="78">
        <f>SUM(I199:I207,L199:L207,O199:O207,R199:R207,U199:U207,X199:X207,AA199:AA207,AD199:AD207,AG199:AG207,AJ199:AJ207,AM199:AM207,AP199:AP207,AS199:AS207)</f>
        <v>979000</v>
      </c>
    </row>
    <row r="205" spans="1:47">
      <c r="A205" s="534"/>
      <c r="B205" s="548"/>
      <c r="C205" s="536"/>
      <c r="D205" s="538"/>
      <c r="E205" s="540"/>
      <c r="F205" s="91" t="s">
        <v>41</v>
      </c>
      <c r="G205" s="103"/>
      <c r="H205" s="75">
        <f t="shared" si="231"/>
        <v>0</v>
      </c>
      <c r="I205" s="104"/>
      <c r="J205" s="103"/>
      <c r="K205" s="75">
        <f t="shared" si="232"/>
        <v>0</v>
      </c>
      <c r="L205" s="104"/>
      <c r="M205" s="103"/>
      <c r="N205" s="75">
        <f t="shared" si="233"/>
        <v>0</v>
      </c>
      <c r="O205" s="104"/>
      <c r="P205" s="103"/>
      <c r="Q205" s="75">
        <f t="shared" si="243"/>
        <v>0</v>
      </c>
      <c r="R205" s="104"/>
      <c r="S205" s="103"/>
      <c r="T205" s="75">
        <f t="shared" si="234"/>
        <v>0</v>
      </c>
      <c r="U205" s="104"/>
      <c r="V205" s="103"/>
      <c r="W205" s="75">
        <f t="shared" si="235"/>
        <v>0</v>
      </c>
      <c r="X205" s="123"/>
      <c r="Y205" s="103"/>
      <c r="Z205" s="75">
        <f t="shared" si="236"/>
        <v>0</v>
      </c>
      <c r="AA205" s="104"/>
      <c r="AB205" s="103"/>
      <c r="AC205" s="75">
        <f t="shared" si="237"/>
        <v>0</v>
      </c>
      <c r="AD205" s="104"/>
      <c r="AE205" s="103"/>
      <c r="AF205" s="75">
        <f t="shared" si="238"/>
        <v>0</v>
      </c>
      <c r="AG205" s="104"/>
      <c r="AH205" s="103"/>
      <c r="AI205" s="75">
        <f t="shared" si="239"/>
        <v>0</v>
      </c>
      <c r="AJ205" s="104"/>
      <c r="AK205" s="103"/>
      <c r="AL205" s="75">
        <f t="shared" si="240"/>
        <v>0</v>
      </c>
      <c r="AM205" s="104"/>
      <c r="AN205" s="103"/>
      <c r="AO205" s="75">
        <f t="shared" si="241"/>
        <v>0</v>
      </c>
      <c r="AP205" s="104"/>
      <c r="AQ205" s="103"/>
      <c r="AR205" s="75">
        <f t="shared" si="242"/>
        <v>0</v>
      </c>
      <c r="AS205" s="104"/>
      <c r="AT205" s="98"/>
      <c r="AU205" s="79" t="s">
        <v>42</v>
      </c>
    </row>
    <row r="206" spans="1:47">
      <c r="A206" s="534"/>
      <c r="B206" s="548"/>
      <c r="C206" s="536"/>
      <c r="D206" s="538"/>
      <c r="E206" s="540"/>
      <c r="F206" s="91" t="s">
        <v>43</v>
      </c>
      <c r="G206" s="103"/>
      <c r="H206" s="75">
        <f t="shared" si="231"/>
        <v>0</v>
      </c>
      <c r="I206" s="104"/>
      <c r="J206" s="103"/>
      <c r="K206" s="75">
        <f t="shared" si="232"/>
        <v>0</v>
      </c>
      <c r="L206" s="104"/>
      <c r="M206" s="103"/>
      <c r="N206" s="75">
        <f t="shared" si="233"/>
        <v>0</v>
      </c>
      <c r="O206" s="104"/>
      <c r="P206" s="103"/>
      <c r="Q206" s="75">
        <f t="shared" si="243"/>
        <v>0</v>
      </c>
      <c r="R206" s="104"/>
      <c r="S206" s="103"/>
      <c r="T206" s="75">
        <f t="shared" si="234"/>
        <v>0</v>
      </c>
      <c r="U206" s="104"/>
      <c r="V206" s="103"/>
      <c r="W206" s="75">
        <f t="shared" si="235"/>
        <v>0</v>
      </c>
      <c r="X206" s="123"/>
      <c r="Y206" s="103"/>
      <c r="Z206" s="75">
        <f t="shared" si="236"/>
        <v>0</v>
      </c>
      <c r="AA206" s="104"/>
      <c r="AB206" s="103"/>
      <c r="AC206" s="75">
        <f t="shared" si="237"/>
        <v>0</v>
      </c>
      <c r="AD206" s="104"/>
      <c r="AE206" s="103"/>
      <c r="AF206" s="75">
        <f t="shared" si="238"/>
        <v>0</v>
      </c>
      <c r="AG206" s="104"/>
      <c r="AH206" s="103"/>
      <c r="AI206" s="75">
        <f t="shared" si="239"/>
        <v>0</v>
      </c>
      <c r="AJ206" s="104"/>
      <c r="AK206" s="103"/>
      <c r="AL206" s="75">
        <f t="shared" si="240"/>
        <v>0</v>
      </c>
      <c r="AM206" s="104"/>
      <c r="AN206" s="103"/>
      <c r="AO206" s="75">
        <f t="shared" si="241"/>
        <v>0</v>
      </c>
      <c r="AP206" s="104"/>
      <c r="AQ206" s="103"/>
      <c r="AR206" s="75">
        <f t="shared" si="242"/>
        <v>0</v>
      </c>
      <c r="AS206" s="104"/>
      <c r="AT206" s="98"/>
      <c r="AU206" s="80">
        <f>AU204/AU200</f>
        <v>0.13020348450591834</v>
      </c>
    </row>
    <row r="207" spans="1:47" ht="15.75" customHeight="1">
      <c r="A207" s="535"/>
      <c r="B207" s="549"/>
      <c r="C207" s="537"/>
      <c r="D207" s="539"/>
      <c r="E207" s="541"/>
      <c r="F207" s="92" t="s">
        <v>44</v>
      </c>
      <c r="G207" s="105"/>
      <c r="H207" s="81">
        <f t="shared" si="231"/>
        <v>0</v>
      </c>
      <c r="I207" s="106"/>
      <c r="J207" s="105"/>
      <c r="K207" s="81">
        <f t="shared" si="232"/>
        <v>0</v>
      </c>
      <c r="L207" s="106"/>
      <c r="M207" s="105"/>
      <c r="N207" s="81">
        <f t="shared" si="233"/>
        <v>0</v>
      </c>
      <c r="O207" s="106"/>
      <c r="P207" s="105"/>
      <c r="Q207" s="81">
        <f t="shared" si="243"/>
        <v>0</v>
      </c>
      <c r="R207" s="106"/>
      <c r="S207" s="105"/>
      <c r="T207" s="81">
        <f t="shared" si="234"/>
        <v>0</v>
      </c>
      <c r="U207" s="106"/>
      <c r="V207" s="105"/>
      <c r="W207" s="81">
        <f t="shared" si="235"/>
        <v>0</v>
      </c>
      <c r="X207" s="124"/>
      <c r="Y207" s="105"/>
      <c r="Z207" s="81">
        <f t="shared" si="236"/>
        <v>0</v>
      </c>
      <c r="AA207" s="106"/>
      <c r="AB207" s="105"/>
      <c r="AC207" s="81">
        <f t="shared" si="237"/>
        <v>0</v>
      </c>
      <c r="AD207" s="106"/>
      <c r="AE207" s="105"/>
      <c r="AF207" s="81">
        <f t="shared" si="238"/>
        <v>0</v>
      </c>
      <c r="AG207" s="106"/>
      <c r="AH207" s="105"/>
      <c r="AI207" s="81">
        <f t="shared" si="239"/>
        <v>0</v>
      </c>
      <c r="AJ207" s="106"/>
      <c r="AK207" s="105"/>
      <c r="AL207" s="81">
        <f t="shared" si="240"/>
        <v>0</v>
      </c>
      <c r="AM207" s="106"/>
      <c r="AN207" s="105"/>
      <c r="AO207" s="81">
        <f t="shared" si="241"/>
        <v>0</v>
      </c>
      <c r="AP207" s="106"/>
      <c r="AQ207" s="105"/>
      <c r="AR207" s="81">
        <f t="shared" si="242"/>
        <v>0</v>
      </c>
      <c r="AS207" s="106"/>
      <c r="AT207" s="99"/>
      <c r="AU207" s="82"/>
    </row>
    <row r="208" spans="1:47" ht="15" customHeight="1">
      <c r="A208" s="546" t="s">
        <v>22</v>
      </c>
      <c r="B208" s="532" t="s">
        <v>18</v>
      </c>
      <c r="C208" s="532" t="s">
        <v>19</v>
      </c>
      <c r="D208" s="532" t="s">
        <v>204</v>
      </c>
      <c r="E208" s="532" t="s">
        <v>21</v>
      </c>
      <c r="F208" s="550" t="s">
        <v>23</v>
      </c>
      <c r="G208" s="512" t="s">
        <v>24</v>
      </c>
      <c r="H208" s="502" t="s">
        <v>25</v>
      </c>
      <c r="I208" s="504" t="s">
        <v>26</v>
      </c>
      <c r="J208" s="512" t="s">
        <v>24</v>
      </c>
      <c r="K208" s="502" t="s">
        <v>25</v>
      </c>
      <c r="L208" s="504" t="s">
        <v>26</v>
      </c>
      <c r="M208" s="512" t="s">
        <v>24</v>
      </c>
      <c r="N208" s="502" t="s">
        <v>25</v>
      </c>
      <c r="O208" s="504" t="s">
        <v>26</v>
      </c>
      <c r="P208" s="512" t="s">
        <v>24</v>
      </c>
      <c r="Q208" s="502" t="s">
        <v>25</v>
      </c>
      <c r="R208" s="504" t="s">
        <v>26</v>
      </c>
      <c r="S208" s="512" t="s">
        <v>24</v>
      </c>
      <c r="T208" s="502" t="s">
        <v>25</v>
      </c>
      <c r="U208" s="504" t="s">
        <v>26</v>
      </c>
      <c r="V208" s="512" t="s">
        <v>24</v>
      </c>
      <c r="W208" s="502" t="s">
        <v>25</v>
      </c>
      <c r="X208" s="542" t="s">
        <v>26</v>
      </c>
      <c r="Y208" s="512" t="s">
        <v>24</v>
      </c>
      <c r="Z208" s="502" t="s">
        <v>25</v>
      </c>
      <c r="AA208" s="504" t="s">
        <v>26</v>
      </c>
      <c r="AB208" s="512" t="s">
        <v>24</v>
      </c>
      <c r="AC208" s="502" t="s">
        <v>25</v>
      </c>
      <c r="AD208" s="504" t="s">
        <v>26</v>
      </c>
      <c r="AE208" s="512" t="s">
        <v>24</v>
      </c>
      <c r="AF208" s="502" t="s">
        <v>25</v>
      </c>
      <c r="AG208" s="504" t="s">
        <v>26</v>
      </c>
      <c r="AH208" s="512" t="s">
        <v>24</v>
      </c>
      <c r="AI208" s="502" t="s">
        <v>25</v>
      </c>
      <c r="AJ208" s="504" t="s">
        <v>26</v>
      </c>
      <c r="AK208" s="512" t="s">
        <v>24</v>
      </c>
      <c r="AL208" s="502" t="s">
        <v>25</v>
      </c>
      <c r="AM208" s="504" t="s">
        <v>26</v>
      </c>
      <c r="AN208" s="512" t="s">
        <v>24</v>
      </c>
      <c r="AO208" s="502" t="s">
        <v>25</v>
      </c>
      <c r="AP208" s="504" t="s">
        <v>26</v>
      </c>
      <c r="AQ208" s="512" t="s">
        <v>24</v>
      </c>
      <c r="AR208" s="502" t="s">
        <v>25</v>
      </c>
      <c r="AS208" s="504" t="s">
        <v>26</v>
      </c>
      <c r="AT208" s="544" t="s">
        <v>24</v>
      </c>
      <c r="AU208" s="552" t="s">
        <v>27</v>
      </c>
    </row>
    <row r="209" spans="1:47" ht="15" customHeight="1">
      <c r="A209" s="547"/>
      <c r="B209" s="533"/>
      <c r="C209" s="533"/>
      <c r="D209" s="533"/>
      <c r="E209" s="533"/>
      <c r="F209" s="551"/>
      <c r="G209" s="513"/>
      <c r="H209" s="503"/>
      <c r="I209" s="505"/>
      <c r="J209" s="513"/>
      <c r="K209" s="503"/>
      <c r="L209" s="505"/>
      <c r="M209" s="513"/>
      <c r="N209" s="503"/>
      <c r="O209" s="505"/>
      <c r="P209" s="513"/>
      <c r="Q209" s="503"/>
      <c r="R209" s="505"/>
      <c r="S209" s="513"/>
      <c r="T209" s="503"/>
      <c r="U209" s="505"/>
      <c r="V209" s="513"/>
      <c r="W209" s="503"/>
      <c r="X209" s="543"/>
      <c r="Y209" s="513"/>
      <c r="Z209" s="503"/>
      <c r="AA209" s="505"/>
      <c r="AB209" s="513"/>
      <c r="AC209" s="503"/>
      <c r="AD209" s="505"/>
      <c r="AE209" s="513"/>
      <c r="AF209" s="503"/>
      <c r="AG209" s="505"/>
      <c r="AH209" s="513"/>
      <c r="AI209" s="503"/>
      <c r="AJ209" s="505"/>
      <c r="AK209" s="513"/>
      <c r="AL209" s="503"/>
      <c r="AM209" s="505"/>
      <c r="AN209" s="513"/>
      <c r="AO209" s="503"/>
      <c r="AP209" s="505"/>
      <c r="AQ209" s="513"/>
      <c r="AR209" s="503"/>
      <c r="AS209" s="505"/>
      <c r="AT209" s="545"/>
      <c r="AU209" s="553"/>
    </row>
    <row r="210" spans="1:47" ht="15" customHeight="1">
      <c r="A210" s="534" t="s">
        <v>205</v>
      </c>
      <c r="B210" s="548" t="s">
        <v>316</v>
      </c>
      <c r="C210" s="536">
        <v>1662</v>
      </c>
      <c r="D210" s="538" t="s">
        <v>317</v>
      </c>
      <c r="E210" s="540" t="s">
        <v>318</v>
      </c>
      <c r="F210" s="91" t="s">
        <v>31</v>
      </c>
      <c r="G210" s="103"/>
      <c r="H210" s="75">
        <f t="shared" ref="H210:H218" si="244">G210-I210</f>
        <v>0</v>
      </c>
      <c r="I210" s="104"/>
      <c r="J210" s="103"/>
      <c r="K210" s="75">
        <f t="shared" ref="K210:K218" si="245">J210-L210</f>
        <v>0</v>
      </c>
      <c r="L210" s="104"/>
      <c r="M210" s="103"/>
      <c r="N210" s="75">
        <f>M210-O210</f>
        <v>0</v>
      </c>
      <c r="O210" s="104"/>
      <c r="P210" s="103"/>
      <c r="Q210" s="75">
        <f t="shared" ref="Q210:Q218" si="246">P210-R210</f>
        <v>0</v>
      </c>
      <c r="R210" s="104"/>
      <c r="S210" s="103"/>
      <c r="T210" s="75">
        <f t="shared" ref="T210:T218" si="247">S210-U210</f>
        <v>0</v>
      </c>
      <c r="U210" s="104"/>
      <c r="V210" s="103"/>
      <c r="W210" s="75">
        <f t="shared" ref="W210:W218" si="248">V210-X210</f>
        <v>0</v>
      </c>
      <c r="X210" s="123"/>
      <c r="Y210" s="103"/>
      <c r="Z210" s="75">
        <f t="shared" ref="Z210:Z218" si="249">Y210-AA210</f>
        <v>0</v>
      </c>
      <c r="AA210" s="104"/>
      <c r="AB210" s="103"/>
      <c r="AC210" s="75">
        <f t="shared" ref="AC210:AC218" si="250">AB210-AD210</f>
        <v>0</v>
      </c>
      <c r="AD210" s="104"/>
      <c r="AE210" s="103"/>
      <c r="AF210" s="75">
        <f t="shared" ref="AF210:AF218" si="251">AE210-AG210</f>
        <v>0</v>
      </c>
      <c r="AG210" s="104"/>
      <c r="AH210" s="103"/>
      <c r="AI210" s="75">
        <f t="shared" ref="AI210:AI218" si="252">AH210-AJ210</f>
        <v>0</v>
      </c>
      <c r="AJ210" s="104"/>
      <c r="AK210" s="103"/>
      <c r="AL210" s="75">
        <f t="shared" ref="AL210:AL218" si="253">AK210-AM210</f>
        <v>0</v>
      </c>
      <c r="AM210" s="104"/>
      <c r="AN210" s="103"/>
      <c r="AO210" s="75">
        <f t="shared" ref="AO210:AO218" si="254">AN210-AP210</f>
        <v>0</v>
      </c>
      <c r="AP210" s="104"/>
      <c r="AQ210" s="103"/>
      <c r="AR210" s="75">
        <f t="shared" ref="AR210:AR218" si="255">AQ210-AS210</f>
        <v>0</v>
      </c>
      <c r="AS210" s="104"/>
      <c r="AT210" s="98"/>
      <c r="AU210" s="77" t="s">
        <v>32</v>
      </c>
    </row>
    <row r="211" spans="1:47">
      <c r="A211" s="534"/>
      <c r="B211" s="548"/>
      <c r="C211" s="536"/>
      <c r="D211" s="538"/>
      <c r="E211" s="540"/>
      <c r="F211" s="91" t="s">
        <v>33</v>
      </c>
      <c r="G211" s="103"/>
      <c r="H211" s="75">
        <f t="shared" si="244"/>
        <v>0</v>
      </c>
      <c r="I211" s="104"/>
      <c r="J211" s="103"/>
      <c r="K211" s="75">
        <f t="shared" si="245"/>
        <v>0</v>
      </c>
      <c r="L211" s="104"/>
      <c r="M211" s="103"/>
      <c r="N211" s="75">
        <f>M211-O211</f>
        <v>0</v>
      </c>
      <c r="O211" s="104"/>
      <c r="P211" s="103"/>
      <c r="Q211" s="75">
        <f t="shared" si="246"/>
        <v>0</v>
      </c>
      <c r="R211" s="104"/>
      <c r="S211" s="103"/>
      <c r="T211" s="75">
        <f t="shared" si="247"/>
        <v>0</v>
      </c>
      <c r="U211" s="104"/>
      <c r="V211" s="103"/>
      <c r="W211" s="75">
        <f t="shared" si="248"/>
        <v>0</v>
      </c>
      <c r="X211" s="123"/>
      <c r="Y211" s="103"/>
      <c r="Z211" s="75">
        <f t="shared" si="249"/>
        <v>0</v>
      </c>
      <c r="AA211" s="104"/>
      <c r="AB211" s="103"/>
      <c r="AC211" s="75">
        <f t="shared" si="250"/>
        <v>0</v>
      </c>
      <c r="AD211" s="104"/>
      <c r="AE211" s="103"/>
      <c r="AF211" s="75">
        <f t="shared" si="251"/>
        <v>0</v>
      </c>
      <c r="AG211" s="104"/>
      <c r="AH211" s="103"/>
      <c r="AI211" s="75">
        <f t="shared" si="252"/>
        <v>0</v>
      </c>
      <c r="AJ211" s="104"/>
      <c r="AK211" s="103"/>
      <c r="AL211" s="75">
        <f t="shared" si="253"/>
        <v>0</v>
      </c>
      <c r="AM211" s="104"/>
      <c r="AN211" s="103"/>
      <c r="AO211" s="75">
        <f t="shared" si="254"/>
        <v>0</v>
      </c>
      <c r="AP211" s="104"/>
      <c r="AQ211" s="103"/>
      <c r="AR211" s="75">
        <f t="shared" si="255"/>
        <v>0</v>
      </c>
      <c r="AS211" s="104"/>
      <c r="AT211" s="98"/>
      <c r="AU211" s="78">
        <f>SUM(G210:G218,J210:J218,M210:M218,P210:P218,S210:S218,V210:V218,Y210:Y218,AB210:AB218,AE210:AE218,AH210:AH218,AK210:AK218,AT210:AT218,AN210:AN218,AQ210:AQ218)</f>
        <v>3555600</v>
      </c>
    </row>
    <row r="212" spans="1:47">
      <c r="A212" s="534"/>
      <c r="B212" s="548"/>
      <c r="C212" s="536"/>
      <c r="D212" s="538"/>
      <c r="E212" s="540"/>
      <c r="F212" s="91" t="s">
        <v>34</v>
      </c>
      <c r="G212" s="103"/>
      <c r="H212" s="75">
        <f t="shared" si="244"/>
        <v>0</v>
      </c>
      <c r="I212" s="104"/>
      <c r="J212" s="103"/>
      <c r="K212" s="75">
        <f t="shared" si="245"/>
        <v>0</v>
      </c>
      <c r="L212" s="104"/>
      <c r="M212" s="103"/>
      <c r="N212" s="75">
        <f>M212-O212</f>
        <v>0</v>
      </c>
      <c r="O212" s="104"/>
      <c r="P212" s="103"/>
      <c r="Q212" s="75">
        <f t="shared" si="246"/>
        <v>0</v>
      </c>
      <c r="R212" s="104"/>
      <c r="S212" s="103"/>
      <c r="T212" s="75">
        <f t="shared" si="247"/>
        <v>0</v>
      </c>
      <c r="U212" s="104"/>
      <c r="V212" s="103"/>
      <c r="W212" s="75">
        <f t="shared" si="248"/>
        <v>0</v>
      </c>
      <c r="X212" s="123"/>
      <c r="Y212" s="103"/>
      <c r="Z212" s="75">
        <f t="shared" si="249"/>
        <v>0</v>
      </c>
      <c r="AA212" s="104"/>
      <c r="AB212" s="103"/>
      <c r="AC212" s="75">
        <f t="shared" si="250"/>
        <v>0</v>
      </c>
      <c r="AD212" s="104"/>
      <c r="AE212" s="103"/>
      <c r="AF212" s="75">
        <f t="shared" si="251"/>
        <v>0</v>
      </c>
      <c r="AG212" s="104"/>
      <c r="AH212" s="103"/>
      <c r="AI212" s="75">
        <f t="shared" si="252"/>
        <v>0</v>
      </c>
      <c r="AJ212" s="104"/>
      <c r="AK212" s="103"/>
      <c r="AL212" s="75">
        <f t="shared" si="253"/>
        <v>0</v>
      </c>
      <c r="AM212" s="104"/>
      <c r="AN212" s="103"/>
      <c r="AO212" s="75">
        <f t="shared" si="254"/>
        <v>0</v>
      </c>
      <c r="AP212" s="104"/>
      <c r="AQ212" s="103"/>
      <c r="AR212" s="75">
        <f t="shared" si="255"/>
        <v>0</v>
      </c>
      <c r="AS212" s="104"/>
      <c r="AT212" s="98"/>
      <c r="AU212" s="79" t="s">
        <v>35</v>
      </c>
    </row>
    <row r="213" spans="1:47">
      <c r="A213" s="534"/>
      <c r="B213" s="548"/>
      <c r="C213" s="536"/>
      <c r="D213" s="538"/>
      <c r="E213" s="540"/>
      <c r="F213" s="91" t="s">
        <v>36</v>
      </c>
      <c r="G213" s="103"/>
      <c r="H213" s="75">
        <f t="shared" si="244"/>
        <v>0</v>
      </c>
      <c r="I213" s="104"/>
      <c r="J213" s="103"/>
      <c r="K213" s="75">
        <f t="shared" si="245"/>
        <v>0</v>
      </c>
      <c r="L213" s="104"/>
      <c r="M213" s="103"/>
      <c r="N213" s="75">
        <v>0</v>
      </c>
      <c r="O213" s="104"/>
      <c r="P213" s="103"/>
      <c r="Q213" s="75">
        <f t="shared" si="246"/>
        <v>0</v>
      </c>
      <c r="R213" s="104"/>
      <c r="S213" s="103"/>
      <c r="T213" s="75">
        <f t="shared" si="247"/>
        <v>0</v>
      </c>
      <c r="U213" s="104"/>
      <c r="V213" s="103"/>
      <c r="W213" s="75">
        <f t="shared" si="248"/>
        <v>0</v>
      </c>
      <c r="X213" s="123"/>
      <c r="Y213" s="103"/>
      <c r="Z213" s="75">
        <f t="shared" si="249"/>
        <v>0</v>
      </c>
      <c r="AA213" s="104"/>
      <c r="AB213" s="103"/>
      <c r="AC213" s="75">
        <f t="shared" si="250"/>
        <v>0</v>
      </c>
      <c r="AD213" s="104"/>
      <c r="AE213" s="103"/>
      <c r="AF213" s="75">
        <f t="shared" si="251"/>
        <v>0</v>
      </c>
      <c r="AG213" s="104"/>
      <c r="AH213" s="103"/>
      <c r="AI213" s="75">
        <f t="shared" si="252"/>
        <v>0</v>
      </c>
      <c r="AJ213" s="104"/>
      <c r="AK213" s="103"/>
      <c r="AL213" s="75">
        <f t="shared" si="253"/>
        <v>0</v>
      </c>
      <c r="AM213" s="104"/>
      <c r="AN213" s="103"/>
      <c r="AO213" s="75">
        <f t="shared" si="254"/>
        <v>0</v>
      </c>
      <c r="AP213" s="104"/>
      <c r="AQ213" s="103"/>
      <c r="AR213" s="75">
        <f t="shared" si="255"/>
        <v>0</v>
      </c>
      <c r="AS213" s="104"/>
      <c r="AT213" s="98"/>
      <c r="AU213" s="78">
        <f>SUM(H210:H218,K210:K218,N210:N218,Q210:Q218,T210:T218,W210:W218,Z210:Z218,AC210:AC218,AF210:AF218,AI210:AI218,AL210:AL218,AO210:AO218,AR210:AR218)</f>
        <v>3555600</v>
      </c>
    </row>
    <row r="214" spans="1:47" ht="15" customHeight="1">
      <c r="A214" s="534"/>
      <c r="B214" s="548"/>
      <c r="C214" s="536"/>
      <c r="D214" s="538"/>
      <c r="E214" s="540"/>
      <c r="F214" s="91" t="s">
        <v>37</v>
      </c>
      <c r="G214" s="103"/>
      <c r="H214" s="75">
        <f t="shared" si="244"/>
        <v>0</v>
      </c>
      <c r="I214" s="104"/>
      <c r="J214" s="103"/>
      <c r="K214" s="75">
        <f t="shared" si="245"/>
        <v>0</v>
      </c>
      <c r="L214" s="104"/>
      <c r="M214" s="103"/>
      <c r="N214" s="75">
        <f t="shared" ref="N214:N218" si="256">M214-O214</f>
        <v>0</v>
      </c>
      <c r="O214" s="104"/>
      <c r="P214" s="103"/>
      <c r="Q214" s="75">
        <f t="shared" si="246"/>
        <v>0</v>
      </c>
      <c r="R214" s="104"/>
      <c r="S214" s="103"/>
      <c r="T214" s="75">
        <f t="shared" si="247"/>
        <v>0</v>
      </c>
      <c r="U214" s="104"/>
      <c r="V214" s="103"/>
      <c r="W214" s="75">
        <f t="shared" si="248"/>
        <v>0</v>
      </c>
      <c r="X214" s="104"/>
      <c r="Y214" s="103"/>
      <c r="Z214" s="75">
        <f t="shared" si="249"/>
        <v>0</v>
      </c>
      <c r="AA214" s="104"/>
      <c r="AB214" s="103"/>
      <c r="AC214" s="75">
        <f t="shared" si="250"/>
        <v>0</v>
      </c>
      <c r="AD214" s="104"/>
      <c r="AE214" s="103"/>
      <c r="AF214" s="75">
        <f t="shared" si="251"/>
        <v>0</v>
      </c>
      <c r="AG214" s="104"/>
      <c r="AH214" s="103"/>
      <c r="AI214" s="75">
        <f t="shared" si="252"/>
        <v>0</v>
      </c>
      <c r="AJ214" s="104"/>
      <c r="AK214" s="103"/>
      <c r="AL214" s="75">
        <f t="shared" si="253"/>
        <v>0</v>
      </c>
      <c r="AM214" s="104"/>
      <c r="AN214" s="103"/>
      <c r="AO214" s="75">
        <f t="shared" si="254"/>
        <v>0</v>
      </c>
      <c r="AP214" s="104"/>
      <c r="AQ214" s="103"/>
      <c r="AR214" s="75">
        <f t="shared" si="255"/>
        <v>0</v>
      </c>
      <c r="AS214" s="104"/>
      <c r="AT214" s="98"/>
      <c r="AU214" s="79" t="s">
        <v>38</v>
      </c>
    </row>
    <row r="215" spans="1:47">
      <c r="A215" s="534"/>
      <c r="B215" s="548"/>
      <c r="C215" s="536"/>
      <c r="D215" s="538"/>
      <c r="E215" s="540"/>
      <c r="F215" s="91" t="s">
        <v>40</v>
      </c>
      <c r="G215" s="103"/>
      <c r="H215" s="75">
        <f t="shared" si="244"/>
        <v>0</v>
      </c>
      <c r="I215" s="104"/>
      <c r="J215" s="103"/>
      <c r="K215" s="75">
        <f t="shared" si="245"/>
        <v>0</v>
      </c>
      <c r="L215" s="104"/>
      <c r="M215" s="103"/>
      <c r="N215" s="75">
        <f t="shared" si="256"/>
        <v>0</v>
      </c>
      <c r="O215" s="104"/>
      <c r="P215" s="103"/>
      <c r="Q215" s="75">
        <f t="shared" si="246"/>
        <v>0</v>
      </c>
      <c r="R215" s="104"/>
      <c r="S215" s="103"/>
      <c r="T215" s="75">
        <f t="shared" si="247"/>
        <v>0</v>
      </c>
      <c r="U215" s="104"/>
      <c r="V215" s="103"/>
      <c r="W215" s="75">
        <f t="shared" si="248"/>
        <v>0</v>
      </c>
      <c r="X215" s="104"/>
      <c r="Y215" s="103"/>
      <c r="Z215" s="75">
        <f t="shared" si="249"/>
        <v>0</v>
      </c>
      <c r="AA215" s="104"/>
      <c r="AB215" s="182"/>
      <c r="AC215" s="183">
        <f t="shared" si="250"/>
        <v>0</v>
      </c>
      <c r="AD215" s="104"/>
      <c r="AE215" s="103"/>
      <c r="AF215" s="75">
        <f t="shared" si="251"/>
        <v>0</v>
      </c>
      <c r="AG215" s="104"/>
      <c r="AH215" s="168"/>
      <c r="AI215" s="169">
        <f t="shared" si="252"/>
        <v>0</v>
      </c>
      <c r="AJ215" s="170"/>
      <c r="AK215" s="462">
        <v>3555600</v>
      </c>
      <c r="AL215" s="463">
        <f t="shared" si="253"/>
        <v>3555600</v>
      </c>
      <c r="AM215" s="464"/>
      <c r="AN215" s="103"/>
      <c r="AO215" s="75">
        <f t="shared" si="254"/>
        <v>0</v>
      </c>
      <c r="AP215" s="104"/>
      <c r="AQ215" s="103"/>
      <c r="AR215" s="75">
        <f t="shared" si="255"/>
        <v>0</v>
      </c>
      <c r="AS215" s="104"/>
      <c r="AT215" s="98"/>
      <c r="AU215" s="78">
        <f>SUM(I210:I218,L210:L218,O210:O218,R210:R218,U210:U218,X210:X218,AA210:AA218,AD210:AD218,AG210:AG218,AJ210:AJ218,AM210:AM218,AP210:AP218,AS210:AS218)</f>
        <v>0</v>
      </c>
    </row>
    <row r="216" spans="1:47">
      <c r="A216" s="534"/>
      <c r="B216" s="548"/>
      <c r="C216" s="536"/>
      <c r="D216" s="538"/>
      <c r="E216" s="540"/>
      <c r="F216" s="91" t="s">
        <v>41</v>
      </c>
      <c r="G216" s="103"/>
      <c r="H216" s="75">
        <f t="shared" si="244"/>
        <v>0</v>
      </c>
      <c r="I216" s="104"/>
      <c r="J216" s="103"/>
      <c r="K216" s="75">
        <f t="shared" si="245"/>
        <v>0</v>
      </c>
      <c r="L216" s="104"/>
      <c r="M216" s="103"/>
      <c r="N216" s="75">
        <f t="shared" si="256"/>
        <v>0</v>
      </c>
      <c r="O216" s="104"/>
      <c r="P216" s="103"/>
      <c r="Q216" s="75">
        <f t="shared" si="246"/>
        <v>0</v>
      </c>
      <c r="R216" s="104"/>
      <c r="S216" s="103"/>
      <c r="T216" s="75">
        <f t="shared" si="247"/>
        <v>0</v>
      </c>
      <c r="U216" s="104"/>
      <c r="V216" s="103"/>
      <c r="W216" s="75">
        <f t="shared" si="248"/>
        <v>0</v>
      </c>
      <c r="X216" s="123"/>
      <c r="Y216" s="103"/>
      <c r="Z216" s="75">
        <f t="shared" si="249"/>
        <v>0</v>
      </c>
      <c r="AA216" s="104"/>
      <c r="AB216" s="103"/>
      <c r="AC216" s="75">
        <f t="shared" si="250"/>
        <v>0</v>
      </c>
      <c r="AD216" s="104"/>
      <c r="AE216" s="103"/>
      <c r="AF216" s="75">
        <f t="shared" si="251"/>
        <v>0</v>
      </c>
      <c r="AG216" s="104"/>
      <c r="AH216" s="103"/>
      <c r="AI216" s="75">
        <f t="shared" si="252"/>
        <v>0</v>
      </c>
      <c r="AJ216" s="104"/>
      <c r="AK216" s="103"/>
      <c r="AL216" s="75">
        <f t="shared" si="253"/>
        <v>0</v>
      </c>
      <c r="AM216" s="104"/>
      <c r="AN216" s="103"/>
      <c r="AO216" s="75">
        <f t="shared" si="254"/>
        <v>0</v>
      </c>
      <c r="AP216" s="104"/>
      <c r="AQ216" s="103"/>
      <c r="AR216" s="75">
        <f t="shared" si="255"/>
        <v>0</v>
      </c>
      <c r="AS216" s="104"/>
      <c r="AT216" s="98"/>
      <c r="AU216" s="79" t="s">
        <v>42</v>
      </c>
    </row>
    <row r="217" spans="1:47">
      <c r="A217" s="534"/>
      <c r="B217" s="548"/>
      <c r="C217" s="536"/>
      <c r="D217" s="538"/>
      <c r="E217" s="540"/>
      <c r="F217" s="91" t="s">
        <v>43</v>
      </c>
      <c r="G217" s="103"/>
      <c r="H217" s="75">
        <f t="shared" si="244"/>
        <v>0</v>
      </c>
      <c r="I217" s="104"/>
      <c r="J217" s="103"/>
      <c r="K217" s="75">
        <f t="shared" si="245"/>
        <v>0</v>
      </c>
      <c r="L217" s="104"/>
      <c r="M217" s="103"/>
      <c r="N217" s="75">
        <f t="shared" si="256"/>
        <v>0</v>
      </c>
      <c r="O217" s="104"/>
      <c r="P217" s="103"/>
      <c r="Q217" s="75">
        <f t="shared" si="246"/>
        <v>0</v>
      </c>
      <c r="R217" s="104"/>
      <c r="S217" s="103"/>
      <c r="T217" s="75">
        <f t="shared" si="247"/>
        <v>0</v>
      </c>
      <c r="U217" s="104"/>
      <c r="V217" s="103"/>
      <c r="W217" s="75">
        <f t="shared" si="248"/>
        <v>0</v>
      </c>
      <c r="X217" s="123"/>
      <c r="Y217" s="103"/>
      <c r="Z217" s="75">
        <f t="shared" si="249"/>
        <v>0</v>
      </c>
      <c r="AA217" s="104"/>
      <c r="AB217" s="103"/>
      <c r="AC217" s="75">
        <f t="shared" si="250"/>
        <v>0</v>
      </c>
      <c r="AD217" s="104"/>
      <c r="AE217" s="103"/>
      <c r="AF217" s="75">
        <f t="shared" si="251"/>
        <v>0</v>
      </c>
      <c r="AG217" s="104"/>
      <c r="AH217" s="103"/>
      <c r="AI217" s="75">
        <f t="shared" si="252"/>
        <v>0</v>
      </c>
      <c r="AJ217" s="104"/>
      <c r="AK217" s="103"/>
      <c r="AL217" s="75">
        <f t="shared" si="253"/>
        <v>0</v>
      </c>
      <c r="AM217" s="104"/>
      <c r="AN217" s="103"/>
      <c r="AO217" s="75">
        <f t="shared" si="254"/>
        <v>0</v>
      </c>
      <c r="AP217" s="104"/>
      <c r="AQ217" s="103"/>
      <c r="AR217" s="75">
        <f t="shared" si="255"/>
        <v>0</v>
      </c>
      <c r="AS217" s="104"/>
      <c r="AT217" s="98"/>
      <c r="AU217" s="80">
        <f>AU215/AU211</f>
        <v>0</v>
      </c>
    </row>
    <row r="218" spans="1:47" ht="15" customHeight="1">
      <c r="A218" s="535"/>
      <c r="B218" s="549"/>
      <c r="C218" s="537"/>
      <c r="D218" s="539"/>
      <c r="E218" s="541"/>
      <c r="F218" s="92" t="s">
        <v>44</v>
      </c>
      <c r="G218" s="105"/>
      <c r="H218" s="81">
        <f t="shared" si="244"/>
        <v>0</v>
      </c>
      <c r="I218" s="106"/>
      <c r="J218" s="105"/>
      <c r="K218" s="81">
        <f t="shared" si="245"/>
        <v>0</v>
      </c>
      <c r="L218" s="106"/>
      <c r="M218" s="105"/>
      <c r="N218" s="81">
        <f t="shared" si="256"/>
        <v>0</v>
      </c>
      <c r="O218" s="106"/>
      <c r="P218" s="105"/>
      <c r="Q218" s="81">
        <f t="shared" si="246"/>
        <v>0</v>
      </c>
      <c r="R218" s="106"/>
      <c r="S218" s="105"/>
      <c r="T218" s="81">
        <f t="shared" si="247"/>
        <v>0</v>
      </c>
      <c r="U218" s="106"/>
      <c r="V218" s="105"/>
      <c r="W218" s="81">
        <f t="shared" si="248"/>
        <v>0</v>
      </c>
      <c r="X218" s="124"/>
      <c r="Y218" s="105"/>
      <c r="Z218" s="81">
        <f t="shared" si="249"/>
        <v>0</v>
      </c>
      <c r="AA218" s="106"/>
      <c r="AB218" s="105"/>
      <c r="AC218" s="81">
        <f t="shared" si="250"/>
        <v>0</v>
      </c>
      <c r="AD218" s="106"/>
      <c r="AE218" s="105"/>
      <c r="AF218" s="81">
        <f t="shared" si="251"/>
        <v>0</v>
      </c>
      <c r="AG218" s="106"/>
      <c r="AH218" s="105"/>
      <c r="AI218" s="81">
        <f t="shared" si="252"/>
        <v>0</v>
      </c>
      <c r="AJ218" s="106"/>
      <c r="AK218" s="105"/>
      <c r="AL218" s="81">
        <f t="shared" si="253"/>
        <v>0</v>
      </c>
      <c r="AM218" s="106"/>
      <c r="AN218" s="105"/>
      <c r="AO218" s="81">
        <f t="shared" si="254"/>
        <v>0</v>
      </c>
      <c r="AP218" s="106"/>
      <c r="AQ218" s="105"/>
      <c r="AR218" s="81">
        <f t="shared" si="255"/>
        <v>0</v>
      </c>
      <c r="AS218" s="106"/>
      <c r="AT218" s="99"/>
      <c r="AU218" s="82"/>
    </row>
    <row r="219" spans="1:47" ht="11.25" customHeight="1">
      <c r="A219" s="546" t="s">
        <v>22</v>
      </c>
      <c r="B219" s="532" t="s">
        <v>18</v>
      </c>
      <c r="C219" s="532" t="s">
        <v>19</v>
      </c>
      <c r="D219" s="532" t="s">
        <v>204</v>
      </c>
      <c r="E219" s="532" t="s">
        <v>21</v>
      </c>
      <c r="F219" s="550" t="s">
        <v>23</v>
      </c>
      <c r="G219" s="512" t="s">
        <v>24</v>
      </c>
      <c r="H219" s="502" t="s">
        <v>25</v>
      </c>
      <c r="I219" s="504" t="s">
        <v>26</v>
      </c>
      <c r="J219" s="512" t="s">
        <v>24</v>
      </c>
      <c r="K219" s="502" t="s">
        <v>25</v>
      </c>
      <c r="L219" s="504" t="s">
        <v>26</v>
      </c>
      <c r="M219" s="512" t="s">
        <v>24</v>
      </c>
      <c r="N219" s="502" t="s">
        <v>25</v>
      </c>
      <c r="O219" s="504" t="s">
        <v>26</v>
      </c>
      <c r="P219" s="512" t="s">
        <v>24</v>
      </c>
      <c r="Q219" s="502" t="s">
        <v>25</v>
      </c>
      <c r="R219" s="504" t="s">
        <v>26</v>
      </c>
      <c r="S219" s="512" t="s">
        <v>24</v>
      </c>
      <c r="T219" s="502" t="s">
        <v>25</v>
      </c>
      <c r="U219" s="504" t="s">
        <v>26</v>
      </c>
      <c r="V219" s="512" t="s">
        <v>24</v>
      </c>
      <c r="W219" s="502" t="s">
        <v>25</v>
      </c>
      <c r="X219" s="542" t="s">
        <v>26</v>
      </c>
      <c r="Y219" s="512" t="s">
        <v>24</v>
      </c>
      <c r="Z219" s="502" t="s">
        <v>25</v>
      </c>
      <c r="AA219" s="504" t="s">
        <v>26</v>
      </c>
      <c r="AB219" s="512" t="s">
        <v>24</v>
      </c>
      <c r="AC219" s="502" t="s">
        <v>25</v>
      </c>
      <c r="AD219" s="504" t="s">
        <v>26</v>
      </c>
      <c r="AE219" s="512" t="s">
        <v>24</v>
      </c>
      <c r="AF219" s="502" t="s">
        <v>25</v>
      </c>
      <c r="AG219" s="504" t="s">
        <v>26</v>
      </c>
      <c r="AH219" s="512" t="s">
        <v>24</v>
      </c>
      <c r="AI219" s="502" t="s">
        <v>25</v>
      </c>
      <c r="AJ219" s="504" t="s">
        <v>26</v>
      </c>
      <c r="AK219" s="512" t="s">
        <v>24</v>
      </c>
      <c r="AL219" s="502" t="s">
        <v>25</v>
      </c>
      <c r="AM219" s="504" t="s">
        <v>26</v>
      </c>
      <c r="AN219" s="512" t="s">
        <v>24</v>
      </c>
      <c r="AO219" s="502" t="s">
        <v>25</v>
      </c>
      <c r="AP219" s="504" t="s">
        <v>26</v>
      </c>
      <c r="AQ219" s="512" t="s">
        <v>24</v>
      </c>
      <c r="AR219" s="502" t="s">
        <v>25</v>
      </c>
      <c r="AS219" s="504" t="s">
        <v>26</v>
      </c>
      <c r="AT219" s="544" t="s">
        <v>24</v>
      </c>
      <c r="AU219" s="552" t="s">
        <v>27</v>
      </c>
    </row>
    <row r="220" spans="1:47" ht="25.5" customHeight="1">
      <c r="A220" s="547"/>
      <c r="B220" s="533"/>
      <c r="C220" s="533"/>
      <c r="D220" s="533"/>
      <c r="E220" s="533"/>
      <c r="F220" s="551"/>
      <c r="G220" s="513"/>
      <c r="H220" s="503"/>
      <c r="I220" s="505"/>
      <c r="J220" s="513"/>
      <c r="K220" s="503"/>
      <c r="L220" s="505"/>
      <c r="M220" s="513"/>
      <c r="N220" s="503"/>
      <c r="O220" s="505"/>
      <c r="P220" s="513"/>
      <c r="Q220" s="503"/>
      <c r="R220" s="505"/>
      <c r="S220" s="513"/>
      <c r="T220" s="503"/>
      <c r="U220" s="505"/>
      <c r="V220" s="513"/>
      <c r="W220" s="503"/>
      <c r="X220" s="543"/>
      <c r="Y220" s="513"/>
      <c r="Z220" s="503"/>
      <c r="AA220" s="505"/>
      <c r="AB220" s="513"/>
      <c r="AC220" s="503"/>
      <c r="AD220" s="505"/>
      <c r="AE220" s="513"/>
      <c r="AF220" s="503"/>
      <c r="AG220" s="505"/>
      <c r="AH220" s="513"/>
      <c r="AI220" s="503"/>
      <c r="AJ220" s="505"/>
      <c r="AK220" s="513"/>
      <c r="AL220" s="503"/>
      <c r="AM220" s="505"/>
      <c r="AN220" s="513"/>
      <c r="AO220" s="503"/>
      <c r="AP220" s="505"/>
      <c r="AQ220" s="513"/>
      <c r="AR220" s="503"/>
      <c r="AS220" s="505"/>
      <c r="AT220" s="545"/>
      <c r="AU220" s="553"/>
    </row>
    <row r="221" spans="1:47" ht="14.45" customHeight="1">
      <c r="A221" s="534" t="s">
        <v>205</v>
      </c>
      <c r="B221" s="548" t="s">
        <v>319</v>
      </c>
      <c r="C221" s="536">
        <v>1353</v>
      </c>
      <c r="D221" s="538" t="s">
        <v>86</v>
      </c>
      <c r="E221" s="540" t="s">
        <v>320</v>
      </c>
      <c r="F221" s="91" t="s">
        <v>31</v>
      </c>
      <c r="G221" s="103"/>
      <c r="H221" s="75">
        <f t="shared" ref="H221:H229" si="257">G221-I221</f>
        <v>0</v>
      </c>
      <c r="I221" s="104"/>
      <c r="J221" s="103"/>
      <c r="K221" s="75">
        <f t="shared" ref="K221:K229" si="258">J221-L221</f>
        <v>0</v>
      </c>
      <c r="L221" s="104"/>
      <c r="M221" s="103"/>
      <c r="N221" s="75">
        <f t="shared" ref="N221:N229" si="259">M221-O221</f>
        <v>0</v>
      </c>
      <c r="O221" s="104"/>
      <c r="P221" s="103"/>
      <c r="Q221" s="75">
        <f t="shared" ref="Q221:Q229" si="260">SUM(P221)</f>
        <v>0</v>
      </c>
      <c r="R221" s="104"/>
      <c r="S221" s="103"/>
      <c r="T221" s="75">
        <f t="shared" ref="T221:T229" si="261">S221-U221</f>
        <v>0</v>
      </c>
      <c r="U221" s="104"/>
      <c r="V221" s="103"/>
      <c r="W221" s="75">
        <f t="shared" ref="W221:W229" si="262">V221-X221</f>
        <v>0</v>
      </c>
      <c r="X221" s="123"/>
      <c r="Y221" s="103"/>
      <c r="Z221" s="75">
        <f t="shared" ref="Z221:Z229" si="263">Y221-AA221</f>
        <v>0</v>
      </c>
      <c r="AA221" s="104"/>
      <c r="AB221" s="103"/>
      <c r="AC221" s="75">
        <f t="shared" ref="AC221:AC229" si="264">AB221-AD221</f>
        <v>0</v>
      </c>
      <c r="AD221" s="104"/>
      <c r="AE221" s="103"/>
      <c r="AF221" s="75">
        <f t="shared" ref="AF221:AF229" si="265">AE221-AG221</f>
        <v>0</v>
      </c>
      <c r="AG221" s="104"/>
      <c r="AH221" s="103"/>
      <c r="AI221" s="75">
        <f t="shared" ref="AI221:AI229" si="266">AH221-AJ221</f>
        <v>0</v>
      </c>
      <c r="AJ221" s="104"/>
      <c r="AK221" s="103"/>
      <c r="AL221" s="75">
        <f t="shared" ref="AL221:AL229" si="267">AK221-AM221</f>
        <v>0</v>
      </c>
      <c r="AM221" s="104"/>
      <c r="AN221" s="103"/>
      <c r="AO221" s="75">
        <f t="shared" ref="AO221:AO229" si="268">AN221-AP221</f>
        <v>0</v>
      </c>
      <c r="AP221" s="104"/>
      <c r="AQ221" s="103"/>
      <c r="AR221" s="75">
        <f t="shared" ref="AR221:AR229" si="269">AQ221-AS221</f>
        <v>0</v>
      </c>
      <c r="AS221" s="104"/>
      <c r="AT221" s="98"/>
      <c r="AU221" s="77" t="s">
        <v>32</v>
      </c>
    </row>
    <row r="222" spans="1:47" ht="13.5" customHeight="1">
      <c r="A222" s="534"/>
      <c r="B222" s="548"/>
      <c r="C222" s="536"/>
      <c r="D222" s="538"/>
      <c r="E222" s="540"/>
      <c r="F222" s="91" t="s">
        <v>33</v>
      </c>
      <c r="G222" s="103"/>
      <c r="H222" s="75">
        <f t="shared" si="257"/>
        <v>0</v>
      </c>
      <c r="I222" s="104"/>
      <c r="J222" s="103"/>
      <c r="K222" s="75">
        <f t="shared" si="258"/>
        <v>0</v>
      </c>
      <c r="L222" s="104"/>
      <c r="M222" s="103"/>
      <c r="N222" s="75">
        <f t="shared" si="259"/>
        <v>0</v>
      </c>
      <c r="O222" s="104"/>
      <c r="P222" s="103"/>
      <c r="Q222" s="75">
        <f t="shared" si="260"/>
        <v>0</v>
      </c>
      <c r="R222" s="104"/>
      <c r="S222" s="103"/>
      <c r="T222" s="75">
        <f t="shared" si="261"/>
        <v>0</v>
      </c>
      <c r="U222" s="104"/>
      <c r="V222" s="103"/>
      <c r="W222" s="75">
        <f t="shared" si="262"/>
        <v>0</v>
      </c>
      <c r="X222" s="123"/>
      <c r="Y222" s="103"/>
      <c r="Z222" s="75">
        <f t="shared" si="263"/>
        <v>0</v>
      </c>
      <c r="AA222" s="104"/>
      <c r="AB222" s="103"/>
      <c r="AC222" s="75">
        <f t="shared" si="264"/>
        <v>0</v>
      </c>
      <c r="AD222" s="104"/>
      <c r="AE222" s="103"/>
      <c r="AF222" s="75">
        <f t="shared" si="265"/>
        <v>0</v>
      </c>
      <c r="AG222" s="104"/>
      <c r="AH222" s="103"/>
      <c r="AI222" s="75">
        <f t="shared" si="266"/>
        <v>0</v>
      </c>
      <c r="AJ222" s="104"/>
      <c r="AK222" s="103"/>
      <c r="AL222" s="75">
        <f t="shared" si="267"/>
        <v>0</v>
      </c>
      <c r="AM222" s="104"/>
      <c r="AN222" s="103"/>
      <c r="AO222" s="75">
        <f t="shared" si="268"/>
        <v>0</v>
      </c>
      <c r="AP222" s="104"/>
      <c r="AQ222" s="103"/>
      <c r="AR222" s="75">
        <f t="shared" si="269"/>
        <v>0</v>
      </c>
      <c r="AS222" s="104"/>
      <c r="AT222" s="98"/>
      <c r="AU222" s="78">
        <f>SUM(G221:G229,J221:J229,M221:M229,P221:P229,S221:S229,V221:V229,Y221:Y229,AB221:AB229,AE221:AE229,AH221:AH229,AK221:AK229,AT221:AT229,AN221:AN229,AQ221:AQ229)</f>
        <v>0</v>
      </c>
    </row>
    <row r="223" spans="1:47" ht="15.75" customHeight="1">
      <c r="A223" s="534"/>
      <c r="B223" s="548"/>
      <c r="C223" s="536"/>
      <c r="D223" s="538"/>
      <c r="E223" s="540"/>
      <c r="F223" s="91" t="s">
        <v>34</v>
      </c>
      <c r="G223" s="103"/>
      <c r="H223" s="75">
        <f t="shared" si="257"/>
        <v>0</v>
      </c>
      <c r="I223" s="104"/>
      <c r="J223" s="103"/>
      <c r="K223" s="75">
        <f t="shared" si="258"/>
        <v>0</v>
      </c>
      <c r="L223" s="104"/>
      <c r="M223" s="103"/>
      <c r="N223" s="75">
        <f t="shared" si="259"/>
        <v>0</v>
      </c>
      <c r="O223" s="104"/>
      <c r="P223" s="103"/>
      <c r="Q223" s="75">
        <f>SUM(P223)</f>
        <v>0</v>
      </c>
      <c r="R223" s="104"/>
      <c r="S223" s="103"/>
      <c r="T223" s="75">
        <f t="shared" si="261"/>
        <v>0</v>
      </c>
      <c r="U223" s="104"/>
      <c r="V223" s="103"/>
      <c r="W223" s="75">
        <f t="shared" si="262"/>
        <v>0</v>
      </c>
      <c r="X223" s="123"/>
      <c r="Y223" s="103"/>
      <c r="Z223" s="75">
        <f t="shared" si="263"/>
        <v>0</v>
      </c>
      <c r="AA223" s="104"/>
      <c r="AB223" s="168"/>
      <c r="AC223" s="169"/>
      <c r="AD223" s="104"/>
      <c r="AE223" s="103"/>
      <c r="AF223" s="75">
        <f t="shared" si="265"/>
        <v>0</v>
      </c>
      <c r="AG223" s="104"/>
      <c r="AH223" s="103"/>
      <c r="AI223" s="75">
        <f t="shared" si="266"/>
        <v>0</v>
      </c>
      <c r="AJ223" s="104"/>
      <c r="AK223" s="103"/>
      <c r="AL223" s="75">
        <f t="shared" si="267"/>
        <v>0</v>
      </c>
      <c r="AM223" s="104"/>
      <c r="AN223" s="103"/>
      <c r="AO223" s="75">
        <f t="shared" si="268"/>
        <v>0</v>
      </c>
      <c r="AP223" s="104"/>
      <c r="AQ223" s="103"/>
      <c r="AR223" s="75">
        <f t="shared" si="269"/>
        <v>0</v>
      </c>
      <c r="AS223" s="104"/>
      <c r="AT223" s="98"/>
      <c r="AU223" s="79" t="s">
        <v>35</v>
      </c>
    </row>
    <row r="224" spans="1:47" ht="13.5" customHeight="1">
      <c r="A224" s="534"/>
      <c r="B224" s="548"/>
      <c r="C224" s="536"/>
      <c r="D224" s="538"/>
      <c r="E224" s="540"/>
      <c r="F224" s="91" t="s">
        <v>36</v>
      </c>
      <c r="G224" s="103"/>
      <c r="H224" s="75">
        <f t="shared" si="257"/>
        <v>0</v>
      </c>
      <c r="I224" s="104"/>
      <c r="J224" s="103"/>
      <c r="K224" s="75">
        <f t="shared" si="258"/>
        <v>0</v>
      </c>
      <c r="L224" s="104"/>
      <c r="M224" s="103"/>
      <c r="N224" s="75">
        <f t="shared" si="259"/>
        <v>0</v>
      </c>
      <c r="O224" s="104"/>
      <c r="P224" s="103"/>
      <c r="Q224" s="75">
        <f t="shared" si="260"/>
        <v>0</v>
      </c>
      <c r="R224" s="104"/>
      <c r="S224" s="103"/>
      <c r="T224" s="75">
        <f t="shared" si="261"/>
        <v>0</v>
      </c>
      <c r="U224" s="104"/>
      <c r="V224" s="103"/>
      <c r="W224" s="75">
        <f t="shared" si="262"/>
        <v>0</v>
      </c>
      <c r="X224" s="123"/>
      <c r="Y224" s="103"/>
      <c r="Z224" s="75">
        <f t="shared" si="263"/>
        <v>0</v>
      </c>
      <c r="AA224" s="104"/>
      <c r="AB224" s="103"/>
      <c r="AC224" s="75">
        <f t="shared" si="264"/>
        <v>0</v>
      </c>
      <c r="AD224" s="104"/>
      <c r="AE224" s="103"/>
      <c r="AF224" s="75">
        <f t="shared" si="265"/>
        <v>0</v>
      </c>
      <c r="AG224" s="104"/>
      <c r="AH224" s="103"/>
      <c r="AI224" s="75">
        <f t="shared" si="266"/>
        <v>0</v>
      </c>
      <c r="AJ224" s="104"/>
      <c r="AK224" s="103"/>
      <c r="AL224" s="75">
        <f t="shared" si="267"/>
        <v>0</v>
      </c>
      <c r="AM224" s="104"/>
      <c r="AN224" s="103"/>
      <c r="AO224" s="75">
        <f t="shared" si="268"/>
        <v>0</v>
      </c>
      <c r="AP224" s="104"/>
      <c r="AQ224" s="103"/>
      <c r="AR224" s="75">
        <f t="shared" si="269"/>
        <v>0</v>
      </c>
      <c r="AS224" s="104"/>
      <c r="AT224" s="98"/>
      <c r="AU224" s="78">
        <f>SUM(H221:H229,K221:K229,N221:N229,Q221:Q229,T221:T229,W221:W229,Z221:Z229,AC221:AC229,AF221:AF229,AI221:AI229,AL221:AL229,AO221:AO229,AR221:AR229)</f>
        <v>0</v>
      </c>
    </row>
    <row r="225" spans="1:47" ht="13.5" customHeight="1">
      <c r="A225" s="534"/>
      <c r="B225" s="548"/>
      <c r="C225" s="536"/>
      <c r="D225" s="538"/>
      <c r="E225" s="540"/>
      <c r="F225" s="91" t="s">
        <v>37</v>
      </c>
      <c r="G225" s="103"/>
      <c r="H225" s="75">
        <f t="shared" si="257"/>
        <v>0</v>
      </c>
      <c r="I225" s="104"/>
      <c r="J225" s="103"/>
      <c r="K225" s="75">
        <f t="shared" si="258"/>
        <v>0</v>
      </c>
      <c r="L225" s="104"/>
      <c r="M225" s="103"/>
      <c r="N225" s="75">
        <f t="shared" si="259"/>
        <v>0</v>
      </c>
      <c r="O225" s="104"/>
      <c r="P225" s="103"/>
      <c r="Q225" s="75">
        <f t="shared" si="260"/>
        <v>0</v>
      </c>
      <c r="R225" s="104"/>
      <c r="S225" s="103"/>
      <c r="T225" s="75">
        <f t="shared" si="261"/>
        <v>0</v>
      </c>
      <c r="U225" s="104"/>
      <c r="V225" s="103"/>
      <c r="W225" s="75">
        <f t="shared" si="262"/>
        <v>0</v>
      </c>
      <c r="X225" s="123"/>
      <c r="Y225" s="103"/>
      <c r="Z225" s="75">
        <f t="shared" si="263"/>
        <v>0</v>
      </c>
      <c r="AA225" s="104"/>
      <c r="AB225" s="103"/>
      <c r="AC225" s="75">
        <f t="shared" si="264"/>
        <v>0</v>
      </c>
      <c r="AD225" s="104"/>
      <c r="AE225" s="103"/>
      <c r="AF225" s="75">
        <f t="shared" si="265"/>
        <v>0</v>
      </c>
      <c r="AG225" s="104"/>
      <c r="AH225" s="103"/>
      <c r="AI225" s="75">
        <f t="shared" si="266"/>
        <v>0</v>
      </c>
      <c r="AJ225" s="104"/>
      <c r="AK225" s="103"/>
      <c r="AL225" s="75">
        <f t="shared" si="267"/>
        <v>0</v>
      </c>
      <c r="AM225" s="104"/>
      <c r="AN225" s="103"/>
      <c r="AO225" s="75">
        <f t="shared" si="268"/>
        <v>0</v>
      </c>
      <c r="AP225" s="104"/>
      <c r="AQ225" s="103"/>
      <c r="AR225" s="75">
        <f t="shared" si="269"/>
        <v>0</v>
      </c>
      <c r="AS225" s="104"/>
      <c r="AT225" s="98"/>
      <c r="AU225" s="79" t="s">
        <v>38</v>
      </c>
    </row>
    <row r="226" spans="1:47" ht="13.5" customHeight="1">
      <c r="A226" s="534"/>
      <c r="B226" s="548"/>
      <c r="C226" s="536"/>
      <c r="D226" s="538"/>
      <c r="E226" s="540"/>
      <c r="F226" s="91" t="s">
        <v>40</v>
      </c>
      <c r="G226" s="103"/>
      <c r="H226" s="75">
        <f t="shared" si="257"/>
        <v>0</v>
      </c>
      <c r="I226" s="104"/>
      <c r="J226" s="103"/>
      <c r="K226" s="75">
        <f t="shared" si="258"/>
        <v>0</v>
      </c>
      <c r="L226" s="104"/>
      <c r="M226" s="103"/>
      <c r="N226" s="75">
        <f t="shared" si="259"/>
        <v>0</v>
      </c>
      <c r="O226" s="104"/>
      <c r="P226" s="103"/>
      <c r="Q226" s="75">
        <f t="shared" si="260"/>
        <v>0</v>
      </c>
      <c r="R226" s="104"/>
      <c r="S226" s="103"/>
      <c r="T226" s="75">
        <f t="shared" si="261"/>
        <v>0</v>
      </c>
      <c r="U226" s="104"/>
      <c r="V226" s="103"/>
      <c r="W226" s="75">
        <f t="shared" si="262"/>
        <v>0</v>
      </c>
      <c r="X226" s="104"/>
      <c r="Y226" s="103"/>
      <c r="Z226" s="75">
        <f t="shared" si="263"/>
        <v>0</v>
      </c>
      <c r="AA226" s="104"/>
      <c r="AB226" s="103"/>
      <c r="AC226" s="75">
        <f t="shared" si="264"/>
        <v>0</v>
      </c>
      <c r="AD226" s="104"/>
      <c r="AE226" s="168"/>
      <c r="AF226" s="169">
        <f>AE226-AG226</f>
        <v>0</v>
      </c>
      <c r="AG226" s="104"/>
      <c r="AH226" s="103"/>
      <c r="AI226" s="75">
        <f t="shared" si="266"/>
        <v>0</v>
      </c>
      <c r="AJ226" s="104"/>
      <c r="AK226" s="103"/>
      <c r="AL226" s="75">
        <f t="shared" si="267"/>
        <v>0</v>
      </c>
      <c r="AM226" s="104"/>
      <c r="AN226" s="103"/>
      <c r="AO226" s="75">
        <f t="shared" si="268"/>
        <v>0</v>
      </c>
      <c r="AP226" s="104"/>
      <c r="AQ226" s="103"/>
      <c r="AR226" s="75">
        <f t="shared" si="269"/>
        <v>0</v>
      </c>
      <c r="AS226" s="104"/>
      <c r="AT226" s="98"/>
      <c r="AU226" s="78">
        <f>SUM(I221:I229,L221:L229,O221:O229,R221:R229,U221:U229,X221:X229,AA221:AA229,AD221:AD229,AG221:AG229,AJ221:AJ229,AM221:AM229,AP221:AP229,AS221:AS229)</f>
        <v>0</v>
      </c>
    </row>
    <row r="227" spans="1:47" ht="13.5" customHeight="1">
      <c r="A227" s="534"/>
      <c r="B227" s="548"/>
      <c r="C227" s="536"/>
      <c r="D227" s="538"/>
      <c r="E227" s="540"/>
      <c r="F227" s="91" t="s">
        <v>41</v>
      </c>
      <c r="G227" s="103"/>
      <c r="H227" s="75">
        <f t="shared" si="257"/>
        <v>0</v>
      </c>
      <c r="I227" s="104"/>
      <c r="J227" s="103"/>
      <c r="K227" s="75">
        <f t="shared" si="258"/>
        <v>0</v>
      </c>
      <c r="L227" s="104"/>
      <c r="M227" s="103"/>
      <c r="N227" s="75">
        <f t="shared" si="259"/>
        <v>0</v>
      </c>
      <c r="O227" s="104"/>
      <c r="P227" s="103"/>
      <c r="Q227" s="75">
        <f t="shared" si="260"/>
        <v>0</v>
      </c>
      <c r="R227" s="104"/>
      <c r="S227" s="103"/>
      <c r="T227" s="75">
        <f t="shared" si="261"/>
        <v>0</v>
      </c>
      <c r="U227" s="104"/>
      <c r="V227" s="103"/>
      <c r="W227" s="75">
        <f t="shared" si="262"/>
        <v>0</v>
      </c>
      <c r="X227" s="123"/>
      <c r="Y227" s="103"/>
      <c r="Z227" s="75">
        <f t="shared" si="263"/>
        <v>0</v>
      </c>
      <c r="AA227" s="104"/>
      <c r="AB227" s="103"/>
      <c r="AC227" s="75">
        <f t="shared" si="264"/>
        <v>0</v>
      </c>
      <c r="AD227" s="104"/>
      <c r="AE227" s="103"/>
      <c r="AF227" s="75">
        <f t="shared" si="265"/>
        <v>0</v>
      </c>
      <c r="AG227" s="104"/>
      <c r="AH227" s="103"/>
      <c r="AI227" s="75">
        <f t="shared" si="266"/>
        <v>0</v>
      </c>
      <c r="AJ227" s="104"/>
      <c r="AK227" s="103"/>
      <c r="AL227" s="75">
        <f t="shared" si="267"/>
        <v>0</v>
      </c>
      <c r="AM227" s="104"/>
      <c r="AN227" s="103"/>
      <c r="AO227" s="75">
        <f t="shared" si="268"/>
        <v>0</v>
      </c>
      <c r="AP227" s="104"/>
      <c r="AQ227" s="103"/>
      <c r="AR227" s="75">
        <f t="shared" si="269"/>
        <v>0</v>
      </c>
      <c r="AS227" s="104"/>
      <c r="AT227" s="98"/>
      <c r="AU227" s="79" t="s">
        <v>42</v>
      </c>
    </row>
    <row r="228" spans="1:47" ht="13.5" customHeight="1">
      <c r="A228" s="534"/>
      <c r="B228" s="548"/>
      <c r="C228" s="536"/>
      <c r="D228" s="538"/>
      <c r="E228" s="540"/>
      <c r="F228" s="91" t="s">
        <v>43</v>
      </c>
      <c r="G228" s="103"/>
      <c r="H228" s="75">
        <f t="shared" si="257"/>
        <v>0</v>
      </c>
      <c r="I228" s="104"/>
      <c r="J228" s="103"/>
      <c r="K228" s="75">
        <f t="shared" si="258"/>
        <v>0</v>
      </c>
      <c r="L228" s="104"/>
      <c r="M228" s="103"/>
      <c r="N228" s="75">
        <f t="shared" si="259"/>
        <v>0</v>
      </c>
      <c r="O228" s="104"/>
      <c r="P228" s="103"/>
      <c r="Q228" s="75">
        <f t="shared" si="260"/>
        <v>0</v>
      </c>
      <c r="R228" s="104"/>
      <c r="S228" s="103"/>
      <c r="T228" s="75">
        <f t="shared" si="261"/>
        <v>0</v>
      </c>
      <c r="U228" s="104"/>
      <c r="V228" s="103"/>
      <c r="W228" s="75">
        <f t="shared" si="262"/>
        <v>0</v>
      </c>
      <c r="X228" s="123"/>
      <c r="Y228" s="103"/>
      <c r="Z228" s="75">
        <f t="shared" si="263"/>
        <v>0</v>
      </c>
      <c r="AA228" s="104"/>
      <c r="AB228" s="103"/>
      <c r="AC228" s="75">
        <f t="shared" si="264"/>
        <v>0</v>
      </c>
      <c r="AD228" s="104"/>
      <c r="AE228" s="103"/>
      <c r="AF228" s="75">
        <f t="shared" si="265"/>
        <v>0</v>
      </c>
      <c r="AG228" s="104"/>
      <c r="AH228" s="103"/>
      <c r="AI228" s="75">
        <f t="shared" si="266"/>
        <v>0</v>
      </c>
      <c r="AJ228" s="104"/>
      <c r="AK228" s="103"/>
      <c r="AL228" s="75">
        <f t="shared" si="267"/>
        <v>0</v>
      </c>
      <c r="AM228" s="104"/>
      <c r="AN228" s="103"/>
      <c r="AO228" s="75">
        <f t="shared" si="268"/>
        <v>0</v>
      </c>
      <c r="AP228" s="104"/>
      <c r="AQ228" s="103"/>
      <c r="AR228" s="75">
        <f t="shared" si="269"/>
        <v>0</v>
      </c>
      <c r="AS228" s="104"/>
      <c r="AT228" s="98"/>
      <c r="AU228" s="80" t="e">
        <f>AU226/AU222</f>
        <v>#DIV/0!</v>
      </c>
    </row>
    <row r="229" spans="1:47" ht="13.5" customHeight="1">
      <c r="A229" s="535"/>
      <c r="B229" s="549"/>
      <c r="C229" s="537"/>
      <c r="D229" s="539"/>
      <c r="E229" s="541"/>
      <c r="F229" s="92" t="s">
        <v>44</v>
      </c>
      <c r="G229" s="105"/>
      <c r="H229" s="81">
        <f t="shared" si="257"/>
        <v>0</v>
      </c>
      <c r="I229" s="106"/>
      <c r="J229" s="105"/>
      <c r="K229" s="81">
        <f t="shared" si="258"/>
        <v>0</v>
      </c>
      <c r="L229" s="106"/>
      <c r="M229" s="105"/>
      <c r="N229" s="81">
        <f t="shared" si="259"/>
        <v>0</v>
      </c>
      <c r="O229" s="106"/>
      <c r="P229" s="105"/>
      <c r="Q229" s="81">
        <f t="shared" si="260"/>
        <v>0</v>
      </c>
      <c r="R229" s="106"/>
      <c r="S229" s="105"/>
      <c r="T229" s="81">
        <f t="shared" si="261"/>
        <v>0</v>
      </c>
      <c r="U229" s="106"/>
      <c r="V229" s="105"/>
      <c r="W229" s="81">
        <f t="shared" si="262"/>
        <v>0</v>
      </c>
      <c r="X229" s="124"/>
      <c r="Y229" s="105"/>
      <c r="Z229" s="81">
        <f t="shared" si="263"/>
        <v>0</v>
      </c>
      <c r="AA229" s="106"/>
      <c r="AB229" s="105"/>
      <c r="AC229" s="81">
        <f t="shared" si="264"/>
        <v>0</v>
      </c>
      <c r="AD229" s="106"/>
      <c r="AE229" s="105"/>
      <c r="AF229" s="81">
        <f t="shared" si="265"/>
        <v>0</v>
      </c>
      <c r="AG229" s="106"/>
      <c r="AH229" s="105"/>
      <c r="AI229" s="81">
        <f t="shared" si="266"/>
        <v>0</v>
      </c>
      <c r="AJ229" s="106"/>
      <c r="AK229" s="105"/>
      <c r="AL229" s="81">
        <f t="shared" si="267"/>
        <v>0</v>
      </c>
      <c r="AM229" s="106"/>
      <c r="AN229" s="105"/>
      <c r="AO229" s="81">
        <f t="shared" si="268"/>
        <v>0</v>
      </c>
      <c r="AP229" s="106"/>
      <c r="AQ229" s="105"/>
      <c r="AR229" s="81">
        <f t="shared" si="269"/>
        <v>0</v>
      </c>
      <c r="AS229" s="106"/>
      <c r="AT229" s="99"/>
      <c r="AU229" s="82"/>
    </row>
    <row r="230" spans="1:47" ht="15" customHeight="1">
      <c r="A230" s="546" t="s">
        <v>22</v>
      </c>
      <c r="B230" s="532" t="s">
        <v>18</v>
      </c>
      <c r="C230" s="532" t="s">
        <v>19</v>
      </c>
      <c r="D230" s="532" t="s">
        <v>204</v>
      </c>
      <c r="E230" s="532" t="s">
        <v>21</v>
      </c>
      <c r="F230" s="550" t="s">
        <v>23</v>
      </c>
      <c r="G230" s="512" t="s">
        <v>24</v>
      </c>
      <c r="H230" s="502" t="s">
        <v>25</v>
      </c>
      <c r="I230" s="504" t="s">
        <v>26</v>
      </c>
      <c r="J230" s="512" t="s">
        <v>24</v>
      </c>
      <c r="K230" s="502" t="s">
        <v>25</v>
      </c>
      <c r="L230" s="504" t="s">
        <v>26</v>
      </c>
      <c r="M230" s="512" t="s">
        <v>24</v>
      </c>
      <c r="N230" s="502" t="s">
        <v>25</v>
      </c>
      <c r="O230" s="504" t="s">
        <v>26</v>
      </c>
      <c r="P230" s="512" t="s">
        <v>24</v>
      </c>
      <c r="Q230" s="502" t="s">
        <v>25</v>
      </c>
      <c r="R230" s="504" t="s">
        <v>26</v>
      </c>
      <c r="S230" s="512" t="s">
        <v>24</v>
      </c>
      <c r="T230" s="502" t="s">
        <v>25</v>
      </c>
      <c r="U230" s="504" t="s">
        <v>26</v>
      </c>
      <c r="V230" s="512" t="s">
        <v>24</v>
      </c>
      <c r="W230" s="502" t="s">
        <v>25</v>
      </c>
      <c r="X230" s="542" t="s">
        <v>26</v>
      </c>
      <c r="Y230" s="512" t="s">
        <v>24</v>
      </c>
      <c r="Z230" s="502" t="s">
        <v>25</v>
      </c>
      <c r="AA230" s="504" t="s">
        <v>26</v>
      </c>
      <c r="AB230" s="512" t="s">
        <v>24</v>
      </c>
      <c r="AC230" s="502" t="s">
        <v>25</v>
      </c>
      <c r="AD230" s="504" t="s">
        <v>26</v>
      </c>
      <c r="AE230" s="512" t="s">
        <v>24</v>
      </c>
      <c r="AF230" s="502" t="s">
        <v>25</v>
      </c>
      <c r="AG230" s="504" t="s">
        <v>26</v>
      </c>
      <c r="AH230" s="512" t="s">
        <v>24</v>
      </c>
      <c r="AI230" s="502" t="s">
        <v>25</v>
      </c>
      <c r="AJ230" s="504" t="s">
        <v>26</v>
      </c>
      <c r="AK230" s="512" t="s">
        <v>24</v>
      </c>
      <c r="AL230" s="502" t="s">
        <v>25</v>
      </c>
      <c r="AM230" s="504" t="s">
        <v>26</v>
      </c>
      <c r="AN230" s="512" t="s">
        <v>24</v>
      </c>
      <c r="AO230" s="502" t="s">
        <v>25</v>
      </c>
      <c r="AP230" s="504" t="s">
        <v>26</v>
      </c>
      <c r="AQ230" s="512" t="s">
        <v>24</v>
      </c>
      <c r="AR230" s="502" t="s">
        <v>25</v>
      </c>
      <c r="AS230" s="504" t="s">
        <v>26</v>
      </c>
      <c r="AT230" s="544" t="s">
        <v>24</v>
      </c>
      <c r="AU230" s="552" t="s">
        <v>27</v>
      </c>
    </row>
    <row r="231" spans="1:47" ht="15" customHeight="1">
      <c r="A231" s="547"/>
      <c r="B231" s="533"/>
      <c r="C231" s="533"/>
      <c r="D231" s="533"/>
      <c r="E231" s="533"/>
      <c r="F231" s="551"/>
      <c r="G231" s="513"/>
      <c r="H231" s="503"/>
      <c r="I231" s="505"/>
      <c r="J231" s="513"/>
      <c r="K231" s="503"/>
      <c r="L231" s="505"/>
      <c r="M231" s="513"/>
      <c r="N231" s="503"/>
      <c r="O231" s="505"/>
      <c r="P231" s="513"/>
      <c r="Q231" s="503"/>
      <c r="R231" s="505"/>
      <c r="S231" s="513"/>
      <c r="T231" s="503"/>
      <c r="U231" s="505"/>
      <c r="V231" s="513"/>
      <c r="W231" s="503"/>
      <c r="X231" s="543"/>
      <c r="Y231" s="513"/>
      <c r="Z231" s="503"/>
      <c r="AA231" s="505"/>
      <c r="AB231" s="513"/>
      <c r="AC231" s="503"/>
      <c r="AD231" s="505"/>
      <c r="AE231" s="513"/>
      <c r="AF231" s="503"/>
      <c r="AG231" s="505"/>
      <c r="AH231" s="513"/>
      <c r="AI231" s="503"/>
      <c r="AJ231" s="505"/>
      <c r="AK231" s="513"/>
      <c r="AL231" s="503"/>
      <c r="AM231" s="505"/>
      <c r="AN231" s="513"/>
      <c r="AO231" s="503"/>
      <c r="AP231" s="505"/>
      <c r="AQ231" s="513"/>
      <c r="AR231" s="503"/>
      <c r="AS231" s="505"/>
      <c r="AT231" s="545"/>
      <c r="AU231" s="553"/>
    </row>
    <row r="232" spans="1:47" ht="15" customHeight="1">
      <c r="A232" s="534" t="s">
        <v>205</v>
      </c>
      <c r="B232" s="548" t="s">
        <v>321</v>
      </c>
      <c r="C232" s="536">
        <v>337</v>
      </c>
      <c r="D232" s="538" t="s">
        <v>322</v>
      </c>
      <c r="E232" s="540" t="s">
        <v>323</v>
      </c>
      <c r="F232" s="91" t="s">
        <v>31</v>
      </c>
      <c r="G232" s="103"/>
      <c r="H232" s="75">
        <f t="shared" ref="H232:H240" si="270">G232-I232</f>
        <v>0</v>
      </c>
      <c r="I232" s="104"/>
      <c r="J232" s="103"/>
      <c r="K232" s="75">
        <f t="shared" ref="K232:K240" si="271">J232-L232</f>
        <v>0</v>
      </c>
      <c r="L232" s="104"/>
      <c r="M232" s="103"/>
      <c r="N232" s="75">
        <f t="shared" ref="N232:N240" si="272">M232-O232</f>
        <v>0</v>
      </c>
      <c r="O232" s="104"/>
      <c r="P232" s="103"/>
      <c r="Q232" s="75">
        <f t="shared" ref="Q232:Q240" si="273">P232-R232</f>
        <v>0</v>
      </c>
      <c r="R232" s="104"/>
      <c r="S232" s="103"/>
      <c r="T232" s="75">
        <f t="shared" ref="T232:T240" si="274">S232-U232</f>
        <v>0</v>
      </c>
      <c r="U232" s="104"/>
      <c r="V232" s="103"/>
      <c r="W232" s="75">
        <f t="shared" ref="W232:W240" si="275">V232-X232</f>
        <v>0</v>
      </c>
      <c r="X232" s="123"/>
      <c r="Y232" s="103"/>
      <c r="Z232" s="75">
        <f t="shared" ref="Z232:Z240" si="276">Y232-AA232</f>
        <v>0</v>
      </c>
      <c r="AA232" s="104"/>
      <c r="AB232" s="103"/>
      <c r="AC232" s="75">
        <f t="shared" ref="AC232:AC240" si="277">AB232-AD232</f>
        <v>0</v>
      </c>
      <c r="AD232" s="104"/>
      <c r="AE232" s="103"/>
      <c r="AF232" s="75">
        <f t="shared" ref="AF232:AF240" si="278">AE232-AG232</f>
        <v>0</v>
      </c>
      <c r="AG232" s="104"/>
      <c r="AH232" s="103"/>
      <c r="AI232" s="75">
        <f t="shared" ref="AI232:AI240" si="279">AH232-AJ232</f>
        <v>0</v>
      </c>
      <c r="AJ232" s="104"/>
      <c r="AK232" s="103"/>
      <c r="AL232" s="75">
        <f t="shared" ref="AL232:AL240" si="280">AK232-AM232</f>
        <v>0</v>
      </c>
      <c r="AM232" s="104"/>
      <c r="AN232" s="103"/>
      <c r="AO232" s="75">
        <f t="shared" ref="AO232:AO240" si="281">AN232-AP232</f>
        <v>0</v>
      </c>
      <c r="AP232" s="104"/>
      <c r="AQ232" s="103"/>
      <c r="AR232" s="75">
        <f t="shared" ref="AR232:AR240" si="282">AQ232-AS232</f>
        <v>0</v>
      </c>
      <c r="AS232" s="104"/>
      <c r="AT232" s="98"/>
      <c r="AU232" s="77" t="s">
        <v>32</v>
      </c>
    </row>
    <row r="233" spans="1:47">
      <c r="A233" s="534"/>
      <c r="B233" s="548"/>
      <c r="C233" s="536"/>
      <c r="D233" s="538"/>
      <c r="E233" s="540"/>
      <c r="F233" s="91" t="s">
        <v>33</v>
      </c>
      <c r="G233" s="103"/>
      <c r="H233" s="75">
        <f t="shared" si="270"/>
        <v>0</v>
      </c>
      <c r="I233" s="104"/>
      <c r="J233" s="103"/>
      <c r="K233" s="75">
        <f t="shared" si="271"/>
        <v>0</v>
      </c>
      <c r="L233" s="104"/>
      <c r="M233" s="103"/>
      <c r="N233" s="75">
        <f t="shared" si="272"/>
        <v>0</v>
      </c>
      <c r="O233" s="104"/>
      <c r="P233" s="103"/>
      <c r="Q233" s="75">
        <f t="shared" si="273"/>
        <v>0</v>
      </c>
      <c r="R233" s="104"/>
      <c r="S233" s="103"/>
      <c r="T233" s="75">
        <f t="shared" si="274"/>
        <v>0</v>
      </c>
      <c r="U233" s="104"/>
      <c r="V233" s="103"/>
      <c r="W233" s="75">
        <f t="shared" si="275"/>
        <v>0</v>
      </c>
      <c r="X233" s="123"/>
      <c r="Y233" s="103"/>
      <c r="Z233" s="75">
        <f t="shared" si="276"/>
        <v>0</v>
      </c>
      <c r="AA233" s="104"/>
      <c r="AB233" s="103"/>
      <c r="AC233" s="75">
        <f t="shared" si="277"/>
        <v>0</v>
      </c>
      <c r="AD233" s="104"/>
      <c r="AE233" s="103"/>
      <c r="AF233" s="75">
        <f t="shared" si="278"/>
        <v>0</v>
      </c>
      <c r="AG233" s="104"/>
      <c r="AH233" s="103"/>
      <c r="AI233" s="75">
        <f t="shared" si="279"/>
        <v>0</v>
      </c>
      <c r="AJ233" s="104"/>
      <c r="AK233" s="103"/>
      <c r="AL233" s="75">
        <f t="shared" si="280"/>
        <v>0</v>
      </c>
      <c r="AM233" s="104"/>
      <c r="AN233" s="103"/>
      <c r="AO233" s="75">
        <f t="shared" si="281"/>
        <v>0</v>
      </c>
      <c r="AP233" s="104"/>
      <c r="AQ233" s="103"/>
      <c r="AR233" s="75">
        <f t="shared" si="282"/>
        <v>0</v>
      </c>
      <c r="AS233" s="104"/>
      <c r="AT233" s="98"/>
      <c r="AU233" s="78">
        <f>SUM(G232:G240,J232:J240,M232:M240,P232:P240,S232:S240,V232:V240,Y232:Y240,AB232:AB240,AE232:AE240,AH232:AH240,AK232:AK240,AT232:AT240,AN232:AN240,AQ232:AQ240)</f>
        <v>1680000</v>
      </c>
    </row>
    <row r="234" spans="1:47">
      <c r="A234" s="534"/>
      <c r="B234" s="548"/>
      <c r="C234" s="536"/>
      <c r="D234" s="538"/>
      <c r="E234" s="540"/>
      <c r="F234" s="91" t="s">
        <v>34</v>
      </c>
      <c r="G234" s="103"/>
      <c r="H234" s="75">
        <f t="shared" si="270"/>
        <v>0</v>
      </c>
      <c r="I234" s="104"/>
      <c r="J234" s="103"/>
      <c r="K234" s="75">
        <f t="shared" si="271"/>
        <v>0</v>
      </c>
      <c r="L234" s="104"/>
      <c r="M234" s="103"/>
      <c r="N234" s="75">
        <f t="shared" si="272"/>
        <v>0</v>
      </c>
      <c r="O234" s="104"/>
      <c r="P234" s="103"/>
      <c r="Q234" s="75">
        <f t="shared" si="273"/>
        <v>0</v>
      </c>
      <c r="R234" s="104"/>
      <c r="S234" s="103"/>
      <c r="T234" s="75">
        <f t="shared" si="274"/>
        <v>0</v>
      </c>
      <c r="U234" s="104"/>
      <c r="V234" s="103"/>
      <c r="W234" s="75">
        <f t="shared" si="275"/>
        <v>0</v>
      </c>
      <c r="X234" s="123"/>
      <c r="Y234" s="103"/>
      <c r="Z234" s="75">
        <f t="shared" si="276"/>
        <v>0</v>
      </c>
      <c r="AA234" s="104"/>
      <c r="AB234" s="103"/>
      <c r="AC234" s="75">
        <f t="shared" si="277"/>
        <v>0</v>
      </c>
      <c r="AD234" s="104"/>
      <c r="AE234" s="103"/>
      <c r="AF234" s="75">
        <f t="shared" si="278"/>
        <v>0</v>
      </c>
      <c r="AG234" s="104"/>
      <c r="AH234" s="103"/>
      <c r="AI234" s="75">
        <f t="shared" si="279"/>
        <v>0</v>
      </c>
      <c r="AJ234" s="104"/>
      <c r="AK234" s="103"/>
      <c r="AL234" s="75">
        <f t="shared" si="280"/>
        <v>0</v>
      </c>
      <c r="AM234" s="104"/>
      <c r="AN234" s="103"/>
      <c r="AO234" s="75">
        <f t="shared" si="281"/>
        <v>0</v>
      </c>
      <c r="AP234" s="104"/>
      <c r="AQ234" s="103"/>
      <c r="AR234" s="75">
        <f t="shared" si="282"/>
        <v>0</v>
      </c>
      <c r="AS234" s="104"/>
      <c r="AT234" s="98"/>
      <c r="AU234" s="79" t="s">
        <v>35</v>
      </c>
    </row>
    <row r="235" spans="1:47">
      <c r="A235" s="534"/>
      <c r="B235" s="548"/>
      <c r="C235" s="536"/>
      <c r="D235" s="538"/>
      <c r="E235" s="540"/>
      <c r="F235" s="91" t="s">
        <v>36</v>
      </c>
      <c r="G235" s="103"/>
      <c r="H235" s="75">
        <f t="shared" si="270"/>
        <v>0</v>
      </c>
      <c r="I235" s="104"/>
      <c r="J235" s="103"/>
      <c r="K235" s="75">
        <f t="shared" si="271"/>
        <v>0</v>
      </c>
      <c r="L235" s="104"/>
      <c r="M235" s="103"/>
      <c r="N235" s="75">
        <f t="shared" si="272"/>
        <v>0</v>
      </c>
      <c r="O235" s="104"/>
      <c r="P235" s="103"/>
      <c r="Q235" s="75">
        <f t="shared" si="273"/>
        <v>0</v>
      </c>
      <c r="R235" s="104"/>
      <c r="S235" s="103"/>
      <c r="T235" s="75">
        <f t="shared" si="274"/>
        <v>0</v>
      </c>
      <c r="U235" s="104"/>
      <c r="V235" s="103"/>
      <c r="W235" s="75">
        <f t="shared" si="275"/>
        <v>0</v>
      </c>
      <c r="X235" s="123"/>
      <c r="Y235" s="103"/>
      <c r="Z235" s="75">
        <f t="shared" si="276"/>
        <v>0</v>
      </c>
      <c r="AA235" s="104"/>
      <c r="AB235" s="103"/>
      <c r="AC235" s="75">
        <f t="shared" si="277"/>
        <v>0</v>
      </c>
      <c r="AD235" s="104"/>
      <c r="AE235" s="103"/>
      <c r="AF235" s="75">
        <f t="shared" si="278"/>
        <v>0</v>
      </c>
      <c r="AG235" s="104"/>
      <c r="AH235" s="103"/>
      <c r="AI235" s="75">
        <f t="shared" si="279"/>
        <v>0</v>
      </c>
      <c r="AJ235" s="104"/>
      <c r="AK235" s="103"/>
      <c r="AL235" s="75">
        <f t="shared" si="280"/>
        <v>0</v>
      </c>
      <c r="AM235" s="104"/>
      <c r="AN235" s="103"/>
      <c r="AO235" s="75">
        <f t="shared" si="281"/>
        <v>0</v>
      </c>
      <c r="AP235" s="104"/>
      <c r="AQ235" s="103"/>
      <c r="AR235" s="75">
        <f t="shared" si="282"/>
        <v>0</v>
      </c>
      <c r="AS235" s="104"/>
      <c r="AT235" s="98"/>
      <c r="AU235" s="78">
        <f>SUM(H232:H240,K232:K240,N232:N240,Q232:Q240,T232:T240,W232:W240,Z232:Z240,AC232:AC240,AF232:AF240,AI232:AI240,AL232:AL240,AO232:AO240,AR232:AR240)</f>
        <v>450000</v>
      </c>
    </row>
    <row r="236" spans="1:47" ht="15" customHeight="1">
      <c r="A236" s="534"/>
      <c r="B236" s="548"/>
      <c r="C236" s="536"/>
      <c r="D236" s="538"/>
      <c r="E236" s="540"/>
      <c r="F236" s="91" t="s">
        <v>37</v>
      </c>
      <c r="G236" s="103"/>
      <c r="H236" s="75">
        <f t="shared" si="270"/>
        <v>0</v>
      </c>
      <c r="I236" s="104"/>
      <c r="J236" s="103"/>
      <c r="K236" s="75">
        <f t="shared" si="271"/>
        <v>0</v>
      </c>
      <c r="L236" s="104"/>
      <c r="M236" s="103"/>
      <c r="N236" s="75">
        <f t="shared" si="272"/>
        <v>0</v>
      </c>
      <c r="O236" s="104"/>
      <c r="P236" s="103"/>
      <c r="Q236" s="75">
        <f t="shared" si="273"/>
        <v>0</v>
      </c>
      <c r="R236" s="104"/>
      <c r="S236" s="103"/>
      <c r="T236" s="75">
        <f t="shared" si="274"/>
        <v>0</v>
      </c>
      <c r="U236" s="104"/>
      <c r="V236" s="103"/>
      <c r="W236" s="75">
        <f t="shared" si="275"/>
        <v>0</v>
      </c>
      <c r="X236" s="123"/>
      <c r="Y236" s="103"/>
      <c r="Z236" s="75">
        <f t="shared" si="276"/>
        <v>0</v>
      </c>
      <c r="AA236" s="104"/>
      <c r="AB236" s="103"/>
      <c r="AC236" s="75">
        <f t="shared" si="277"/>
        <v>0</v>
      </c>
      <c r="AD236" s="104"/>
      <c r="AE236" s="103"/>
      <c r="AF236" s="75">
        <f t="shared" si="278"/>
        <v>0</v>
      </c>
      <c r="AG236" s="104"/>
      <c r="AH236" s="103"/>
      <c r="AI236" s="75">
        <f t="shared" si="279"/>
        <v>0</v>
      </c>
      <c r="AJ236" s="104"/>
      <c r="AK236" s="103"/>
      <c r="AL236" s="75">
        <f t="shared" si="280"/>
        <v>0</v>
      </c>
      <c r="AM236" s="104"/>
      <c r="AN236" s="103"/>
      <c r="AO236" s="75">
        <f t="shared" si="281"/>
        <v>0</v>
      </c>
      <c r="AP236" s="104"/>
      <c r="AQ236" s="103"/>
      <c r="AR236" s="75">
        <f t="shared" si="282"/>
        <v>0</v>
      </c>
      <c r="AS236" s="104"/>
      <c r="AT236" s="98"/>
      <c r="AU236" s="79" t="s">
        <v>38</v>
      </c>
    </row>
    <row r="237" spans="1:47">
      <c r="A237" s="534"/>
      <c r="B237" s="548"/>
      <c r="C237" s="536"/>
      <c r="D237" s="538"/>
      <c r="E237" s="540"/>
      <c r="F237" s="91" t="s">
        <v>40</v>
      </c>
      <c r="G237" s="103"/>
      <c r="H237" s="75">
        <f t="shared" si="270"/>
        <v>0</v>
      </c>
      <c r="I237" s="104"/>
      <c r="J237" s="103"/>
      <c r="K237" s="75">
        <f t="shared" si="271"/>
        <v>0</v>
      </c>
      <c r="L237" s="104"/>
      <c r="M237" s="103"/>
      <c r="N237" s="75">
        <f t="shared" si="272"/>
        <v>0</v>
      </c>
      <c r="O237" s="104"/>
      <c r="P237" s="103"/>
      <c r="Q237" s="75">
        <f t="shared" si="273"/>
        <v>0</v>
      </c>
      <c r="R237" s="104"/>
      <c r="S237" s="103"/>
      <c r="T237" s="75">
        <f t="shared" si="274"/>
        <v>0</v>
      </c>
      <c r="U237" s="104"/>
      <c r="V237" s="103"/>
      <c r="W237" s="75">
        <f t="shared" si="275"/>
        <v>0</v>
      </c>
      <c r="X237" s="123"/>
      <c r="Y237" s="103"/>
      <c r="Z237" s="75">
        <f t="shared" si="276"/>
        <v>0</v>
      </c>
      <c r="AA237" s="104"/>
      <c r="AB237" s="103"/>
      <c r="AC237" s="75">
        <f t="shared" si="277"/>
        <v>0</v>
      </c>
      <c r="AD237" s="104"/>
      <c r="AE237" s="103"/>
      <c r="AF237" s="75">
        <f t="shared" si="278"/>
        <v>0</v>
      </c>
      <c r="AG237" s="104"/>
      <c r="AH237" s="103"/>
      <c r="AI237" s="75">
        <f t="shared" si="279"/>
        <v>0</v>
      </c>
      <c r="AJ237" s="104"/>
      <c r="AK237" s="103"/>
      <c r="AL237" s="75">
        <f t="shared" si="280"/>
        <v>0</v>
      </c>
      <c r="AM237" s="104"/>
      <c r="AN237" s="103"/>
      <c r="AO237" s="75">
        <f t="shared" si="281"/>
        <v>0</v>
      </c>
      <c r="AP237" s="104"/>
      <c r="AQ237" s="103"/>
      <c r="AR237" s="75">
        <f t="shared" si="282"/>
        <v>0</v>
      </c>
      <c r="AS237" s="104"/>
      <c r="AT237" s="98"/>
      <c r="AU237" s="78">
        <f>SUM(I232:I240,L232:L240,O232:O240,R232:R240,U232:U240,X232:X240,AA232:AA240,AD232:AD240,AG232:AG240,AJ232:AJ240,AM232:AM240,AP232:AP240,AS232:AS240)</f>
        <v>1230000</v>
      </c>
    </row>
    <row r="238" spans="1:47">
      <c r="A238" s="534"/>
      <c r="B238" s="548"/>
      <c r="C238" s="536"/>
      <c r="D238" s="538"/>
      <c r="E238" s="540"/>
      <c r="F238" s="91" t="s">
        <v>41</v>
      </c>
      <c r="G238" s="103">
        <v>120000</v>
      </c>
      <c r="H238" s="75">
        <f t="shared" si="270"/>
        <v>0</v>
      </c>
      <c r="I238" s="104">
        <v>120000</v>
      </c>
      <c r="J238" s="103">
        <v>120000</v>
      </c>
      <c r="K238" s="75">
        <f t="shared" si="271"/>
        <v>0</v>
      </c>
      <c r="L238" s="104">
        <v>120000</v>
      </c>
      <c r="M238" s="103">
        <v>120000</v>
      </c>
      <c r="N238" s="75">
        <f t="shared" si="272"/>
        <v>0</v>
      </c>
      <c r="O238" s="104">
        <v>120000</v>
      </c>
      <c r="P238" s="103">
        <v>120000</v>
      </c>
      <c r="Q238" s="75">
        <f t="shared" si="273"/>
        <v>0</v>
      </c>
      <c r="R238" s="104">
        <v>120000</v>
      </c>
      <c r="S238" s="103">
        <v>120000</v>
      </c>
      <c r="T238" s="75">
        <f t="shared" si="274"/>
        <v>0</v>
      </c>
      <c r="U238" s="104">
        <v>120000</v>
      </c>
      <c r="V238" s="103">
        <v>120000</v>
      </c>
      <c r="W238" s="75">
        <f t="shared" si="275"/>
        <v>0</v>
      </c>
      <c r="X238" s="123">
        <v>120000</v>
      </c>
      <c r="Y238" s="103">
        <v>120000</v>
      </c>
      <c r="Z238" s="75">
        <f t="shared" si="276"/>
        <v>0</v>
      </c>
      <c r="AA238" s="104">
        <v>120000</v>
      </c>
      <c r="AB238" s="103">
        <v>120000</v>
      </c>
      <c r="AC238" s="75">
        <f t="shared" si="277"/>
        <v>0</v>
      </c>
      <c r="AD238" s="104">
        <v>120000</v>
      </c>
      <c r="AE238" s="103">
        <v>120000</v>
      </c>
      <c r="AF238" s="75">
        <f t="shared" si="278"/>
        <v>0</v>
      </c>
      <c r="AG238" s="170">
        <v>120000</v>
      </c>
      <c r="AH238" s="168">
        <v>150000</v>
      </c>
      <c r="AI238" s="169">
        <f t="shared" si="279"/>
        <v>0</v>
      </c>
      <c r="AJ238" s="170">
        <v>150000</v>
      </c>
      <c r="AK238" s="168">
        <v>150000</v>
      </c>
      <c r="AL238" s="169">
        <f t="shared" si="280"/>
        <v>150000</v>
      </c>
      <c r="AM238" s="170"/>
      <c r="AN238" s="168">
        <v>150000</v>
      </c>
      <c r="AO238" s="169">
        <f t="shared" si="281"/>
        <v>150000</v>
      </c>
      <c r="AP238" s="170"/>
      <c r="AQ238" s="168">
        <v>150000</v>
      </c>
      <c r="AR238" s="169">
        <f t="shared" si="282"/>
        <v>150000</v>
      </c>
      <c r="AS238" s="170"/>
      <c r="AT238" s="98"/>
      <c r="AU238" s="79" t="s">
        <v>42</v>
      </c>
    </row>
    <row r="239" spans="1:47">
      <c r="A239" s="534"/>
      <c r="B239" s="548"/>
      <c r="C239" s="536"/>
      <c r="D239" s="538"/>
      <c r="E239" s="540"/>
      <c r="F239" s="91" t="s">
        <v>43</v>
      </c>
      <c r="G239" s="103"/>
      <c r="H239" s="75">
        <f t="shared" si="270"/>
        <v>0</v>
      </c>
      <c r="I239" s="104"/>
      <c r="J239" s="103"/>
      <c r="K239" s="75">
        <f t="shared" si="271"/>
        <v>0</v>
      </c>
      <c r="L239" s="104"/>
      <c r="M239" s="103"/>
      <c r="N239" s="75">
        <f t="shared" si="272"/>
        <v>0</v>
      </c>
      <c r="O239" s="104"/>
      <c r="P239" s="103"/>
      <c r="Q239" s="75">
        <f t="shared" si="273"/>
        <v>0</v>
      </c>
      <c r="R239" s="104"/>
      <c r="S239" s="103"/>
      <c r="T239" s="75">
        <f t="shared" si="274"/>
        <v>0</v>
      </c>
      <c r="U239" s="104"/>
      <c r="V239" s="103"/>
      <c r="W239" s="75">
        <f t="shared" si="275"/>
        <v>0</v>
      </c>
      <c r="X239" s="123"/>
      <c r="Y239" s="103"/>
      <c r="Z239" s="75">
        <f t="shared" si="276"/>
        <v>0</v>
      </c>
      <c r="AA239" s="104"/>
      <c r="AB239" s="103"/>
      <c r="AC239" s="75">
        <f t="shared" si="277"/>
        <v>0</v>
      </c>
      <c r="AD239" s="104"/>
      <c r="AE239" s="103"/>
      <c r="AF239" s="75">
        <f t="shared" si="278"/>
        <v>0</v>
      </c>
      <c r="AG239" s="104"/>
      <c r="AH239" s="103"/>
      <c r="AI239" s="75">
        <f t="shared" si="279"/>
        <v>0</v>
      </c>
      <c r="AJ239" s="104"/>
      <c r="AK239" s="103"/>
      <c r="AL239" s="75">
        <f t="shared" si="280"/>
        <v>0</v>
      </c>
      <c r="AM239" s="104"/>
      <c r="AN239" s="103"/>
      <c r="AO239" s="75">
        <f t="shared" si="281"/>
        <v>0</v>
      </c>
      <c r="AP239" s="104"/>
      <c r="AQ239" s="103"/>
      <c r="AR239" s="75">
        <f t="shared" si="282"/>
        <v>0</v>
      </c>
      <c r="AS239" s="104"/>
      <c r="AT239" s="98"/>
      <c r="AU239" s="80">
        <f>AU237/AU233</f>
        <v>0.7321428571428571</v>
      </c>
    </row>
    <row r="240" spans="1:47" ht="15" customHeight="1">
      <c r="A240" s="535"/>
      <c r="B240" s="549"/>
      <c r="C240" s="537"/>
      <c r="D240" s="539"/>
      <c r="E240" s="541"/>
      <c r="F240" s="92" t="s">
        <v>44</v>
      </c>
      <c r="G240" s="105"/>
      <c r="H240" s="81">
        <f t="shared" si="270"/>
        <v>0</v>
      </c>
      <c r="I240" s="106"/>
      <c r="J240" s="105"/>
      <c r="K240" s="81">
        <f t="shared" si="271"/>
        <v>0</v>
      </c>
      <c r="L240" s="106"/>
      <c r="M240" s="105"/>
      <c r="N240" s="81">
        <f t="shared" si="272"/>
        <v>0</v>
      </c>
      <c r="O240" s="106"/>
      <c r="P240" s="105"/>
      <c r="Q240" s="81">
        <f t="shared" si="273"/>
        <v>0</v>
      </c>
      <c r="R240" s="106"/>
      <c r="S240" s="105"/>
      <c r="T240" s="81">
        <f t="shared" si="274"/>
        <v>0</v>
      </c>
      <c r="U240" s="106"/>
      <c r="V240" s="105"/>
      <c r="W240" s="81">
        <f t="shared" si="275"/>
        <v>0</v>
      </c>
      <c r="X240" s="124"/>
      <c r="Y240" s="105"/>
      <c r="Z240" s="81">
        <f t="shared" si="276"/>
        <v>0</v>
      </c>
      <c r="AA240" s="106"/>
      <c r="AB240" s="105"/>
      <c r="AC240" s="81">
        <f t="shared" si="277"/>
        <v>0</v>
      </c>
      <c r="AD240" s="106"/>
      <c r="AE240" s="105"/>
      <c r="AF240" s="81">
        <f t="shared" si="278"/>
        <v>0</v>
      </c>
      <c r="AG240" s="106"/>
      <c r="AH240" s="105"/>
      <c r="AI240" s="81">
        <f t="shared" si="279"/>
        <v>0</v>
      </c>
      <c r="AJ240" s="106"/>
      <c r="AK240" s="105"/>
      <c r="AL240" s="81">
        <f t="shared" si="280"/>
        <v>0</v>
      </c>
      <c r="AM240" s="106"/>
      <c r="AN240" s="105"/>
      <c r="AO240" s="81">
        <f t="shared" si="281"/>
        <v>0</v>
      </c>
      <c r="AP240" s="106"/>
      <c r="AQ240" s="105"/>
      <c r="AR240" s="81">
        <f t="shared" si="282"/>
        <v>0</v>
      </c>
      <c r="AS240" s="106"/>
      <c r="AT240" s="99"/>
      <c r="AU240" s="82"/>
    </row>
    <row r="241" spans="1:47" ht="15" customHeight="1">
      <c r="A241" s="497" t="s">
        <v>22</v>
      </c>
      <c r="B241" s="499" t="s">
        <v>18</v>
      </c>
      <c r="C241" s="499" t="s">
        <v>19</v>
      </c>
      <c r="D241" s="499" t="s">
        <v>204</v>
      </c>
      <c r="E241" s="499" t="s">
        <v>21</v>
      </c>
      <c r="F241" s="558" t="s">
        <v>23</v>
      </c>
      <c r="G241" s="474" t="s">
        <v>24</v>
      </c>
      <c r="H241" s="476" t="s">
        <v>25</v>
      </c>
      <c r="I241" s="478" t="s">
        <v>26</v>
      </c>
      <c r="J241" s="474" t="s">
        <v>24</v>
      </c>
      <c r="K241" s="476" t="s">
        <v>25</v>
      </c>
      <c r="L241" s="478" t="s">
        <v>26</v>
      </c>
      <c r="M241" s="474" t="s">
        <v>24</v>
      </c>
      <c r="N241" s="476" t="s">
        <v>25</v>
      </c>
      <c r="O241" s="478" t="s">
        <v>26</v>
      </c>
      <c r="P241" s="474" t="s">
        <v>24</v>
      </c>
      <c r="Q241" s="476" t="s">
        <v>25</v>
      </c>
      <c r="R241" s="478" t="s">
        <v>26</v>
      </c>
      <c r="S241" s="474" t="s">
        <v>24</v>
      </c>
      <c r="T241" s="476" t="s">
        <v>25</v>
      </c>
      <c r="U241" s="478" t="s">
        <v>26</v>
      </c>
      <c r="V241" s="474" t="s">
        <v>24</v>
      </c>
      <c r="W241" s="476" t="s">
        <v>25</v>
      </c>
      <c r="X241" s="559" t="s">
        <v>26</v>
      </c>
      <c r="Y241" s="474" t="s">
        <v>24</v>
      </c>
      <c r="Z241" s="476" t="s">
        <v>25</v>
      </c>
      <c r="AA241" s="478" t="s">
        <v>26</v>
      </c>
      <c r="AB241" s="474" t="s">
        <v>24</v>
      </c>
      <c r="AC241" s="476" t="s">
        <v>25</v>
      </c>
      <c r="AD241" s="478" t="s">
        <v>26</v>
      </c>
      <c r="AE241" s="474" t="s">
        <v>24</v>
      </c>
      <c r="AF241" s="476" t="s">
        <v>25</v>
      </c>
      <c r="AG241" s="478" t="s">
        <v>26</v>
      </c>
      <c r="AH241" s="474" t="s">
        <v>24</v>
      </c>
      <c r="AI241" s="476" t="s">
        <v>25</v>
      </c>
      <c r="AJ241" s="478" t="s">
        <v>26</v>
      </c>
      <c r="AK241" s="474" t="s">
        <v>24</v>
      </c>
      <c r="AL241" s="476" t="s">
        <v>25</v>
      </c>
      <c r="AM241" s="478" t="s">
        <v>26</v>
      </c>
      <c r="AN241" s="474" t="s">
        <v>24</v>
      </c>
      <c r="AO241" s="476" t="s">
        <v>25</v>
      </c>
      <c r="AP241" s="478" t="s">
        <v>26</v>
      </c>
      <c r="AQ241" s="474" t="s">
        <v>24</v>
      </c>
      <c r="AR241" s="476" t="s">
        <v>25</v>
      </c>
      <c r="AS241" s="478" t="s">
        <v>26</v>
      </c>
      <c r="AT241" s="563" t="s">
        <v>24</v>
      </c>
      <c r="AU241" s="480" t="s">
        <v>27</v>
      </c>
    </row>
    <row r="242" spans="1:47" ht="15" customHeight="1">
      <c r="A242" s="547"/>
      <c r="B242" s="533"/>
      <c r="C242" s="533"/>
      <c r="D242" s="533"/>
      <c r="E242" s="533"/>
      <c r="F242" s="551"/>
      <c r="G242" s="513"/>
      <c r="H242" s="503"/>
      <c r="I242" s="505"/>
      <c r="J242" s="513"/>
      <c r="K242" s="503"/>
      <c r="L242" s="505"/>
      <c r="M242" s="513"/>
      <c r="N242" s="503"/>
      <c r="O242" s="505"/>
      <c r="P242" s="513"/>
      <c r="Q242" s="503"/>
      <c r="R242" s="505"/>
      <c r="S242" s="513"/>
      <c r="T242" s="503"/>
      <c r="U242" s="505"/>
      <c r="V242" s="513"/>
      <c r="W242" s="503"/>
      <c r="X242" s="543"/>
      <c r="Y242" s="513"/>
      <c r="Z242" s="503"/>
      <c r="AA242" s="505"/>
      <c r="AB242" s="513"/>
      <c r="AC242" s="503"/>
      <c r="AD242" s="505"/>
      <c r="AE242" s="513"/>
      <c r="AF242" s="503"/>
      <c r="AG242" s="505"/>
      <c r="AH242" s="513"/>
      <c r="AI242" s="503"/>
      <c r="AJ242" s="505"/>
      <c r="AK242" s="513"/>
      <c r="AL242" s="503"/>
      <c r="AM242" s="505"/>
      <c r="AN242" s="513"/>
      <c r="AO242" s="503"/>
      <c r="AP242" s="505"/>
      <c r="AQ242" s="513"/>
      <c r="AR242" s="503"/>
      <c r="AS242" s="505"/>
      <c r="AT242" s="545"/>
      <c r="AU242" s="553"/>
    </row>
    <row r="243" spans="1:47" ht="15" customHeight="1">
      <c r="A243" s="534" t="s">
        <v>230</v>
      </c>
      <c r="B243" s="548" t="s">
        <v>324</v>
      </c>
      <c r="C243" s="536">
        <v>2055</v>
      </c>
      <c r="D243" s="564"/>
      <c r="E243" s="540" t="s">
        <v>325</v>
      </c>
      <c r="F243" s="91" t="s">
        <v>31</v>
      </c>
      <c r="G243" s="103"/>
      <c r="H243" s="75">
        <f t="shared" ref="H243:H254" si="283">G243-I243</f>
        <v>0</v>
      </c>
      <c r="I243" s="104"/>
      <c r="J243" s="103"/>
      <c r="K243" s="75">
        <f t="shared" ref="K243:K254" si="284">J243-L243</f>
        <v>0</v>
      </c>
      <c r="L243" s="104"/>
      <c r="M243" s="103"/>
      <c r="N243" s="75">
        <f t="shared" ref="N243:N254" si="285">M243-O243</f>
        <v>0</v>
      </c>
      <c r="O243" s="104"/>
      <c r="P243" s="103"/>
      <c r="Q243" s="75">
        <f t="shared" ref="Q243:Q254" si="286">P243-R243</f>
        <v>0</v>
      </c>
      <c r="R243" s="104"/>
      <c r="S243" s="103"/>
      <c r="T243" s="75">
        <f t="shared" ref="T243:T254" si="287">S243-U243</f>
        <v>0</v>
      </c>
      <c r="U243" s="104"/>
      <c r="V243" s="103"/>
      <c r="W243" s="75">
        <f t="shared" ref="W243:W254" si="288">V243-X243</f>
        <v>0</v>
      </c>
      <c r="X243" s="123"/>
      <c r="Y243" s="103"/>
      <c r="Z243" s="75">
        <f t="shared" ref="Z243:Z254" si="289">Y243-AA243</f>
        <v>0</v>
      </c>
      <c r="AA243" s="104"/>
      <c r="AB243" s="103"/>
      <c r="AC243" s="75">
        <f t="shared" ref="AC243:AC254" si="290">AB243-AD243</f>
        <v>0</v>
      </c>
      <c r="AD243" s="104"/>
      <c r="AE243" s="103"/>
      <c r="AF243" s="75">
        <f t="shared" ref="AF243:AF254" si="291">AE243-AG243</f>
        <v>0</v>
      </c>
      <c r="AG243" s="104"/>
      <c r="AH243" s="103"/>
      <c r="AI243" s="75">
        <f t="shared" ref="AI243:AI254" si="292">AH243-AJ243</f>
        <v>0</v>
      </c>
      <c r="AJ243" s="104"/>
      <c r="AK243" s="103"/>
      <c r="AL243" s="75">
        <f t="shared" ref="AL243:AL254" si="293">AK243-AM243</f>
        <v>0</v>
      </c>
      <c r="AM243" s="104"/>
      <c r="AN243" s="103"/>
      <c r="AO243" s="75">
        <f t="shared" ref="AO243:AO254" si="294">AN243-AP243</f>
        <v>0</v>
      </c>
      <c r="AP243" s="104"/>
      <c r="AQ243" s="103"/>
      <c r="AR243" s="75">
        <f t="shared" ref="AR243:AR254" si="295">AQ243-AS243</f>
        <v>0</v>
      </c>
      <c r="AS243" s="104"/>
      <c r="AT243" s="98"/>
      <c r="AU243" s="77" t="s">
        <v>32</v>
      </c>
    </row>
    <row r="244" spans="1:47" ht="15" customHeight="1">
      <c r="A244" s="534"/>
      <c r="B244" s="548"/>
      <c r="C244" s="536"/>
      <c r="D244" s="564"/>
      <c r="E244" s="540"/>
      <c r="F244" s="91" t="s">
        <v>33</v>
      </c>
      <c r="G244" s="103"/>
      <c r="H244" s="75">
        <f t="shared" si="283"/>
        <v>0</v>
      </c>
      <c r="I244" s="104"/>
      <c r="J244" s="103"/>
      <c r="K244" s="75">
        <f t="shared" si="284"/>
        <v>0</v>
      </c>
      <c r="L244" s="104"/>
      <c r="M244" s="103"/>
      <c r="N244" s="75">
        <f t="shared" si="285"/>
        <v>0</v>
      </c>
      <c r="O244" s="104"/>
      <c r="P244" s="103"/>
      <c r="Q244" s="75">
        <f t="shared" si="286"/>
        <v>0</v>
      </c>
      <c r="R244" s="104"/>
      <c r="S244" s="103"/>
      <c r="T244" s="75">
        <f t="shared" si="287"/>
        <v>0</v>
      </c>
      <c r="U244" s="104"/>
      <c r="V244" s="103"/>
      <c r="W244" s="75">
        <f t="shared" si="288"/>
        <v>0</v>
      </c>
      <c r="X244" s="123"/>
      <c r="Y244" s="103"/>
      <c r="Z244" s="75">
        <f t="shared" si="289"/>
        <v>0</v>
      </c>
      <c r="AA244" s="104"/>
      <c r="AB244" s="103"/>
      <c r="AC244" s="75">
        <f t="shared" si="290"/>
        <v>0</v>
      </c>
      <c r="AD244" s="104"/>
      <c r="AE244" s="103"/>
      <c r="AF244" s="75">
        <f t="shared" si="291"/>
        <v>0</v>
      </c>
      <c r="AG244" s="104"/>
      <c r="AH244" s="103"/>
      <c r="AI244" s="75">
        <f t="shared" si="292"/>
        <v>0</v>
      </c>
      <c r="AJ244" s="104"/>
      <c r="AK244" s="103"/>
      <c r="AL244" s="75">
        <f t="shared" si="293"/>
        <v>0</v>
      </c>
      <c r="AM244" s="104"/>
      <c r="AN244" s="103"/>
      <c r="AO244" s="75">
        <f t="shared" si="294"/>
        <v>0</v>
      </c>
      <c r="AP244" s="104"/>
      <c r="AQ244" s="103"/>
      <c r="AR244" s="75">
        <f t="shared" si="295"/>
        <v>0</v>
      </c>
      <c r="AS244" s="104"/>
      <c r="AT244" s="98"/>
      <c r="AU244" s="560">
        <f>SUM(G243:G254,J243:J254,M243:M254,P243:P254,S243:S254,AT243:AT254,V243:V254,Y243:Y254,AB243:AB254,AE243:AE254,AH243:AH254,AK243:AK254,AN243:AN254,AQ243:AQ254)</f>
        <v>0</v>
      </c>
    </row>
    <row r="245" spans="1:47" ht="15" customHeight="1">
      <c r="A245" s="534"/>
      <c r="B245" s="548"/>
      <c r="C245" s="536"/>
      <c r="D245" s="564"/>
      <c r="E245" s="540"/>
      <c r="F245" s="91" t="s">
        <v>34</v>
      </c>
      <c r="G245" s="103"/>
      <c r="H245" s="75">
        <f t="shared" si="283"/>
        <v>0</v>
      </c>
      <c r="I245" s="104"/>
      <c r="J245" s="103"/>
      <c r="K245" s="75">
        <f t="shared" si="284"/>
        <v>0</v>
      </c>
      <c r="L245" s="104"/>
      <c r="M245" s="103"/>
      <c r="N245" s="75">
        <f t="shared" si="285"/>
        <v>0</v>
      </c>
      <c r="O245" s="104"/>
      <c r="P245" s="103"/>
      <c r="Q245" s="75">
        <f t="shared" si="286"/>
        <v>0</v>
      </c>
      <c r="R245" s="104"/>
      <c r="S245" s="103"/>
      <c r="T245" s="75">
        <f t="shared" si="287"/>
        <v>0</v>
      </c>
      <c r="U245" s="104"/>
      <c r="V245" s="103"/>
      <c r="W245" s="75">
        <f t="shared" si="288"/>
        <v>0</v>
      </c>
      <c r="X245" s="123"/>
      <c r="Y245" s="103"/>
      <c r="Z245" s="75">
        <f t="shared" si="289"/>
        <v>0</v>
      </c>
      <c r="AA245" s="104"/>
      <c r="AB245" s="103"/>
      <c r="AC245" s="75">
        <f t="shared" si="290"/>
        <v>0</v>
      </c>
      <c r="AD245" s="104"/>
      <c r="AE245" s="103"/>
      <c r="AF245" s="75">
        <f t="shared" si="291"/>
        <v>0</v>
      </c>
      <c r="AG245" s="104"/>
      <c r="AH245" s="103"/>
      <c r="AI245" s="75">
        <f t="shared" si="292"/>
        <v>0</v>
      </c>
      <c r="AJ245" s="104"/>
      <c r="AK245" s="103"/>
      <c r="AL245" s="75">
        <f t="shared" si="293"/>
        <v>0</v>
      </c>
      <c r="AM245" s="104"/>
      <c r="AN245" s="103"/>
      <c r="AO245" s="75">
        <f t="shared" si="294"/>
        <v>0</v>
      </c>
      <c r="AP245" s="104"/>
      <c r="AQ245" s="103"/>
      <c r="AR245" s="75">
        <f t="shared" si="295"/>
        <v>0</v>
      </c>
      <c r="AS245" s="104"/>
      <c r="AT245" s="98"/>
      <c r="AU245" s="560"/>
    </row>
    <row r="246" spans="1:47" ht="15" customHeight="1">
      <c r="A246" s="534"/>
      <c r="B246" s="548"/>
      <c r="C246" s="536"/>
      <c r="D246" s="564"/>
      <c r="E246" s="540"/>
      <c r="F246" s="91" t="s">
        <v>36</v>
      </c>
      <c r="G246" s="103"/>
      <c r="H246" s="75">
        <f t="shared" si="283"/>
        <v>0</v>
      </c>
      <c r="I246" s="104"/>
      <c r="J246" s="103"/>
      <c r="K246" s="75">
        <f t="shared" si="284"/>
        <v>0</v>
      </c>
      <c r="L246" s="104"/>
      <c r="M246" s="103"/>
      <c r="N246" s="75">
        <f t="shared" si="285"/>
        <v>0</v>
      </c>
      <c r="O246" s="104"/>
      <c r="P246" s="103"/>
      <c r="Q246" s="75">
        <f t="shared" si="286"/>
        <v>0</v>
      </c>
      <c r="R246" s="104"/>
      <c r="S246" s="103"/>
      <c r="T246" s="75">
        <f t="shared" si="287"/>
        <v>0</v>
      </c>
      <c r="U246" s="104"/>
      <c r="V246" s="103"/>
      <c r="W246" s="75">
        <f t="shared" si="288"/>
        <v>0</v>
      </c>
      <c r="X246" s="123"/>
      <c r="Y246" s="103"/>
      <c r="Z246" s="75">
        <f t="shared" si="289"/>
        <v>0</v>
      </c>
      <c r="AA246" s="104"/>
      <c r="AB246" s="103"/>
      <c r="AC246" s="75">
        <f t="shared" si="290"/>
        <v>0</v>
      </c>
      <c r="AD246" s="104"/>
      <c r="AE246" s="103"/>
      <c r="AF246" s="75">
        <f t="shared" si="291"/>
        <v>0</v>
      </c>
      <c r="AG246" s="104"/>
      <c r="AH246" s="103"/>
      <c r="AI246" s="75">
        <f t="shared" si="292"/>
        <v>0</v>
      </c>
      <c r="AJ246" s="104"/>
      <c r="AK246" s="103"/>
      <c r="AL246" s="75">
        <f t="shared" si="293"/>
        <v>0</v>
      </c>
      <c r="AM246" s="104"/>
      <c r="AN246" s="103"/>
      <c r="AO246" s="75">
        <f t="shared" si="294"/>
        <v>0</v>
      </c>
      <c r="AP246" s="104"/>
      <c r="AQ246" s="103"/>
      <c r="AR246" s="75">
        <f t="shared" si="295"/>
        <v>0</v>
      </c>
      <c r="AS246" s="104"/>
      <c r="AT246" s="98"/>
      <c r="AU246" s="79" t="s">
        <v>35</v>
      </c>
    </row>
    <row r="247" spans="1:47" ht="15" customHeight="1">
      <c r="A247" s="534"/>
      <c r="B247" s="548"/>
      <c r="C247" s="536"/>
      <c r="D247" s="564"/>
      <c r="E247" s="540"/>
      <c r="F247" s="91" t="s">
        <v>37</v>
      </c>
      <c r="G247" s="103"/>
      <c r="H247" s="75">
        <f t="shared" si="283"/>
        <v>0</v>
      </c>
      <c r="I247" s="104"/>
      <c r="J247" s="103"/>
      <c r="K247" s="75">
        <f t="shared" si="284"/>
        <v>0</v>
      </c>
      <c r="L247" s="104"/>
      <c r="M247" s="103"/>
      <c r="N247" s="75">
        <f t="shared" si="285"/>
        <v>0</v>
      </c>
      <c r="O247" s="104"/>
      <c r="P247" s="103"/>
      <c r="Q247" s="75">
        <f t="shared" si="286"/>
        <v>0</v>
      </c>
      <c r="R247" s="104"/>
      <c r="S247" s="103"/>
      <c r="T247" s="75">
        <f t="shared" si="287"/>
        <v>0</v>
      </c>
      <c r="U247" s="104"/>
      <c r="V247" s="103"/>
      <c r="W247" s="75">
        <f t="shared" si="288"/>
        <v>0</v>
      </c>
      <c r="X247" s="123"/>
      <c r="Y247" s="103"/>
      <c r="Z247" s="75">
        <f t="shared" si="289"/>
        <v>0</v>
      </c>
      <c r="AA247" s="104"/>
      <c r="AB247" s="103"/>
      <c r="AC247" s="75">
        <f t="shared" si="290"/>
        <v>0</v>
      </c>
      <c r="AD247" s="104"/>
      <c r="AE247" s="103"/>
      <c r="AF247" s="75">
        <f t="shared" si="291"/>
        <v>0</v>
      </c>
      <c r="AG247" s="104"/>
      <c r="AH247" s="103"/>
      <c r="AI247" s="75">
        <f t="shared" si="292"/>
        <v>0</v>
      </c>
      <c r="AJ247" s="104"/>
      <c r="AK247" s="103"/>
      <c r="AL247" s="75">
        <f t="shared" si="293"/>
        <v>0</v>
      </c>
      <c r="AM247" s="104"/>
      <c r="AN247" s="103"/>
      <c r="AO247" s="75">
        <f t="shared" si="294"/>
        <v>0</v>
      </c>
      <c r="AP247" s="104"/>
      <c r="AQ247" s="103"/>
      <c r="AR247" s="75">
        <f t="shared" si="295"/>
        <v>0</v>
      </c>
      <c r="AS247" s="104"/>
      <c r="AT247" s="98"/>
      <c r="AU247" s="560">
        <f>SUM(H243:H254,K243:K254,N243:N254,Q243:Q254,T243:T254,W243:W254,Z243:Z254,AC243:AC254,AF243:AF254,AI243:AI254,AL243:AL254,AO243:AO254,AR243:AR254)</f>
        <v>0</v>
      </c>
    </row>
    <row r="248" spans="1:47" ht="15" customHeight="1">
      <c r="A248" s="534"/>
      <c r="B248" s="548"/>
      <c r="C248" s="536"/>
      <c r="D248" s="564"/>
      <c r="E248" s="540"/>
      <c r="F248" s="91" t="s">
        <v>40</v>
      </c>
      <c r="G248" s="103"/>
      <c r="H248" s="75">
        <f t="shared" si="283"/>
        <v>0</v>
      </c>
      <c r="I248" s="104"/>
      <c r="J248" s="103"/>
      <c r="K248" s="75">
        <f t="shared" si="284"/>
        <v>0</v>
      </c>
      <c r="L248" s="104"/>
      <c r="M248" s="103"/>
      <c r="N248" s="75">
        <f t="shared" si="285"/>
        <v>0</v>
      </c>
      <c r="O248" s="104"/>
      <c r="P248" s="103"/>
      <c r="Q248" s="75">
        <f t="shared" si="286"/>
        <v>0</v>
      </c>
      <c r="R248" s="104"/>
      <c r="S248" s="103"/>
      <c r="T248" s="75">
        <f t="shared" si="287"/>
        <v>0</v>
      </c>
      <c r="U248" s="104"/>
      <c r="V248" s="103"/>
      <c r="W248" s="75">
        <f t="shared" si="288"/>
        <v>0</v>
      </c>
      <c r="X248" s="123"/>
      <c r="Y248" s="103"/>
      <c r="Z248" s="75">
        <f t="shared" si="289"/>
        <v>0</v>
      </c>
      <c r="AA248" s="104"/>
      <c r="AB248" s="103"/>
      <c r="AC248" s="75">
        <f t="shared" si="290"/>
        <v>0</v>
      </c>
      <c r="AD248" s="104"/>
      <c r="AE248" s="103"/>
      <c r="AF248" s="75">
        <f t="shared" si="291"/>
        <v>0</v>
      </c>
      <c r="AG248" s="104"/>
      <c r="AH248" s="103"/>
      <c r="AI248" s="75">
        <f t="shared" si="292"/>
        <v>0</v>
      </c>
      <c r="AJ248" s="104"/>
      <c r="AK248" s="103"/>
      <c r="AL248" s="75">
        <f t="shared" si="293"/>
        <v>0</v>
      </c>
      <c r="AM248" s="104"/>
      <c r="AN248" s="103"/>
      <c r="AO248" s="75">
        <f t="shared" si="294"/>
        <v>0</v>
      </c>
      <c r="AP248" s="104"/>
      <c r="AQ248" s="103"/>
      <c r="AR248" s="75">
        <f t="shared" si="295"/>
        <v>0</v>
      </c>
      <c r="AS248" s="104"/>
      <c r="AT248" s="98"/>
      <c r="AU248" s="561"/>
    </row>
    <row r="249" spans="1:47" ht="15" customHeight="1">
      <c r="A249" s="534"/>
      <c r="B249" s="548"/>
      <c r="C249" s="536"/>
      <c r="D249" s="564"/>
      <c r="E249" s="540"/>
      <c r="F249" s="91" t="s">
        <v>41</v>
      </c>
      <c r="G249" s="103"/>
      <c r="H249" s="75">
        <f t="shared" si="283"/>
        <v>0</v>
      </c>
      <c r="I249" s="104"/>
      <c r="J249" s="103"/>
      <c r="K249" s="75">
        <f t="shared" si="284"/>
        <v>0</v>
      </c>
      <c r="L249" s="104"/>
      <c r="M249" s="103"/>
      <c r="N249" s="75">
        <f t="shared" si="285"/>
        <v>0</v>
      </c>
      <c r="O249" s="104"/>
      <c r="P249" s="103"/>
      <c r="Q249" s="75">
        <f t="shared" si="286"/>
        <v>0</v>
      </c>
      <c r="R249" s="104"/>
      <c r="S249" s="103"/>
      <c r="T249" s="75">
        <f t="shared" si="287"/>
        <v>0</v>
      </c>
      <c r="U249" s="104"/>
      <c r="V249" s="103"/>
      <c r="W249" s="75">
        <f t="shared" si="288"/>
        <v>0</v>
      </c>
      <c r="X249" s="123"/>
      <c r="Y249" s="103"/>
      <c r="Z249" s="75">
        <f t="shared" si="289"/>
        <v>0</v>
      </c>
      <c r="AA249" s="104"/>
      <c r="AB249" s="103"/>
      <c r="AC249" s="75">
        <f t="shared" si="290"/>
        <v>0</v>
      </c>
      <c r="AD249" s="104"/>
      <c r="AE249" s="103"/>
      <c r="AF249" s="75">
        <f t="shared" si="291"/>
        <v>0</v>
      </c>
      <c r="AG249" s="104"/>
      <c r="AH249" s="103"/>
      <c r="AI249" s="75">
        <f t="shared" si="292"/>
        <v>0</v>
      </c>
      <c r="AJ249" s="104"/>
      <c r="AK249" s="103"/>
      <c r="AL249" s="75">
        <f t="shared" si="293"/>
        <v>0</v>
      </c>
      <c r="AM249" s="104"/>
      <c r="AN249" s="103"/>
      <c r="AO249" s="75">
        <f t="shared" si="294"/>
        <v>0</v>
      </c>
      <c r="AP249" s="104"/>
      <c r="AQ249" s="103"/>
      <c r="AR249" s="75">
        <f t="shared" si="295"/>
        <v>0</v>
      </c>
      <c r="AS249" s="104"/>
      <c r="AT249" s="98"/>
      <c r="AU249" s="79" t="s">
        <v>38</v>
      </c>
    </row>
    <row r="250" spans="1:47" ht="15" customHeight="1">
      <c r="A250" s="534"/>
      <c r="B250" s="548"/>
      <c r="C250" s="536"/>
      <c r="D250" s="564"/>
      <c r="E250" s="540"/>
      <c r="F250" s="91" t="s">
        <v>43</v>
      </c>
      <c r="G250" s="103"/>
      <c r="H250" s="75">
        <f t="shared" si="283"/>
        <v>0</v>
      </c>
      <c r="I250" s="104"/>
      <c r="J250" s="103"/>
      <c r="K250" s="75">
        <f t="shared" si="284"/>
        <v>0</v>
      </c>
      <c r="L250" s="104"/>
      <c r="M250" s="103"/>
      <c r="N250" s="75">
        <f t="shared" si="285"/>
        <v>0</v>
      </c>
      <c r="O250" s="104"/>
      <c r="P250" s="103"/>
      <c r="Q250" s="75">
        <f t="shared" si="286"/>
        <v>0</v>
      </c>
      <c r="R250" s="104"/>
      <c r="S250" s="103"/>
      <c r="T250" s="75">
        <f t="shared" si="287"/>
        <v>0</v>
      </c>
      <c r="U250" s="104"/>
      <c r="V250" s="103"/>
      <c r="W250" s="75">
        <f t="shared" si="288"/>
        <v>0</v>
      </c>
      <c r="X250" s="123"/>
      <c r="Y250" s="103"/>
      <c r="Z250" s="75">
        <f t="shared" si="289"/>
        <v>0</v>
      </c>
      <c r="AA250" s="104"/>
      <c r="AB250" s="103"/>
      <c r="AC250" s="75">
        <f t="shared" si="290"/>
        <v>0</v>
      </c>
      <c r="AD250" s="104"/>
      <c r="AE250" s="103"/>
      <c r="AF250" s="75">
        <f t="shared" si="291"/>
        <v>0</v>
      </c>
      <c r="AG250" s="104"/>
      <c r="AH250" s="103"/>
      <c r="AI250" s="75">
        <f t="shared" si="292"/>
        <v>0</v>
      </c>
      <c r="AJ250" s="104"/>
      <c r="AK250" s="103"/>
      <c r="AL250" s="75">
        <f t="shared" si="293"/>
        <v>0</v>
      </c>
      <c r="AM250" s="104"/>
      <c r="AN250" s="103"/>
      <c r="AO250" s="75">
        <f t="shared" si="294"/>
        <v>0</v>
      </c>
      <c r="AP250" s="104"/>
      <c r="AQ250" s="103"/>
      <c r="AR250" s="75">
        <f t="shared" si="295"/>
        <v>0</v>
      </c>
      <c r="AS250" s="104"/>
      <c r="AT250" s="98"/>
      <c r="AU250" s="560">
        <f>SUM(I243:I254,L243:L254,O243:O254,R243:R254,U243:U254,X243:X254,AA243:AA254,AD243:AD254,AG243:AG254,AJ243:AJ254,AM243:AM254,AP243:AP254,AS243:AS254)</f>
        <v>0</v>
      </c>
    </row>
    <row r="251" spans="1:47" ht="15" customHeight="1">
      <c r="A251" s="534"/>
      <c r="B251" s="548"/>
      <c r="C251" s="536"/>
      <c r="D251" s="564"/>
      <c r="E251" s="540"/>
      <c r="F251" s="91" t="s">
        <v>44</v>
      </c>
      <c r="G251" s="103"/>
      <c r="H251" s="75">
        <f t="shared" si="283"/>
        <v>0</v>
      </c>
      <c r="I251" s="104"/>
      <c r="J251" s="103"/>
      <c r="K251" s="75">
        <f t="shared" si="284"/>
        <v>0</v>
      </c>
      <c r="L251" s="104"/>
      <c r="M251" s="103"/>
      <c r="N251" s="75">
        <f t="shared" si="285"/>
        <v>0</v>
      </c>
      <c r="O251" s="104"/>
      <c r="P251" s="103"/>
      <c r="Q251" s="75">
        <f t="shared" si="286"/>
        <v>0</v>
      </c>
      <c r="R251" s="104"/>
      <c r="S251" s="103"/>
      <c r="T251" s="75">
        <f t="shared" si="287"/>
        <v>0</v>
      </c>
      <c r="U251" s="104"/>
      <c r="V251" s="103"/>
      <c r="W251" s="75">
        <f t="shared" si="288"/>
        <v>0</v>
      </c>
      <c r="X251" s="123"/>
      <c r="Y251" s="103"/>
      <c r="Z251" s="75">
        <f t="shared" si="289"/>
        <v>0</v>
      </c>
      <c r="AA251" s="104"/>
      <c r="AB251" s="103"/>
      <c r="AC251" s="75">
        <f t="shared" si="290"/>
        <v>0</v>
      </c>
      <c r="AD251" s="104"/>
      <c r="AE251" s="103"/>
      <c r="AF251" s="75">
        <f t="shared" si="291"/>
        <v>0</v>
      </c>
      <c r="AG251" s="104"/>
      <c r="AH251" s="103"/>
      <c r="AI251" s="75">
        <f t="shared" si="292"/>
        <v>0</v>
      </c>
      <c r="AJ251" s="104"/>
      <c r="AK251" s="103"/>
      <c r="AL251" s="75">
        <f t="shared" si="293"/>
        <v>0</v>
      </c>
      <c r="AM251" s="104"/>
      <c r="AN251" s="103"/>
      <c r="AO251" s="75">
        <f t="shared" si="294"/>
        <v>0</v>
      </c>
      <c r="AP251" s="104"/>
      <c r="AQ251" s="103"/>
      <c r="AR251" s="75">
        <f t="shared" si="295"/>
        <v>0</v>
      </c>
      <c r="AS251" s="104"/>
      <c r="AT251" s="98"/>
      <c r="AU251" s="560"/>
    </row>
    <row r="252" spans="1:47" ht="15" customHeight="1">
      <c r="A252" s="534"/>
      <c r="B252" s="548"/>
      <c r="C252" s="536"/>
      <c r="D252" s="564"/>
      <c r="E252" s="540"/>
      <c r="F252" s="91" t="s">
        <v>310</v>
      </c>
      <c r="G252" s="103"/>
      <c r="H252" s="75">
        <f t="shared" si="283"/>
        <v>0</v>
      </c>
      <c r="I252" s="104"/>
      <c r="J252" s="103"/>
      <c r="K252" s="75">
        <f t="shared" si="284"/>
        <v>0</v>
      </c>
      <c r="L252" s="104"/>
      <c r="M252" s="103"/>
      <c r="N252" s="75">
        <f t="shared" si="285"/>
        <v>0</v>
      </c>
      <c r="O252" s="104"/>
      <c r="P252" s="103"/>
      <c r="Q252" s="75">
        <f t="shared" si="286"/>
        <v>0</v>
      </c>
      <c r="R252" s="104"/>
      <c r="S252" s="103"/>
      <c r="T252" s="75">
        <f t="shared" si="287"/>
        <v>0</v>
      </c>
      <c r="U252" s="104"/>
      <c r="V252" s="103"/>
      <c r="W252" s="75">
        <f t="shared" si="288"/>
        <v>0</v>
      </c>
      <c r="X252" s="123"/>
      <c r="Y252" s="103"/>
      <c r="Z252" s="75">
        <f t="shared" si="289"/>
        <v>0</v>
      </c>
      <c r="AA252" s="104"/>
      <c r="AB252" s="103"/>
      <c r="AC252" s="75">
        <f t="shared" si="290"/>
        <v>0</v>
      </c>
      <c r="AD252" s="104"/>
      <c r="AE252" s="103"/>
      <c r="AF252" s="75">
        <f t="shared" si="291"/>
        <v>0</v>
      </c>
      <c r="AG252" s="104"/>
      <c r="AH252" s="103"/>
      <c r="AI252" s="75">
        <f t="shared" si="292"/>
        <v>0</v>
      </c>
      <c r="AJ252" s="104"/>
      <c r="AK252" s="103"/>
      <c r="AL252" s="75">
        <f t="shared" si="293"/>
        <v>0</v>
      </c>
      <c r="AM252" s="104"/>
      <c r="AN252" s="103"/>
      <c r="AO252" s="75">
        <f t="shared" si="294"/>
        <v>0</v>
      </c>
      <c r="AP252" s="104"/>
      <c r="AQ252" s="103"/>
      <c r="AR252" s="75">
        <f t="shared" si="295"/>
        <v>0</v>
      </c>
      <c r="AS252" s="104"/>
      <c r="AT252" s="98"/>
      <c r="AU252" s="79" t="s">
        <v>42</v>
      </c>
    </row>
    <row r="253" spans="1:47" ht="15" customHeight="1">
      <c r="A253" s="534"/>
      <c r="B253" s="548"/>
      <c r="C253" s="536"/>
      <c r="D253" s="564"/>
      <c r="E253" s="540"/>
      <c r="F253" s="91" t="s">
        <v>311</v>
      </c>
      <c r="G253" s="103"/>
      <c r="H253" s="75">
        <f t="shared" si="283"/>
        <v>0</v>
      </c>
      <c r="I253" s="104"/>
      <c r="J253" s="103"/>
      <c r="K253" s="75">
        <f t="shared" si="284"/>
        <v>0</v>
      </c>
      <c r="L253" s="104"/>
      <c r="M253" s="103"/>
      <c r="N253" s="75">
        <f t="shared" si="285"/>
        <v>0</v>
      </c>
      <c r="O253" s="104"/>
      <c r="P253" s="103"/>
      <c r="Q253" s="75">
        <f t="shared" si="286"/>
        <v>0</v>
      </c>
      <c r="R253" s="104"/>
      <c r="S253" s="103"/>
      <c r="T253" s="75">
        <f t="shared" si="287"/>
        <v>0</v>
      </c>
      <c r="U253" s="104"/>
      <c r="V253" s="103"/>
      <c r="W253" s="75">
        <f t="shared" si="288"/>
        <v>0</v>
      </c>
      <c r="X253" s="123"/>
      <c r="Y253" s="103"/>
      <c r="Z253" s="75">
        <f t="shared" si="289"/>
        <v>0</v>
      </c>
      <c r="AA253" s="104"/>
      <c r="AB253" s="103"/>
      <c r="AC253" s="75">
        <f t="shared" si="290"/>
        <v>0</v>
      </c>
      <c r="AD253" s="104"/>
      <c r="AE253" s="103"/>
      <c r="AF253" s="75">
        <f t="shared" si="291"/>
        <v>0</v>
      </c>
      <c r="AG253" s="104"/>
      <c r="AH253" s="103"/>
      <c r="AI253" s="75">
        <f t="shared" si="292"/>
        <v>0</v>
      </c>
      <c r="AJ253" s="104"/>
      <c r="AK253" s="103"/>
      <c r="AL253" s="75">
        <f t="shared" si="293"/>
        <v>0</v>
      </c>
      <c r="AM253" s="104"/>
      <c r="AN253" s="103"/>
      <c r="AO253" s="75">
        <f t="shared" si="294"/>
        <v>0</v>
      </c>
      <c r="AP253" s="104"/>
      <c r="AQ253" s="103"/>
      <c r="AR253" s="75">
        <f t="shared" si="295"/>
        <v>0</v>
      </c>
      <c r="AS253" s="104"/>
      <c r="AT253" s="98"/>
      <c r="AU253" s="562" t="e">
        <f>AU250/AU244</f>
        <v>#DIV/0!</v>
      </c>
    </row>
    <row r="254" spans="1:47" ht="15" customHeight="1">
      <c r="A254" s="534"/>
      <c r="B254" s="548"/>
      <c r="C254" s="536"/>
      <c r="D254" s="564"/>
      <c r="E254" s="540"/>
      <c r="F254" s="91" t="s">
        <v>312</v>
      </c>
      <c r="G254" s="103"/>
      <c r="H254" s="75">
        <f t="shared" si="283"/>
        <v>0</v>
      </c>
      <c r="I254" s="104"/>
      <c r="J254" s="103"/>
      <c r="K254" s="75">
        <f t="shared" si="284"/>
        <v>0</v>
      </c>
      <c r="L254" s="104"/>
      <c r="M254" s="103"/>
      <c r="N254" s="75">
        <f t="shared" si="285"/>
        <v>0</v>
      </c>
      <c r="O254" s="104"/>
      <c r="P254" s="103"/>
      <c r="Q254" s="75">
        <f t="shared" si="286"/>
        <v>0</v>
      </c>
      <c r="R254" s="104"/>
      <c r="S254" s="103"/>
      <c r="T254" s="75">
        <f t="shared" si="287"/>
        <v>0</v>
      </c>
      <c r="U254" s="104"/>
      <c r="V254" s="103"/>
      <c r="W254" s="75">
        <f t="shared" si="288"/>
        <v>0</v>
      </c>
      <c r="X254" s="123"/>
      <c r="Y254" s="103"/>
      <c r="Z254" s="75">
        <f t="shared" si="289"/>
        <v>0</v>
      </c>
      <c r="AA254" s="104"/>
      <c r="AB254" s="103"/>
      <c r="AC254" s="75">
        <f t="shared" si="290"/>
        <v>0</v>
      </c>
      <c r="AD254" s="104"/>
      <c r="AE254" s="103"/>
      <c r="AF254" s="75">
        <f t="shared" si="291"/>
        <v>0</v>
      </c>
      <c r="AG254" s="104"/>
      <c r="AH254" s="103"/>
      <c r="AI254" s="75">
        <f t="shared" si="292"/>
        <v>0</v>
      </c>
      <c r="AJ254" s="104"/>
      <c r="AK254" s="103"/>
      <c r="AL254" s="75">
        <f t="shared" si="293"/>
        <v>0</v>
      </c>
      <c r="AM254" s="104"/>
      <c r="AN254" s="103"/>
      <c r="AO254" s="75">
        <f t="shared" si="294"/>
        <v>0</v>
      </c>
      <c r="AP254" s="104"/>
      <c r="AQ254" s="103"/>
      <c r="AR254" s="75">
        <f t="shared" si="295"/>
        <v>0</v>
      </c>
      <c r="AS254" s="104"/>
      <c r="AT254" s="98"/>
      <c r="AU254" s="562"/>
    </row>
    <row r="255" spans="1:47" ht="15" customHeight="1">
      <c r="A255" s="547" t="s">
        <v>22</v>
      </c>
      <c r="B255" s="533" t="s">
        <v>18</v>
      </c>
      <c r="C255" s="533" t="s">
        <v>19</v>
      </c>
      <c r="D255" s="533" t="s">
        <v>204</v>
      </c>
      <c r="E255" s="533" t="s">
        <v>21</v>
      </c>
      <c r="F255" s="551" t="s">
        <v>23</v>
      </c>
      <c r="G255" s="513" t="s">
        <v>24</v>
      </c>
      <c r="H255" s="503" t="s">
        <v>25</v>
      </c>
      <c r="I255" s="505" t="s">
        <v>26</v>
      </c>
      <c r="J255" s="513" t="s">
        <v>24</v>
      </c>
      <c r="K255" s="503" t="s">
        <v>25</v>
      </c>
      <c r="L255" s="505" t="s">
        <v>26</v>
      </c>
      <c r="M255" s="513" t="s">
        <v>24</v>
      </c>
      <c r="N255" s="503" t="s">
        <v>25</v>
      </c>
      <c r="O255" s="505" t="s">
        <v>26</v>
      </c>
      <c r="P255" s="513" t="s">
        <v>24</v>
      </c>
      <c r="Q255" s="503" t="s">
        <v>25</v>
      </c>
      <c r="R255" s="505" t="s">
        <v>26</v>
      </c>
      <c r="S255" s="513" t="s">
        <v>24</v>
      </c>
      <c r="T255" s="503" t="s">
        <v>25</v>
      </c>
      <c r="U255" s="505" t="s">
        <v>26</v>
      </c>
      <c r="V255" s="513" t="s">
        <v>24</v>
      </c>
      <c r="W255" s="503" t="s">
        <v>25</v>
      </c>
      <c r="X255" s="543" t="s">
        <v>26</v>
      </c>
      <c r="Y255" s="513" t="s">
        <v>24</v>
      </c>
      <c r="Z255" s="503" t="s">
        <v>25</v>
      </c>
      <c r="AA255" s="505" t="s">
        <v>26</v>
      </c>
      <c r="AB255" s="513" t="s">
        <v>24</v>
      </c>
      <c r="AC255" s="503" t="s">
        <v>25</v>
      </c>
      <c r="AD255" s="505" t="s">
        <v>26</v>
      </c>
      <c r="AE255" s="513" t="s">
        <v>24</v>
      </c>
      <c r="AF255" s="503" t="s">
        <v>25</v>
      </c>
      <c r="AG255" s="505" t="s">
        <v>26</v>
      </c>
      <c r="AH255" s="513" t="s">
        <v>24</v>
      </c>
      <c r="AI255" s="503" t="s">
        <v>25</v>
      </c>
      <c r="AJ255" s="505" t="s">
        <v>26</v>
      </c>
      <c r="AK255" s="513" t="s">
        <v>24</v>
      </c>
      <c r="AL255" s="503" t="s">
        <v>25</v>
      </c>
      <c r="AM255" s="505" t="s">
        <v>26</v>
      </c>
      <c r="AN255" s="513" t="s">
        <v>24</v>
      </c>
      <c r="AO255" s="503" t="s">
        <v>25</v>
      </c>
      <c r="AP255" s="505" t="s">
        <v>26</v>
      </c>
      <c r="AQ255" s="513" t="s">
        <v>24</v>
      </c>
      <c r="AR255" s="503" t="s">
        <v>25</v>
      </c>
      <c r="AS255" s="505" t="s">
        <v>26</v>
      </c>
      <c r="AT255" s="545" t="s">
        <v>24</v>
      </c>
      <c r="AU255" s="553" t="s">
        <v>27</v>
      </c>
    </row>
    <row r="256" spans="1:47" ht="15" customHeight="1">
      <c r="A256" s="547"/>
      <c r="B256" s="533"/>
      <c r="C256" s="533"/>
      <c r="D256" s="533"/>
      <c r="E256" s="533"/>
      <c r="F256" s="551"/>
      <c r="G256" s="513"/>
      <c r="H256" s="503"/>
      <c r="I256" s="505"/>
      <c r="J256" s="513"/>
      <c r="K256" s="503"/>
      <c r="L256" s="505"/>
      <c r="M256" s="513"/>
      <c r="N256" s="503"/>
      <c r="O256" s="505"/>
      <c r="P256" s="513"/>
      <c r="Q256" s="503"/>
      <c r="R256" s="505"/>
      <c r="S256" s="513"/>
      <c r="T256" s="503"/>
      <c r="U256" s="505"/>
      <c r="V256" s="513"/>
      <c r="W256" s="503"/>
      <c r="X256" s="543"/>
      <c r="Y256" s="513"/>
      <c r="Z256" s="503"/>
      <c r="AA256" s="505"/>
      <c r="AB256" s="513"/>
      <c r="AC256" s="503"/>
      <c r="AD256" s="505"/>
      <c r="AE256" s="513"/>
      <c r="AF256" s="503"/>
      <c r="AG256" s="505"/>
      <c r="AH256" s="513"/>
      <c r="AI256" s="503"/>
      <c r="AJ256" s="505"/>
      <c r="AK256" s="513"/>
      <c r="AL256" s="503"/>
      <c r="AM256" s="505"/>
      <c r="AN256" s="513"/>
      <c r="AO256" s="503"/>
      <c r="AP256" s="505"/>
      <c r="AQ256" s="513"/>
      <c r="AR256" s="503"/>
      <c r="AS256" s="505"/>
      <c r="AT256" s="545"/>
      <c r="AU256" s="553"/>
    </row>
    <row r="257" spans="1:47" ht="15" customHeight="1">
      <c r="A257" s="534" t="s">
        <v>326</v>
      </c>
      <c r="B257" s="548" t="s">
        <v>327</v>
      </c>
      <c r="C257" s="536">
        <v>1192</v>
      </c>
      <c r="D257" s="538" t="s">
        <v>328</v>
      </c>
      <c r="E257" s="540" t="s">
        <v>329</v>
      </c>
      <c r="F257" s="91" t="s">
        <v>31</v>
      </c>
      <c r="G257" s="103"/>
      <c r="H257" s="75">
        <f t="shared" ref="H257:H265" si="296">G257-I257</f>
        <v>0</v>
      </c>
      <c r="I257" s="104"/>
      <c r="J257" s="103"/>
      <c r="K257" s="75">
        <f t="shared" ref="K257:K265" si="297">J257-L257</f>
        <v>0</v>
      </c>
      <c r="L257" s="104"/>
      <c r="M257" s="103"/>
      <c r="N257" s="75">
        <f t="shared" ref="N257:N265" si="298">M257-O257</f>
        <v>0</v>
      </c>
      <c r="O257" s="104"/>
      <c r="P257" s="103"/>
      <c r="Q257" s="75">
        <f t="shared" ref="Q257:Q265" si="299">P257-R257</f>
        <v>0</v>
      </c>
      <c r="R257" s="104"/>
      <c r="S257" s="103"/>
      <c r="T257" s="75">
        <f t="shared" ref="T257:T265" si="300">S257-U257</f>
        <v>0</v>
      </c>
      <c r="U257" s="104"/>
      <c r="V257" s="103"/>
      <c r="W257" s="75">
        <f t="shared" ref="W257:W265" si="301">V257-X257</f>
        <v>0</v>
      </c>
      <c r="X257" s="123"/>
      <c r="Y257" s="103"/>
      <c r="Z257" s="75">
        <f t="shared" ref="Z257:Z265" si="302">Y257-AA257</f>
        <v>0</v>
      </c>
      <c r="AA257" s="104"/>
      <c r="AB257" s="103"/>
      <c r="AC257" s="75">
        <f t="shared" ref="AC257:AC265" si="303">AB257-AD257</f>
        <v>0</v>
      </c>
      <c r="AD257" s="104"/>
      <c r="AE257" s="103"/>
      <c r="AF257" s="75">
        <f t="shared" ref="AF257:AF265" si="304">AE257-AG257</f>
        <v>0</v>
      </c>
      <c r="AG257" s="104"/>
      <c r="AH257" s="103"/>
      <c r="AI257" s="75">
        <f t="shared" ref="AI257:AI265" si="305">AH257-AJ257</f>
        <v>0</v>
      </c>
      <c r="AJ257" s="104"/>
      <c r="AK257" s="103"/>
      <c r="AL257" s="75">
        <f t="shared" ref="AL257:AL265" si="306">AK257-AM257</f>
        <v>0</v>
      </c>
      <c r="AM257" s="104"/>
      <c r="AN257" s="103"/>
      <c r="AO257" s="75">
        <f t="shared" ref="AO257:AO265" si="307">AN257-AP257</f>
        <v>0</v>
      </c>
      <c r="AP257" s="104"/>
      <c r="AQ257" s="103"/>
      <c r="AR257" s="75">
        <f t="shared" ref="AR257:AR265" si="308">AQ257-AS257</f>
        <v>0</v>
      </c>
      <c r="AS257" s="104"/>
      <c r="AT257" s="98"/>
      <c r="AU257" s="77" t="s">
        <v>32</v>
      </c>
    </row>
    <row r="258" spans="1:47" ht="15" customHeight="1">
      <c r="A258" s="534"/>
      <c r="B258" s="548"/>
      <c r="C258" s="536"/>
      <c r="D258" s="538"/>
      <c r="E258" s="540"/>
      <c r="F258" s="91" t="s">
        <v>33</v>
      </c>
      <c r="G258" s="103"/>
      <c r="H258" s="75">
        <f t="shared" si="296"/>
        <v>0</v>
      </c>
      <c r="I258" s="104"/>
      <c r="J258" s="103"/>
      <c r="K258" s="75">
        <f t="shared" si="297"/>
        <v>0</v>
      </c>
      <c r="L258" s="104"/>
      <c r="M258" s="103"/>
      <c r="N258" s="75">
        <f t="shared" si="298"/>
        <v>0</v>
      </c>
      <c r="O258" s="104"/>
      <c r="P258" s="103"/>
      <c r="Q258" s="75">
        <f t="shared" si="299"/>
        <v>0</v>
      </c>
      <c r="R258" s="104"/>
      <c r="S258" s="103"/>
      <c r="T258" s="75">
        <f t="shared" si="300"/>
        <v>0</v>
      </c>
      <c r="U258" s="104"/>
      <c r="V258" s="103"/>
      <c r="W258" s="75">
        <f t="shared" si="301"/>
        <v>0</v>
      </c>
      <c r="X258" s="123"/>
      <c r="Y258" s="103"/>
      <c r="Z258" s="75">
        <f t="shared" si="302"/>
        <v>0</v>
      </c>
      <c r="AA258" s="104"/>
      <c r="AB258" s="103"/>
      <c r="AC258" s="75">
        <f t="shared" si="303"/>
        <v>0</v>
      </c>
      <c r="AD258" s="104"/>
      <c r="AE258" s="103"/>
      <c r="AF258" s="75">
        <f t="shared" si="304"/>
        <v>0</v>
      </c>
      <c r="AG258" s="104"/>
      <c r="AH258" s="103"/>
      <c r="AI258" s="75">
        <f t="shared" si="305"/>
        <v>0</v>
      </c>
      <c r="AJ258" s="104"/>
      <c r="AK258" s="103"/>
      <c r="AL258" s="75">
        <f t="shared" si="306"/>
        <v>0</v>
      </c>
      <c r="AM258" s="104"/>
      <c r="AN258" s="103"/>
      <c r="AO258" s="75">
        <f t="shared" si="307"/>
        <v>0</v>
      </c>
      <c r="AP258" s="104"/>
      <c r="AQ258" s="103"/>
      <c r="AR258" s="75">
        <f t="shared" si="308"/>
        <v>0</v>
      </c>
      <c r="AS258" s="104"/>
      <c r="AT258" s="98"/>
      <c r="AU258" s="78">
        <f>SUM(G257:G265,J257:J265,M257:M265,P257:P265,S257:S265,V257:V265,Y257:Y265,AB257:AB265,AE257:AE265,AH257:AH265,AK257:AK265,AT257:AT265,AN257:AN265,AQ257:AQ265)</f>
        <v>1000000</v>
      </c>
    </row>
    <row r="259" spans="1:47" ht="15" customHeight="1">
      <c r="A259" s="534"/>
      <c r="B259" s="548"/>
      <c r="C259" s="536"/>
      <c r="D259" s="538"/>
      <c r="E259" s="540"/>
      <c r="F259" s="91" t="s">
        <v>34</v>
      </c>
      <c r="G259" s="103"/>
      <c r="H259" s="75">
        <f t="shared" si="296"/>
        <v>0</v>
      </c>
      <c r="I259" s="104"/>
      <c r="J259" s="103"/>
      <c r="K259" s="75">
        <f t="shared" si="297"/>
        <v>0</v>
      </c>
      <c r="L259" s="104"/>
      <c r="M259" s="103"/>
      <c r="N259" s="75">
        <f t="shared" si="298"/>
        <v>0</v>
      </c>
      <c r="O259" s="104"/>
      <c r="P259" s="103"/>
      <c r="Q259" s="75">
        <f t="shared" si="299"/>
        <v>0</v>
      </c>
      <c r="R259" s="104"/>
      <c r="S259" s="103"/>
      <c r="T259" s="75">
        <f t="shared" si="300"/>
        <v>0</v>
      </c>
      <c r="U259" s="104"/>
      <c r="V259" s="103"/>
      <c r="W259" s="75">
        <f t="shared" si="301"/>
        <v>0</v>
      </c>
      <c r="X259" s="123"/>
      <c r="Y259" s="103"/>
      <c r="Z259" s="75">
        <f t="shared" si="302"/>
        <v>0</v>
      </c>
      <c r="AA259" s="104"/>
      <c r="AB259" s="103"/>
      <c r="AC259" s="75">
        <f t="shared" si="303"/>
        <v>0</v>
      </c>
      <c r="AD259" s="104"/>
      <c r="AE259" s="103"/>
      <c r="AF259" s="75">
        <f t="shared" si="304"/>
        <v>0</v>
      </c>
      <c r="AG259" s="104"/>
      <c r="AH259" s="103"/>
      <c r="AI259" s="75">
        <f t="shared" si="305"/>
        <v>0</v>
      </c>
      <c r="AJ259" s="104"/>
      <c r="AK259" s="103"/>
      <c r="AL259" s="75">
        <f t="shared" si="306"/>
        <v>0</v>
      </c>
      <c r="AM259" s="104"/>
      <c r="AN259" s="103"/>
      <c r="AO259" s="75">
        <f t="shared" si="307"/>
        <v>0</v>
      </c>
      <c r="AP259" s="104"/>
      <c r="AQ259" s="103"/>
      <c r="AR259" s="75">
        <f t="shared" si="308"/>
        <v>0</v>
      </c>
      <c r="AS259" s="104"/>
      <c r="AT259" s="98"/>
      <c r="AU259" s="79" t="s">
        <v>35</v>
      </c>
    </row>
    <row r="260" spans="1:47" ht="15" customHeight="1">
      <c r="A260" s="534"/>
      <c r="B260" s="548"/>
      <c r="C260" s="536"/>
      <c r="D260" s="538"/>
      <c r="E260" s="540"/>
      <c r="F260" s="91" t="s">
        <v>36</v>
      </c>
      <c r="G260" s="103"/>
      <c r="H260" s="75">
        <f t="shared" si="296"/>
        <v>0</v>
      </c>
      <c r="I260" s="104"/>
      <c r="J260" s="103"/>
      <c r="K260" s="75">
        <f t="shared" si="297"/>
        <v>0</v>
      </c>
      <c r="L260" s="104"/>
      <c r="M260" s="103"/>
      <c r="N260" s="75">
        <f t="shared" si="298"/>
        <v>0</v>
      </c>
      <c r="O260" s="104"/>
      <c r="P260" s="103"/>
      <c r="Q260" s="75">
        <f t="shared" si="299"/>
        <v>0</v>
      </c>
      <c r="R260" s="104"/>
      <c r="S260" s="103"/>
      <c r="T260" s="75">
        <f t="shared" si="300"/>
        <v>0</v>
      </c>
      <c r="U260" s="104"/>
      <c r="V260" s="103"/>
      <c r="W260" s="75">
        <f t="shared" si="301"/>
        <v>0</v>
      </c>
      <c r="X260" s="123"/>
      <c r="Y260" s="103"/>
      <c r="Z260" s="75">
        <f t="shared" si="302"/>
        <v>0</v>
      </c>
      <c r="AA260" s="104"/>
      <c r="AB260" s="103"/>
      <c r="AC260" s="75">
        <f t="shared" si="303"/>
        <v>0</v>
      </c>
      <c r="AD260" s="104"/>
      <c r="AE260" s="103"/>
      <c r="AF260" s="75">
        <f t="shared" si="304"/>
        <v>0</v>
      </c>
      <c r="AG260" s="104"/>
      <c r="AH260" s="103"/>
      <c r="AI260" s="75">
        <f t="shared" si="305"/>
        <v>0</v>
      </c>
      <c r="AJ260" s="104"/>
      <c r="AK260" s="103"/>
      <c r="AL260" s="75">
        <f t="shared" si="306"/>
        <v>0</v>
      </c>
      <c r="AM260" s="104"/>
      <c r="AN260" s="103"/>
      <c r="AO260" s="75">
        <f t="shared" si="307"/>
        <v>0</v>
      </c>
      <c r="AP260" s="104"/>
      <c r="AQ260" s="103"/>
      <c r="AR260" s="75">
        <f t="shared" si="308"/>
        <v>0</v>
      </c>
      <c r="AS260" s="104"/>
      <c r="AT260" s="98"/>
      <c r="AU260" s="78">
        <f>SUM(H257:H265,K257:K265,N257:N265,Q257:Q265,T257:T265,W257:W265,Z257:Z265,AC257:AC265,Z257:Z265,AF257:AF265,AI257:AI265,AL257:AL265,AO257:AO265,AR257:AR265)</f>
        <v>0</v>
      </c>
    </row>
    <row r="261" spans="1:47" ht="15" customHeight="1">
      <c r="A261" s="534"/>
      <c r="B261" s="548"/>
      <c r="C261" s="536"/>
      <c r="D261" s="538"/>
      <c r="E261" s="540"/>
      <c r="F261" s="91" t="s">
        <v>37</v>
      </c>
      <c r="G261" s="103"/>
      <c r="H261" s="75">
        <f t="shared" si="296"/>
        <v>0</v>
      </c>
      <c r="I261" s="104"/>
      <c r="J261" s="103"/>
      <c r="K261" s="75">
        <f t="shared" si="297"/>
        <v>0</v>
      </c>
      <c r="L261" s="104"/>
      <c r="M261" s="103"/>
      <c r="N261" s="75">
        <f t="shared" si="298"/>
        <v>0</v>
      </c>
      <c r="O261" s="104"/>
      <c r="P261" s="103"/>
      <c r="Q261" s="75">
        <f t="shared" si="299"/>
        <v>0</v>
      </c>
      <c r="R261" s="104"/>
      <c r="S261" s="103"/>
      <c r="T261" s="75">
        <f t="shared" si="300"/>
        <v>0</v>
      </c>
      <c r="U261" s="104"/>
      <c r="V261" s="103"/>
      <c r="W261" s="75">
        <f t="shared" si="301"/>
        <v>0</v>
      </c>
      <c r="X261" s="123"/>
      <c r="Y261" s="103"/>
      <c r="Z261" s="75">
        <f t="shared" si="302"/>
        <v>0</v>
      </c>
      <c r="AA261" s="104"/>
      <c r="AB261" s="103"/>
      <c r="AC261" s="75">
        <f t="shared" si="303"/>
        <v>0</v>
      </c>
      <c r="AD261" s="104"/>
      <c r="AE261" s="103"/>
      <c r="AF261" s="75">
        <f t="shared" si="304"/>
        <v>0</v>
      </c>
      <c r="AG261" s="104"/>
      <c r="AH261" s="103"/>
      <c r="AI261" s="75">
        <f t="shared" si="305"/>
        <v>0</v>
      </c>
      <c r="AJ261" s="104"/>
      <c r="AK261" s="103"/>
      <c r="AL261" s="75">
        <f t="shared" si="306"/>
        <v>0</v>
      </c>
      <c r="AM261" s="104"/>
      <c r="AN261" s="103"/>
      <c r="AO261" s="75">
        <f t="shared" si="307"/>
        <v>0</v>
      </c>
      <c r="AP261" s="104"/>
      <c r="AQ261" s="103"/>
      <c r="AR261" s="75">
        <f t="shared" si="308"/>
        <v>0</v>
      </c>
      <c r="AS261" s="104"/>
      <c r="AT261" s="98"/>
      <c r="AU261" s="79" t="s">
        <v>38</v>
      </c>
    </row>
    <row r="262" spans="1:47" ht="15" customHeight="1">
      <c r="A262" s="534"/>
      <c r="B262" s="548"/>
      <c r="C262" s="536"/>
      <c r="D262" s="538"/>
      <c r="E262" s="540"/>
      <c r="F262" s="91" t="s">
        <v>40</v>
      </c>
      <c r="G262" s="103"/>
      <c r="H262" s="75">
        <f t="shared" si="296"/>
        <v>0</v>
      </c>
      <c r="I262" s="104"/>
      <c r="J262" s="103">
        <v>1000000</v>
      </c>
      <c r="K262" s="75">
        <f t="shared" si="297"/>
        <v>0</v>
      </c>
      <c r="L262" s="104">
        <v>1000000</v>
      </c>
      <c r="M262" s="103"/>
      <c r="N262" s="75">
        <f t="shared" si="298"/>
        <v>0</v>
      </c>
      <c r="O262" s="104"/>
      <c r="P262" s="103"/>
      <c r="Q262" s="75">
        <f t="shared" si="299"/>
        <v>0</v>
      </c>
      <c r="R262" s="104"/>
      <c r="S262" s="103"/>
      <c r="T262" s="75">
        <f t="shared" si="300"/>
        <v>0</v>
      </c>
      <c r="U262" s="104"/>
      <c r="V262" s="103"/>
      <c r="W262" s="75">
        <f t="shared" si="301"/>
        <v>0</v>
      </c>
      <c r="X262" s="123"/>
      <c r="Y262" s="103"/>
      <c r="Z262" s="75">
        <f t="shared" si="302"/>
        <v>0</v>
      </c>
      <c r="AA262" s="104"/>
      <c r="AB262" s="103"/>
      <c r="AC262" s="75">
        <f t="shared" si="303"/>
        <v>0</v>
      </c>
      <c r="AD262" s="104"/>
      <c r="AE262" s="103"/>
      <c r="AF262" s="75">
        <f t="shared" si="304"/>
        <v>0</v>
      </c>
      <c r="AG262" s="104"/>
      <c r="AH262" s="103"/>
      <c r="AI262" s="75">
        <f t="shared" si="305"/>
        <v>0</v>
      </c>
      <c r="AJ262" s="104"/>
      <c r="AK262" s="103"/>
      <c r="AL262" s="75">
        <f t="shared" si="306"/>
        <v>0</v>
      </c>
      <c r="AM262" s="104"/>
      <c r="AN262" s="103"/>
      <c r="AO262" s="75">
        <f t="shared" si="307"/>
        <v>0</v>
      </c>
      <c r="AP262" s="104"/>
      <c r="AQ262" s="103"/>
      <c r="AR262" s="75">
        <f t="shared" si="308"/>
        <v>0</v>
      </c>
      <c r="AS262" s="104"/>
      <c r="AT262" s="98"/>
      <c r="AU262" s="78">
        <f>SUM(I257:I265,L257:L265,O257:O265,R257:R265,U257:U265,X257:X265,AA257:AA265,AD257:AD265,AG257:AG265,AJ257:AJ265,AM257:AM265,AP257:AP265,AS257:AS265)</f>
        <v>1000000</v>
      </c>
    </row>
    <row r="263" spans="1:47" ht="15" customHeight="1">
      <c r="A263" s="534"/>
      <c r="B263" s="548"/>
      <c r="C263" s="536"/>
      <c r="D263" s="538"/>
      <c r="E263" s="540"/>
      <c r="F263" s="91" t="s">
        <v>41</v>
      </c>
      <c r="G263" s="103"/>
      <c r="H263" s="75">
        <f t="shared" si="296"/>
        <v>0</v>
      </c>
      <c r="I263" s="104"/>
      <c r="J263" s="103"/>
      <c r="K263" s="75">
        <f t="shared" si="297"/>
        <v>0</v>
      </c>
      <c r="L263" s="104"/>
      <c r="M263" s="103"/>
      <c r="N263" s="75">
        <f t="shared" si="298"/>
        <v>0</v>
      </c>
      <c r="O263" s="104"/>
      <c r="P263" s="103"/>
      <c r="Q263" s="75">
        <f t="shared" si="299"/>
        <v>0</v>
      </c>
      <c r="R263" s="104"/>
      <c r="S263" s="103"/>
      <c r="T263" s="75">
        <f t="shared" si="300"/>
        <v>0</v>
      </c>
      <c r="U263" s="104"/>
      <c r="V263" s="103"/>
      <c r="W263" s="75">
        <f t="shared" si="301"/>
        <v>0</v>
      </c>
      <c r="X263" s="123"/>
      <c r="Y263" s="103"/>
      <c r="Z263" s="75">
        <f t="shared" si="302"/>
        <v>0</v>
      </c>
      <c r="AA263" s="104"/>
      <c r="AB263" s="103"/>
      <c r="AC263" s="75">
        <f t="shared" si="303"/>
        <v>0</v>
      </c>
      <c r="AD263" s="104"/>
      <c r="AE263" s="103"/>
      <c r="AF263" s="75">
        <f t="shared" si="304"/>
        <v>0</v>
      </c>
      <c r="AG263" s="104"/>
      <c r="AH263" s="103"/>
      <c r="AI263" s="75">
        <f t="shared" si="305"/>
        <v>0</v>
      </c>
      <c r="AJ263" s="104"/>
      <c r="AK263" s="103"/>
      <c r="AL263" s="75">
        <f t="shared" si="306"/>
        <v>0</v>
      </c>
      <c r="AM263" s="104"/>
      <c r="AN263" s="103"/>
      <c r="AO263" s="75">
        <f t="shared" si="307"/>
        <v>0</v>
      </c>
      <c r="AP263" s="104"/>
      <c r="AQ263" s="103"/>
      <c r="AR263" s="75">
        <f t="shared" si="308"/>
        <v>0</v>
      </c>
      <c r="AS263" s="104"/>
      <c r="AT263" s="98"/>
      <c r="AU263" s="79" t="s">
        <v>42</v>
      </c>
    </row>
    <row r="264" spans="1:47" ht="15" customHeight="1">
      <c r="A264" s="534"/>
      <c r="B264" s="548"/>
      <c r="C264" s="536"/>
      <c r="D264" s="538"/>
      <c r="E264" s="540"/>
      <c r="F264" s="91" t="s">
        <v>43</v>
      </c>
      <c r="G264" s="103"/>
      <c r="H264" s="75">
        <f t="shared" si="296"/>
        <v>0</v>
      </c>
      <c r="I264" s="104"/>
      <c r="J264" s="103"/>
      <c r="K264" s="75">
        <f t="shared" si="297"/>
        <v>0</v>
      </c>
      <c r="L264" s="104"/>
      <c r="M264" s="103"/>
      <c r="N264" s="75">
        <f t="shared" si="298"/>
        <v>0</v>
      </c>
      <c r="O264" s="104"/>
      <c r="P264" s="103"/>
      <c r="Q264" s="75">
        <f t="shared" si="299"/>
        <v>0</v>
      </c>
      <c r="R264" s="104"/>
      <c r="S264" s="103"/>
      <c r="T264" s="75">
        <f t="shared" si="300"/>
        <v>0</v>
      </c>
      <c r="U264" s="104"/>
      <c r="V264" s="103"/>
      <c r="W264" s="75">
        <f t="shared" si="301"/>
        <v>0</v>
      </c>
      <c r="X264" s="123"/>
      <c r="Y264" s="103"/>
      <c r="Z264" s="75">
        <f t="shared" si="302"/>
        <v>0</v>
      </c>
      <c r="AA264" s="104"/>
      <c r="AB264" s="103"/>
      <c r="AC264" s="75">
        <f t="shared" si="303"/>
        <v>0</v>
      </c>
      <c r="AD264" s="104"/>
      <c r="AE264" s="103"/>
      <c r="AF264" s="75">
        <f t="shared" si="304"/>
        <v>0</v>
      </c>
      <c r="AG264" s="104"/>
      <c r="AH264" s="103"/>
      <c r="AI264" s="75">
        <f t="shared" si="305"/>
        <v>0</v>
      </c>
      <c r="AJ264" s="104"/>
      <c r="AK264" s="103"/>
      <c r="AL264" s="75">
        <f t="shared" si="306"/>
        <v>0</v>
      </c>
      <c r="AM264" s="104"/>
      <c r="AN264" s="103"/>
      <c r="AO264" s="75">
        <f t="shared" si="307"/>
        <v>0</v>
      </c>
      <c r="AP264" s="104"/>
      <c r="AQ264" s="103"/>
      <c r="AR264" s="75">
        <f t="shared" si="308"/>
        <v>0</v>
      </c>
      <c r="AS264" s="104"/>
      <c r="AT264" s="98"/>
      <c r="AU264" s="80">
        <f>AU262/AU258</f>
        <v>1</v>
      </c>
    </row>
    <row r="265" spans="1:47" ht="15" customHeight="1">
      <c r="A265" s="481"/>
      <c r="B265" s="484"/>
      <c r="C265" s="487"/>
      <c r="D265" s="490"/>
      <c r="E265" s="493"/>
      <c r="F265" s="93" t="s">
        <v>44</v>
      </c>
      <c r="G265" s="107"/>
      <c r="H265" s="76">
        <f t="shared" si="296"/>
        <v>0</v>
      </c>
      <c r="I265" s="108"/>
      <c r="J265" s="107"/>
      <c r="K265" s="76">
        <f t="shared" si="297"/>
        <v>0</v>
      </c>
      <c r="L265" s="108"/>
      <c r="M265" s="107"/>
      <c r="N265" s="76">
        <f t="shared" si="298"/>
        <v>0</v>
      </c>
      <c r="O265" s="108"/>
      <c r="P265" s="107"/>
      <c r="Q265" s="76">
        <f t="shared" si="299"/>
        <v>0</v>
      </c>
      <c r="R265" s="108"/>
      <c r="S265" s="107"/>
      <c r="T265" s="76">
        <f t="shared" si="300"/>
        <v>0</v>
      </c>
      <c r="U265" s="108"/>
      <c r="V265" s="107"/>
      <c r="W265" s="76">
        <f t="shared" si="301"/>
        <v>0</v>
      </c>
      <c r="X265" s="125"/>
      <c r="Y265" s="107"/>
      <c r="Z265" s="76">
        <f t="shared" si="302"/>
        <v>0</v>
      </c>
      <c r="AA265" s="108"/>
      <c r="AB265" s="107"/>
      <c r="AC265" s="76">
        <f t="shared" si="303"/>
        <v>0</v>
      </c>
      <c r="AD265" s="108"/>
      <c r="AE265" s="107"/>
      <c r="AF265" s="76">
        <f t="shared" si="304"/>
        <v>0</v>
      </c>
      <c r="AG265" s="108"/>
      <c r="AH265" s="107"/>
      <c r="AI265" s="76">
        <f t="shared" si="305"/>
        <v>0</v>
      </c>
      <c r="AJ265" s="108"/>
      <c r="AK265" s="107"/>
      <c r="AL265" s="76">
        <f t="shared" si="306"/>
        <v>0</v>
      </c>
      <c r="AM265" s="108"/>
      <c r="AN265" s="107"/>
      <c r="AO265" s="76">
        <f t="shared" si="307"/>
        <v>0</v>
      </c>
      <c r="AP265" s="108"/>
      <c r="AQ265" s="107"/>
      <c r="AR265" s="76">
        <f t="shared" si="308"/>
        <v>0</v>
      </c>
      <c r="AS265" s="108"/>
      <c r="AT265" s="100"/>
      <c r="AU265" s="84"/>
    </row>
    <row r="266" spans="1:47" ht="15" customHeight="1">
      <c r="A266" s="546" t="s">
        <v>22</v>
      </c>
      <c r="B266" s="532" t="s">
        <v>18</v>
      </c>
      <c r="C266" s="532" t="s">
        <v>19</v>
      </c>
      <c r="D266" s="532" t="s">
        <v>204</v>
      </c>
      <c r="E266" s="532" t="s">
        <v>21</v>
      </c>
      <c r="F266" s="550" t="s">
        <v>23</v>
      </c>
      <c r="G266" s="514" t="s">
        <v>24</v>
      </c>
      <c r="H266" s="502" t="s">
        <v>25</v>
      </c>
      <c r="I266" s="504" t="s">
        <v>26</v>
      </c>
      <c r="J266" s="512" t="s">
        <v>24</v>
      </c>
      <c r="K266" s="502" t="s">
        <v>25</v>
      </c>
      <c r="L266" s="504" t="s">
        <v>26</v>
      </c>
      <c r="M266" s="512" t="s">
        <v>24</v>
      </c>
      <c r="N266" s="502" t="s">
        <v>25</v>
      </c>
      <c r="O266" s="504" t="s">
        <v>26</v>
      </c>
      <c r="P266" s="512" t="s">
        <v>24</v>
      </c>
      <c r="Q266" s="502" t="s">
        <v>25</v>
      </c>
      <c r="R266" s="504" t="s">
        <v>26</v>
      </c>
      <c r="S266" s="512" t="s">
        <v>24</v>
      </c>
      <c r="T266" s="502" t="s">
        <v>25</v>
      </c>
      <c r="U266" s="504" t="s">
        <v>26</v>
      </c>
      <c r="V266" s="512" t="s">
        <v>24</v>
      </c>
      <c r="W266" s="502" t="s">
        <v>25</v>
      </c>
      <c r="X266" s="542" t="s">
        <v>26</v>
      </c>
      <c r="Y266" s="512" t="s">
        <v>24</v>
      </c>
      <c r="Z266" s="502" t="s">
        <v>25</v>
      </c>
      <c r="AA266" s="504" t="s">
        <v>26</v>
      </c>
      <c r="AB266" s="512" t="s">
        <v>24</v>
      </c>
      <c r="AC266" s="502" t="s">
        <v>25</v>
      </c>
      <c r="AD266" s="504" t="s">
        <v>26</v>
      </c>
      <c r="AE266" s="512" t="s">
        <v>24</v>
      </c>
      <c r="AF266" s="502" t="s">
        <v>25</v>
      </c>
      <c r="AG266" s="504" t="s">
        <v>26</v>
      </c>
      <c r="AH266" s="512" t="s">
        <v>24</v>
      </c>
      <c r="AI266" s="502" t="s">
        <v>25</v>
      </c>
      <c r="AJ266" s="504" t="s">
        <v>26</v>
      </c>
      <c r="AK266" s="512" t="s">
        <v>24</v>
      </c>
      <c r="AL266" s="502" t="s">
        <v>25</v>
      </c>
      <c r="AM266" s="504" t="s">
        <v>26</v>
      </c>
      <c r="AN266" s="512" t="s">
        <v>24</v>
      </c>
      <c r="AO266" s="502" t="s">
        <v>25</v>
      </c>
      <c r="AP266" s="504" t="s">
        <v>26</v>
      </c>
      <c r="AQ266" s="512" t="s">
        <v>24</v>
      </c>
      <c r="AR266" s="502" t="s">
        <v>25</v>
      </c>
      <c r="AS266" s="504" t="s">
        <v>26</v>
      </c>
      <c r="AT266" s="544" t="s">
        <v>24</v>
      </c>
      <c r="AU266" s="552" t="s">
        <v>27</v>
      </c>
    </row>
    <row r="267" spans="1:47" ht="15" customHeight="1">
      <c r="A267" s="547"/>
      <c r="B267" s="533"/>
      <c r="C267" s="533"/>
      <c r="D267" s="533"/>
      <c r="E267" s="533"/>
      <c r="F267" s="551"/>
      <c r="G267" s="515"/>
      <c r="H267" s="503"/>
      <c r="I267" s="505"/>
      <c r="J267" s="513"/>
      <c r="K267" s="503"/>
      <c r="L267" s="505"/>
      <c r="M267" s="513"/>
      <c r="N267" s="503"/>
      <c r="O267" s="505"/>
      <c r="P267" s="513"/>
      <c r="Q267" s="503"/>
      <c r="R267" s="505"/>
      <c r="S267" s="513"/>
      <c r="T267" s="503"/>
      <c r="U267" s="505"/>
      <c r="V267" s="513"/>
      <c r="W267" s="503"/>
      <c r="X267" s="543"/>
      <c r="Y267" s="513"/>
      <c r="Z267" s="503"/>
      <c r="AA267" s="505"/>
      <c r="AB267" s="513"/>
      <c r="AC267" s="503"/>
      <c r="AD267" s="505"/>
      <c r="AE267" s="513"/>
      <c r="AF267" s="503"/>
      <c r="AG267" s="505"/>
      <c r="AH267" s="513"/>
      <c r="AI267" s="503"/>
      <c r="AJ267" s="505"/>
      <c r="AK267" s="513"/>
      <c r="AL267" s="503"/>
      <c r="AM267" s="505"/>
      <c r="AN267" s="513"/>
      <c r="AO267" s="503"/>
      <c r="AP267" s="505"/>
      <c r="AQ267" s="513"/>
      <c r="AR267" s="503"/>
      <c r="AS267" s="505"/>
      <c r="AT267" s="545"/>
      <c r="AU267" s="553"/>
    </row>
    <row r="268" spans="1:47" ht="15" customHeight="1">
      <c r="A268" s="534" t="s">
        <v>205</v>
      </c>
      <c r="B268" s="548" t="s">
        <v>330</v>
      </c>
      <c r="C268" s="536">
        <v>2239</v>
      </c>
      <c r="D268" s="564" t="s">
        <v>331</v>
      </c>
      <c r="E268" s="540" t="s">
        <v>332</v>
      </c>
      <c r="F268" s="91" t="s">
        <v>31</v>
      </c>
      <c r="G268" s="103"/>
      <c r="H268" s="75">
        <f t="shared" ref="H268:H276" si="309">G268-I268</f>
        <v>0</v>
      </c>
      <c r="I268" s="104"/>
      <c r="J268" s="103"/>
      <c r="K268" s="75">
        <f t="shared" ref="K268:K276" si="310">J268-L268</f>
        <v>0</v>
      </c>
      <c r="L268" s="104"/>
      <c r="M268" s="103"/>
      <c r="N268" s="75">
        <f>M268-O268</f>
        <v>0</v>
      </c>
      <c r="O268" s="104"/>
      <c r="P268" s="103"/>
      <c r="Q268" s="75">
        <f t="shared" ref="Q268:Q276" si="311">P268-R268</f>
        <v>0</v>
      </c>
      <c r="R268" s="104"/>
      <c r="S268" s="103"/>
      <c r="T268" s="75">
        <f t="shared" ref="T268:T276" si="312">S268-U268</f>
        <v>0</v>
      </c>
      <c r="U268" s="104"/>
      <c r="V268" s="103"/>
      <c r="W268" s="75">
        <f t="shared" ref="W268:W276" si="313">V268-X268</f>
        <v>0</v>
      </c>
      <c r="X268" s="123"/>
      <c r="Y268" s="103"/>
      <c r="Z268" s="75">
        <f t="shared" ref="Z268:Z276" si="314">Y268-AA268</f>
        <v>0</v>
      </c>
      <c r="AA268" s="104"/>
      <c r="AB268" s="103"/>
      <c r="AC268" s="75">
        <f t="shared" ref="AC268:AC276" si="315">AB268-AD268</f>
        <v>0</v>
      </c>
      <c r="AD268" s="104"/>
      <c r="AE268" s="103"/>
      <c r="AF268" s="75">
        <f t="shared" ref="AF268:AF276" si="316">AE268-AG268</f>
        <v>0</v>
      </c>
      <c r="AG268" s="104"/>
      <c r="AH268" s="103"/>
      <c r="AI268" s="75">
        <f t="shared" ref="AI268:AI276" si="317">AH268-AJ268</f>
        <v>0</v>
      </c>
      <c r="AJ268" s="104"/>
      <c r="AK268" s="103"/>
      <c r="AL268" s="75">
        <f t="shared" ref="AL268:AL276" si="318">AK268-AM268</f>
        <v>0</v>
      </c>
      <c r="AM268" s="104"/>
      <c r="AN268" s="103"/>
      <c r="AO268" s="75">
        <f t="shared" ref="AO268:AO276" si="319">AN268-AP268</f>
        <v>0</v>
      </c>
      <c r="AP268" s="104"/>
      <c r="AQ268" s="103"/>
      <c r="AR268" s="75">
        <f t="shared" ref="AR268:AR276" si="320">AQ268-AS268</f>
        <v>0</v>
      </c>
      <c r="AS268" s="104"/>
      <c r="AT268" s="98"/>
      <c r="AU268" s="77" t="s">
        <v>32</v>
      </c>
    </row>
    <row r="269" spans="1:47">
      <c r="A269" s="534"/>
      <c r="B269" s="548"/>
      <c r="C269" s="536"/>
      <c r="D269" s="564"/>
      <c r="E269" s="540"/>
      <c r="F269" s="91" t="s">
        <v>33</v>
      </c>
      <c r="G269" s="103"/>
      <c r="H269" s="75">
        <f t="shared" si="309"/>
        <v>0</v>
      </c>
      <c r="I269" s="104"/>
      <c r="J269" s="103"/>
      <c r="K269" s="75">
        <f t="shared" si="310"/>
        <v>0</v>
      </c>
      <c r="L269" s="104"/>
      <c r="M269" s="103"/>
      <c r="N269" s="75">
        <f>M269-O269</f>
        <v>0</v>
      </c>
      <c r="O269" s="104"/>
      <c r="P269" s="103"/>
      <c r="Q269" s="75">
        <f t="shared" si="311"/>
        <v>0</v>
      </c>
      <c r="R269" s="104"/>
      <c r="S269" s="103"/>
      <c r="T269" s="75">
        <f t="shared" si="312"/>
        <v>0</v>
      </c>
      <c r="U269" s="104"/>
      <c r="V269" s="103"/>
      <c r="W269" s="75">
        <f t="shared" si="313"/>
        <v>0</v>
      </c>
      <c r="X269" s="123"/>
      <c r="Y269" s="103"/>
      <c r="Z269" s="75">
        <f t="shared" si="314"/>
        <v>0</v>
      </c>
      <c r="AA269" s="104"/>
      <c r="AB269" s="103"/>
      <c r="AC269" s="75">
        <f t="shared" si="315"/>
        <v>0</v>
      </c>
      <c r="AD269" s="104"/>
      <c r="AE269" s="103"/>
      <c r="AF269" s="75">
        <f t="shared" si="316"/>
        <v>0</v>
      </c>
      <c r="AG269" s="104"/>
      <c r="AH269" s="103"/>
      <c r="AI269" s="75">
        <f t="shared" si="317"/>
        <v>0</v>
      </c>
      <c r="AJ269" s="104"/>
      <c r="AK269" s="103"/>
      <c r="AL269" s="75">
        <f t="shared" si="318"/>
        <v>0</v>
      </c>
      <c r="AM269" s="104"/>
      <c r="AN269" s="103"/>
      <c r="AO269" s="75">
        <f t="shared" si="319"/>
        <v>0</v>
      </c>
      <c r="AP269" s="104"/>
      <c r="AQ269" s="103"/>
      <c r="AR269" s="75">
        <f t="shared" si="320"/>
        <v>0</v>
      </c>
      <c r="AS269" s="104"/>
      <c r="AT269" s="98"/>
      <c r="AU269" s="78">
        <f>SUM(G268:G276,J268:J276,M268:M276,P268:P276,S268:S276,V268:V276,Y268:Y276,AB268:AB276,AE268:AE276,AH268:AH276,AK268:AK276,AT268:AT276,AN268:AN276,AQ268:AQ276)</f>
        <v>1255000</v>
      </c>
    </row>
    <row r="270" spans="1:47">
      <c r="A270" s="534"/>
      <c r="B270" s="548"/>
      <c r="C270" s="536"/>
      <c r="D270" s="564"/>
      <c r="E270" s="540"/>
      <c r="F270" s="91" t="s">
        <v>34</v>
      </c>
      <c r="G270" s="103"/>
      <c r="H270" s="75">
        <f t="shared" si="309"/>
        <v>0</v>
      </c>
      <c r="I270" s="104"/>
      <c r="J270" s="103"/>
      <c r="K270" s="75">
        <f t="shared" si="310"/>
        <v>0</v>
      </c>
      <c r="L270" s="104"/>
      <c r="M270" s="103"/>
      <c r="N270" s="75">
        <f>M270-O270</f>
        <v>0</v>
      </c>
      <c r="O270" s="104"/>
      <c r="P270" s="103"/>
      <c r="Q270" s="75">
        <f t="shared" si="311"/>
        <v>0</v>
      </c>
      <c r="R270" s="104"/>
      <c r="S270" s="103">
        <v>5000</v>
      </c>
      <c r="T270" s="75">
        <f t="shared" si="312"/>
        <v>0</v>
      </c>
      <c r="U270" s="104">
        <v>5000</v>
      </c>
      <c r="V270" s="103"/>
      <c r="W270" s="75">
        <f t="shared" si="313"/>
        <v>0</v>
      </c>
      <c r="X270" s="123"/>
      <c r="Y270" s="103"/>
      <c r="Z270" s="75">
        <f t="shared" si="314"/>
        <v>0</v>
      </c>
      <c r="AA270" s="104"/>
      <c r="AB270" s="103"/>
      <c r="AC270" s="75">
        <f t="shared" si="315"/>
        <v>0</v>
      </c>
      <c r="AD270" s="104"/>
      <c r="AE270" s="103"/>
      <c r="AF270" s="75">
        <f t="shared" si="316"/>
        <v>0</v>
      </c>
      <c r="AG270" s="104"/>
      <c r="AH270" s="103"/>
      <c r="AI270" s="75">
        <f t="shared" si="317"/>
        <v>0</v>
      </c>
      <c r="AJ270" s="104"/>
      <c r="AK270" s="103"/>
      <c r="AL270" s="75">
        <f t="shared" si="318"/>
        <v>0</v>
      </c>
      <c r="AM270" s="104"/>
      <c r="AN270" s="103"/>
      <c r="AO270" s="75">
        <f t="shared" si="319"/>
        <v>0</v>
      </c>
      <c r="AP270" s="104"/>
      <c r="AQ270" s="103"/>
      <c r="AR270" s="75">
        <f t="shared" si="320"/>
        <v>0</v>
      </c>
      <c r="AS270" s="104"/>
      <c r="AT270" s="98"/>
      <c r="AU270" s="79" t="s">
        <v>35</v>
      </c>
    </row>
    <row r="271" spans="1:47">
      <c r="A271" s="534"/>
      <c r="B271" s="548"/>
      <c r="C271" s="536"/>
      <c r="D271" s="564"/>
      <c r="E271" s="540"/>
      <c r="F271" s="91" t="s">
        <v>36</v>
      </c>
      <c r="G271" s="103"/>
      <c r="H271" s="75">
        <f t="shared" si="309"/>
        <v>0</v>
      </c>
      <c r="I271" s="104"/>
      <c r="J271" s="103"/>
      <c r="K271" s="75">
        <f t="shared" si="310"/>
        <v>0</v>
      </c>
      <c r="L271" s="104"/>
      <c r="M271" s="103"/>
      <c r="N271" s="75">
        <v>0</v>
      </c>
      <c r="O271" s="104"/>
      <c r="P271" s="103"/>
      <c r="Q271" s="75">
        <f t="shared" si="311"/>
        <v>0</v>
      </c>
      <c r="R271" s="104"/>
      <c r="S271" s="103"/>
      <c r="T271" s="75">
        <f t="shared" si="312"/>
        <v>0</v>
      </c>
      <c r="U271" s="104"/>
      <c r="V271" s="103"/>
      <c r="W271" s="75">
        <f t="shared" si="313"/>
        <v>0</v>
      </c>
      <c r="X271" s="123"/>
      <c r="Y271" s="103"/>
      <c r="Z271" s="75">
        <f t="shared" si="314"/>
        <v>0</v>
      </c>
      <c r="AA271" s="104"/>
      <c r="AB271" s="103"/>
      <c r="AC271" s="75">
        <f t="shared" si="315"/>
        <v>0</v>
      </c>
      <c r="AD271" s="104"/>
      <c r="AE271" s="103"/>
      <c r="AF271" s="75">
        <f t="shared" si="316"/>
        <v>0</v>
      </c>
      <c r="AG271" s="104"/>
      <c r="AH271" s="103"/>
      <c r="AI271" s="75">
        <f t="shared" si="317"/>
        <v>0</v>
      </c>
      <c r="AJ271" s="104"/>
      <c r="AK271" s="103"/>
      <c r="AL271" s="75">
        <f t="shared" si="318"/>
        <v>0</v>
      </c>
      <c r="AM271" s="104"/>
      <c r="AN271" s="103"/>
      <c r="AO271" s="75">
        <f t="shared" si="319"/>
        <v>0</v>
      </c>
      <c r="AP271" s="104"/>
      <c r="AQ271" s="103"/>
      <c r="AR271" s="75">
        <f t="shared" si="320"/>
        <v>0</v>
      </c>
      <c r="AS271" s="104"/>
      <c r="AT271" s="98"/>
      <c r="AU271" s="78">
        <f>SUM(H268:H276,K268:K276,N268:N276,Q268:Q276,T268:T276,W268:W276,Z268:Z276,AC268:AC276,AF268:AF276,AI268:AI276,AL268:AL276,AO268:AO276,AR268:AR276)</f>
        <v>0</v>
      </c>
    </row>
    <row r="272" spans="1:47">
      <c r="A272" s="534"/>
      <c r="B272" s="548"/>
      <c r="C272" s="536"/>
      <c r="D272" s="564"/>
      <c r="E272" s="540"/>
      <c r="F272" s="91" t="s">
        <v>37</v>
      </c>
      <c r="G272" s="103"/>
      <c r="H272" s="75">
        <f t="shared" si="309"/>
        <v>0</v>
      </c>
      <c r="I272" s="104"/>
      <c r="J272" s="103"/>
      <c r="K272" s="75">
        <f t="shared" si="310"/>
        <v>0</v>
      </c>
      <c r="L272" s="104"/>
      <c r="M272" s="103"/>
      <c r="N272" s="75">
        <f t="shared" ref="N272:N276" si="321">M272-O272</f>
        <v>0</v>
      </c>
      <c r="O272" s="104"/>
      <c r="P272" s="103"/>
      <c r="Q272" s="75">
        <f t="shared" si="311"/>
        <v>0</v>
      </c>
      <c r="R272" s="104"/>
      <c r="S272" s="103"/>
      <c r="T272" s="75">
        <f t="shared" si="312"/>
        <v>0</v>
      </c>
      <c r="U272" s="104"/>
      <c r="V272" s="103"/>
      <c r="W272" s="75">
        <f t="shared" si="313"/>
        <v>0</v>
      </c>
      <c r="X272" s="104"/>
      <c r="Y272" s="103"/>
      <c r="Z272" s="75">
        <f t="shared" si="314"/>
        <v>0</v>
      </c>
      <c r="AA272" s="104"/>
      <c r="AB272" s="103"/>
      <c r="AC272" s="75">
        <f t="shared" si="315"/>
        <v>0</v>
      </c>
      <c r="AD272" s="104"/>
      <c r="AE272" s="103"/>
      <c r="AF272" s="75">
        <f t="shared" si="316"/>
        <v>0</v>
      </c>
      <c r="AG272" s="104"/>
      <c r="AH272" s="103"/>
      <c r="AI272" s="75">
        <f t="shared" si="317"/>
        <v>0</v>
      </c>
      <c r="AJ272" s="104"/>
      <c r="AK272" s="103"/>
      <c r="AL272" s="75">
        <f t="shared" si="318"/>
        <v>0</v>
      </c>
      <c r="AM272" s="104"/>
      <c r="AN272" s="103"/>
      <c r="AO272" s="75">
        <f t="shared" si="319"/>
        <v>0</v>
      </c>
      <c r="AP272" s="104"/>
      <c r="AQ272" s="103"/>
      <c r="AR272" s="75">
        <f t="shared" si="320"/>
        <v>0</v>
      </c>
      <c r="AS272" s="104"/>
      <c r="AT272" s="98"/>
      <c r="AU272" s="79" t="s">
        <v>38</v>
      </c>
    </row>
    <row r="273" spans="1:47">
      <c r="A273" s="534"/>
      <c r="B273" s="548"/>
      <c r="C273" s="536"/>
      <c r="D273" s="564"/>
      <c r="E273" s="540"/>
      <c r="F273" s="91" t="s">
        <v>40</v>
      </c>
      <c r="G273" s="103"/>
      <c r="H273" s="75">
        <f t="shared" si="309"/>
        <v>0</v>
      </c>
      <c r="I273" s="104"/>
      <c r="J273" s="103"/>
      <c r="K273" s="75">
        <f t="shared" si="310"/>
        <v>0</v>
      </c>
      <c r="L273" s="104"/>
      <c r="M273" s="103"/>
      <c r="N273" s="75">
        <f t="shared" si="321"/>
        <v>0</v>
      </c>
      <c r="O273" s="104"/>
      <c r="P273" s="103"/>
      <c r="Q273" s="75">
        <f t="shared" si="311"/>
        <v>0</v>
      </c>
      <c r="R273" s="104"/>
      <c r="S273" s="103"/>
      <c r="T273" s="75">
        <f t="shared" si="312"/>
        <v>0</v>
      </c>
      <c r="U273" s="104"/>
      <c r="V273" s="103"/>
      <c r="W273" s="75">
        <f t="shared" si="313"/>
        <v>0</v>
      </c>
      <c r="X273" s="104"/>
      <c r="Y273" s="168">
        <v>1000000</v>
      </c>
      <c r="Z273" s="75">
        <f t="shared" si="314"/>
        <v>0</v>
      </c>
      <c r="AA273" s="170">
        <v>1000000</v>
      </c>
      <c r="AB273" s="103"/>
      <c r="AC273" s="75">
        <f t="shared" si="315"/>
        <v>0</v>
      </c>
      <c r="AD273" s="104"/>
      <c r="AE273" s="103">
        <v>250000</v>
      </c>
      <c r="AF273" s="75">
        <f t="shared" si="316"/>
        <v>0</v>
      </c>
      <c r="AG273" s="104">
        <v>250000</v>
      </c>
      <c r="AH273" s="103"/>
      <c r="AI273" s="75">
        <f t="shared" si="317"/>
        <v>0</v>
      </c>
      <c r="AJ273" s="104"/>
      <c r="AK273" s="103"/>
      <c r="AL273" s="75">
        <f t="shared" si="318"/>
        <v>0</v>
      </c>
      <c r="AM273" s="104"/>
      <c r="AN273" s="103"/>
      <c r="AO273" s="75">
        <f t="shared" si="319"/>
        <v>0</v>
      </c>
      <c r="AP273" s="104"/>
      <c r="AQ273" s="103"/>
      <c r="AR273" s="75">
        <f t="shared" si="320"/>
        <v>0</v>
      </c>
      <c r="AS273" s="104"/>
      <c r="AT273" s="98"/>
      <c r="AU273" s="78">
        <f>SUM(I268:I276,L268:L276,O268:O276,R268:R276,U268:U276,X268:X276,AA268:AA276,AD268:AD276,AG268:AG276,AJ268:AJ276,AM268:AM276,AP268:AP276,AS268:AS276)</f>
        <v>1255000</v>
      </c>
    </row>
    <row r="274" spans="1:47">
      <c r="A274" s="534"/>
      <c r="B274" s="548"/>
      <c r="C274" s="536"/>
      <c r="D274" s="564"/>
      <c r="E274" s="540"/>
      <c r="F274" s="91" t="s">
        <v>41</v>
      </c>
      <c r="G274" s="103"/>
      <c r="H274" s="75">
        <f t="shared" si="309"/>
        <v>0</v>
      </c>
      <c r="I274" s="104"/>
      <c r="J274" s="103"/>
      <c r="K274" s="75">
        <f t="shared" si="310"/>
        <v>0</v>
      </c>
      <c r="L274" s="104"/>
      <c r="M274" s="103"/>
      <c r="N274" s="75">
        <f t="shared" si="321"/>
        <v>0</v>
      </c>
      <c r="O274" s="104"/>
      <c r="P274" s="103"/>
      <c r="Q274" s="75">
        <f t="shared" si="311"/>
        <v>0</v>
      </c>
      <c r="R274" s="104"/>
      <c r="S274" s="103"/>
      <c r="T274" s="75">
        <f t="shared" si="312"/>
        <v>0</v>
      </c>
      <c r="U274" s="104"/>
      <c r="V274" s="103"/>
      <c r="W274" s="75">
        <f t="shared" si="313"/>
        <v>0</v>
      </c>
      <c r="X274" s="123"/>
      <c r="Y274" s="103"/>
      <c r="Z274" s="75">
        <f t="shared" si="314"/>
        <v>0</v>
      </c>
      <c r="AA274" s="104"/>
      <c r="AB274" s="103"/>
      <c r="AC274" s="75">
        <f t="shared" si="315"/>
        <v>0</v>
      </c>
      <c r="AD274" s="104"/>
      <c r="AE274" s="103"/>
      <c r="AF274" s="75">
        <f t="shared" si="316"/>
        <v>0</v>
      </c>
      <c r="AG274" s="104"/>
      <c r="AH274" s="103"/>
      <c r="AI274" s="75">
        <f t="shared" si="317"/>
        <v>0</v>
      </c>
      <c r="AJ274" s="104"/>
      <c r="AK274" s="103"/>
      <c r="AL274" s="75">
        <f t="shared" si="318"/>
        <v>0</v>
      </c>
      <c r="AM274" s="104"/>
      <c r="AN274" s="103"/>
      <c r="AO274" s="75">
        <f t="shared" si="319"/>
        <v>0</v>
      </c>
      <c r="AP274" s="104"/>
      <c r="AQ274" s="103"/>
      <c r="AR274" s="75">
        <f t="shared" si="320"/>
        <v>0</v>
      </c>
      <c r="AS274" s="104"/>
      <c r="AT274" s="98"/>
      <c r="AU274" s="79" t="s">
        <v>42</v>
      </c>
    </row>
    <row r="275" spans="1:47">
      <c r="A275" s="534"/>
      <c r="B275" s="548"/>
      <c r="C275" s="536"/>
      <c r="D275" s="564"/>
      <c r="E275" s="540"/>
      <c r="F275" s="91" t="s">
        <v>43</v>
      </c>
      <c r="G275" s="103"/>
      <c r="H275" s="75">
        <f t="shared" si="309"/>
        <v>0</v>
      </c>
      <c r="I275" s="104"/>
      <c r="J275" s="103"/>
      <c r="K275" s="75">
        <f t="shared" si="310"/>
        <v>0</v>
      </c>
      <c r="L275" s="104"/>
      <c r="M275" s="103"/>
      <c r="N275" s="75">
        <f t="shared" si="321"/>
        <v>0</v>
      </c>
      <c r="O275" s="104"/>
      <c r="P275" s="103"/>
      <c r="Q275" s="75">
        <f t="shared" si="311"/>
        <v>0</v>
      </c>
      <c r="R275" s="104"/>
      <c r="S275" s="103"/>
      <c r="T275" s="75">
        <f t="shared" si="312"/>
        <v>0</v>
      </c>
      <c r="U275" s="104"/>
      <c r="V275" s="103"/>
      <c r="W275" s="75">
        <f t="shared" si="313"/>
        <v>0</v>
      </c>
      <c r="X275" s="123"/>
      <c r="Y275" s="103"/>
      <c r="Z275" s="75">
        <f t="shared" si="314"/>
        <v>0</v>
      </c>
      <c r="AA275" s="104"/>
      <c r="AB275" s="103"/>
      <c r="AC275" s="75">
        <f t="shared" si="315"/>
        <v>0</v>
      </c>
      <c r="AD275" s="104"/>
      <c r="AE275" s="103"/>
      <c r="AF275" s="75">
        <f t="shared" si="316"/>
        <v>0</v>
      </c>
      <c r="AG275" s="104"/>
      <c r="AH275" s="103"/>
      <c r="AI275" s="75">
        <f t="shared" si="317"/>
        <v>0</v>
      </c>
      <c r="AJ275" s="104"/>
      <c r="AK275" s="103"/>
      <c r="AL275" s="75">
        <f t="shared" si="318"/>
        <v>0</v>
      </c>
      <c r="AM275" s="104"/>
      <c r="AN275" s="103"/>
      <c r="AO275" s="75">
        <f t="shared" si="319"/>
        <v>0</v>
      </c>
      <c r="AP275" s="104"/>
      <c r="AQ275" s="103"/>
      <c r="AR275" s="75">
        <f t="shared" si="320"/>
        <v>0</v>
      </c>
      <c r="AS275" s="104"/>
      <c r="AT275" s="98"/>
      <c r="AU275" s="80">
        <f>AU273/AU269</f>
        <v>1</v>
      </c>
    </row>
    <row r="276" spans="1:47" ht="15.75" customHeight="1">
      <c r="A276" s="535"/>
      <c r="B276" s="549"/>
      <c r="C276" s="537"/>
      <c r="D276" s="567"/>
      <c r="E276" s="541"/>
      <c r="F276" s="92" t="s">
        <v>44</v>
      </c>
      <c r="G276" s="105"/>
      <c r="H276" s="81">
        <f t="shared" si="309"/>
        <v>0</v>
      </c>
      <c r="I276" s="106"/>
      <c r="J276" s="105"/>
      <c r="K276" s="81">
        <f t="shared" si="310"/>
        <v>0</v>
      </c>
      <c r="L276" s="106"/>
      <c r="M276" s="105"/>
      <c r="N276" s="81">
        <f t="shared" si="321"/>
        <v>0</v>
      </c>
      <c r="O276" s="106"/>
      <c r="P276" s="105"/>
      <c r="Q276" s="81">
        <f t="shared" si="311"/>
        <v>0</v>
      </c>
      <c r="R276" s="106"/>
      <c r="S276" s="105"/>
      <c r="T276" s="81">
        <f t="shared" si="312"/>
        <v>0</v>
      </c>
      <c r="U276" s="106"/>
      <c r="V276" s="105"/>
      <c r="W276" s="81">
        <f t="shared" si="313"/>
        <v>0</v>
      </c>
      <c r="X276" s="124"/>
      <c r="Y276" s="105"/>
      <c r="Z276" s="81">
        <f t="shared" si="314"/>
        <v>0</v>
      </c>
      <c r="AA276" s="106"/>
      <c r="AB276" s="105"/>
      <c r="AC276" s="81">
        <f t="shared" si="315"/>
        <v>0</v>
      </c>
      <c r="AD276" s="106"/>
      <c r="AE276" s="105"/>
      <c r="AF276" s="81">
        <f t="shared" si="316"/>
        <v>0</v>
      </c>
      <c r="AG276" s="106"/>
      <c r="AH276" s="105"/>
      <c r="AI276" s="81">
        <f t="shared" si="317"/>
        <v>0</v>
      </c>
      <c r="AJ276" s="106"/>
      <c r="AK276" s="105"/>
      <c r="AL276" s="81">
        <f t="shared" si="318"/>
        <v>0</v>
      </c>
      <c r="AM276" s="106"/>
      <c r="AN276" s="105"/>
      <c r="AO276" s="81">
        <f t="shared" si="319"/>
        <v>0</v>
      </c>
      <c r="AP276" s="106"/>
      <c r="AQ276" s="105"/>
      <c r="AR276" s="81">
        <f t="shared" si="320"/>
        <v>0</v>
      </c>
      <c r="AS276" s="106"/>
      <c r="AT276" s="99"/>
      <c r="AU276" s="82"/>
    </row>
    <row r="277" spans="1:47" ht="15" customHeight="1">
      <c r="A277" s="497" t="s">
        <v>22</v>
      </c>
      <c r="B277" s="499" t="s">
        <v>18</v>
      </c>
      <c r="C277" s="499" t="s">
        <v>19</v>
      </c>
      <c r="D277" s="499" t="s">
        <v>204</v>
      </c>
      <c r="E277" s="499" t="s">
        <v>21</v>
      </c>
      <c r="F277" s="558" t="s">
        <v>23</v>
      </c>
      <c r="G277" s="474" t="s">
        <v>24</v>
      </c>
      <c r="H277" s="476" t="s">
        <v>25</v>
      </c>
      <c r="I277" s="478" t="s">
        <v>26</v>
      </c>
      <c r="J277" s="474" t="s">
        <v>24</v>
      </c>
      <c r="K277" s="476" t="s">
        <v>25</v>
      </c>
      <c r="L277" s="478" t="s">
        <v>26</v>
      </c>
      <c r="M277" s="474" t="s">
        <v>24</v>
      </c>
      <c r="N277" s="476" t="s">
        <v>25</v>
      </c>
      <c r="O277" s="478" t="s">
        <v>26</v>
      </c>
      <c r="P277" s="474" t="s">
        <v>24</v>
      </c>
      <c r="Q277" s="476" t="s">
        <v>25</v>
      </c>
      <c r="R277" s="478" t="s">
        <v>26</v>
      </c>
      <c r="S277" s="474" t="s">
        <v>24</v>
      </c>
      <c r="T277" s="476" t="s">
        <v>25</v>
      </c>
      <c r="U277" s="478" t="s">
        <v>26</v>
      </c>
      <c r="V277" s="474" t="s">
        <v>24</v>
      </c>
      <c r="W277" s="476" t="s">
        <v>25</v>
      </c>
      <c r="X277" s="559" t="s">
        <v>26</v>
      </c>
      <c r="Y277" s="474" t="s">
        <v>24</v>
      </c>
      <c r="Z277" s="476" t="s">
        <v>25</v>
      </c>
      <c r="AA277" s="478" t="s">
        <v>26</v>
      </c>
      <c r="AB277" s="474" t="s">
        <v>24</v>
      </c>
      <c r="AC277" s="476" t="s">
        <v>25</v>
      </c>
      <c r="AD277" s="478" t="s">
        <v>26</v>
      </c>
      <c r="AE277" s="474" t="s">
        <v>24</v>
      </c>
      <c r="AF277" s="476" t="s">
        <v>25</v>
      </c>
      <c r="AG277" s="478" t="s">
        <v>26</v>
      </c>
      <c r="AH277" s="474" t="s">
        <v>24</v>
      </c>
      <c r="AI277" s="476" t="s">
        <v>25</v>
      </c>
      <c r="AJ277" s="478" t="s">
        <v>26</v>
      </c>
      <c r="AK277" s="474" t="s">
        <v>24</v>
      </c>
      <c r="AL277" s="476" t="s">
        <v>25</v>
      </c>
      <c r="AM277" s="478" t="s">
        <v>26</v>
      </c>
      <c r="AN277" s="474" t="s">
        <v>24</v>
      </c>
      <c r="AO277" s="476" t="s">
        <v>25</v>
      </c>
      <c r="AP277" s="478" t="s">
        <v>26</v>
      </c>
      <c r="AQ277" s="474" t="s">
        <v>24</v>
      </c>
      <c r="AR277" s="476" t="s">
        <v>25</v>
      </c>
      <c r="AS277" s="478" t="s">
        <v>26</v>
      </c>
      <c r="AT277" s="563" t="s">
        <v>24</v>
      </c>
      <c r="AU277" s="480" t="s">
        <v>27</v>
      </c>
    </row>
    <row r="278" spans="1:47" ht="15" customHeight="1">
      <c r="A278" s="547"/>
      <c r="B278" s="533"/>
      <c r="C278" s="533"/>
      <c r="D278" s="533"/>
      <c r="E278" s="533"/>
      <c r="F278" s="551"/>
      <c r="G278" s="513"/>
      <c r="H278" s="503"/>
      <c r="I278" s="505"/>
      <c r="J278" s="513"/>
      <c r="K278" s="503"/>
      <c r="L278" s="505"/>
      <c r="M278" s="513"/>
      <c r="N278" s="503"/>
      <c r="O278" s="505"/>
      <c r="P278" s="513"/>
      <c r="Q278" s="503"/>
      <c r="R278" s="505"/>
      <c r="S278" s="513"/>
      <c r="T278" s="503"/>
      <c r="U278" s="505"/>
      <c r="V278" s="513"/>
      <c r="W278" s="503"/>
      <c r="X278" s="543"/>
      <c r="Y278" s="513"/>
      <c r="Z278" s="503"/>
      <c r="AA278" s="505"/>
      <c r="AB278" s="513"/>
      <c r="AC278" s="503"/>
      <c r="AD278" s="505"/>
      <c r="AE278" s="513"/>
      <c r="AF278" s="503"/>
      <c r="AG278" s="505"/>
      <c r="AH278" s="513"/>
      <c r="AI278" s="503"/>
      <c r="AJ278" s="505"/>
      <c r="AK278" s="513"/>
      <c r="AL278" s="503"/>
      <c r="AM278" s="505"/>
      <c r="AN278" s="513"/>
      <c r="AO278" s="503"/>
      <c r="AP278" s="505"/>
      <c r="AQ278" s="513"/>
      <c r="AR278" s="503"/>
      <c r="AS278" s="505"/>
      <c r="AT278" s="545"/>
      <c r="AU278" s="553"/>
    </row>
    <row r="279" spans="1:47" ht="15" customHeight="1">
      <c r="A279" s="534" t="s">
        <v>333</v>
      </c>
      <c r="B279" s="548" t="s">
        <v>334</v>
      </c>
      <c r="C279" s="536">
        <v>1987</v>
      </c>
      <c r="D279" s="564" t="s">
        <v>335</v>
      </c>
      <c r="E279" s="540" t="s">
        <v>336</v>
      </c>
      <c r="F279" s="91" t="s">
        <v>31</v>
      </c>
      <c r="G279" s="103">
        <v>354000</v>
      </c>
      <c r="H279" s="75">
        <f t="shared" ref="H279:H287" si="322">G279-I279</f>
        <v>0</v>
      </c>
      <c r="I279" s="104">
        <v>354000</v>
      </c>
      <c r="J279" s="103"/>
      <c r="K279" s="75">
        <f t="shared" ref="K279:K287" si="323">J279-L279</f>
        <v>0</v>
      </c>
      <c r="L279" s="104"/>
      <c r="M279" s="103"/>
      <c r="N279" s="75">
        <f t="shared" ref="N279:N287" si="324">M279-O279</f>
        <v>0</v>
      </c>
      <c r="O279" s="104"/>
      <c r="P279" s="103"/>
      <c r="Q279" s="75">
        <f t="shared" ref="Q279:Q287" si="325">P279-R279</f>
        <v>0</v>
      </c>
      <c r="R279" s="104"/>
      <c r="S279" s="103"/>
      <c r="T279" s="75">
        <f t="shared" ref="T279:T287" si="326">S279-U279</f>
        <v>0</v>
      </c>
      <c r="U279" s="104"/>
      <c r="V279" s="103"/>
      <c r="W279" s="75">
        <f t="shared" ref="W279:W287" si="327">V279-X279</f>
        <v>0</v>
      </c>
      <c r="X279" s="123"/>
      <c r="Y279" s="103"/>
      <c r="Z279" s="75">
        <f t="shared" ref="Z279:Z287" si="328">Y279-AA279</f>
        <v>0</v>
      </c>
      <c r="AA279" s="104"/>
      <c r="AB279" s="103"/>
      <c r="AC279" s="75">
        <f t="shared" ref="AC279:AC287" si="329">AB279-AD279</f>
        <v>0</v>
      </c>
      <c r="AD279" s="104"/>
      <c r="AE279" s="103"/>
      <c r="AF279" s="75">
        <f t="shared" ref="AF279:AF287" si="330">AE279-AG279</f>
        <v>0</v>
      </c>
      <c r="AG279" s="104"/>
      <c r="AH279" s="103"/>
      <c r="AI279" s="75">
        <f t="shared" ref="AI279:AI287" si="331">AH279-AJ279</f>
        <v>0</v>
      </c>
      <c r="AJ279" s="104"/>
      <c r="AK279" s="103"/>
      <c r="AL279" s="75">
        <f t="shared" ref="AL279:AL287" si="332">AK279-AM279</f>
        <v>0</v>
      </c>
      <c r="AM279" s="104"/>
      <c r="AN279" s="103"/>
      <c r="AO279" s="75">
        <f t="shared" ref="AO279:AO287" si="333">AN279-AP279</f>
        <v>0</v>
      </c>
      <c r="AP279" s="104"/>
      <c r="AQ279" s="103"/>
      <c r="AR279" s="75">
        <f t="shared" ref="AR279:AR287" si="334">AQ279-AS279</f>
        <v>0</v>
      </c>
      <c r="AS279" s="104"/>
      <c r="AT279" s="98"/>
      <c r="AU279" s="77" t="s">
        <v>32</v>
      </c>
    </row>
    <row r="280" spans="1:47" ht="15" customHeight="1">
      <c r="A280" s="534"/>
      <c r="B280" s="548"/>
      <c r="C280" s="536"/>
      <c r="D280" s="564"/>
      <c r="E280" s="540"/>
      <c r="F280" s="91" t="s">
        <v>33</v>
      </c>
      <c r="G280" s="103"/>
      <c r="H280" s="75">
        <f t="shared" si="322"/>
        <v>0</v>
      </c>
      <c r="I280" s="104"/>
      <c r="J280" s="103"/>
      <c r="K280" s="75">
        <f t="shared" si="323"/>
        <v>0</v>
      </c>
      <c r="L280" s="104"/>
      <c r="M280" s="103"/>
      <c r="N280" s="75">
        <f t="shared" si="324"/>
        <v>0</v>
      </c>
      <c r="O280" s="104"/>
      <c r="P280" s="103"/>
      <c r="Q280" s="75">
        <f t="shared" si="325"/>
        <v>0</v>
      </c>
      <c r="R280" s="104"/>
      <c r="S280" s="103"/>
      <c r="T280" s="75">
        <f t="shared" si="326"/>
        <v>0</v>
      </c>
      <c r="U280" s="104"/>
      <c r="V280" s="103"/>
      <c r="W280" s="75">
        <f t="shared" si="327"/>
        <v>0</v>
      </c>
      <c r="X280" s="123"/>
      <c r="Y280" s="103"/>
      <c r="Z280" s="75">
        <f t="shared" si="328"/>
        <v>0</v>
      </c>
      <c r="AA280" s="104"/>
      <c r="AB280" s="103"/>
      <c r="AC280" s="75">
        <f t="shared" si="329"/>
        <v>0</v>
      </c>
      <c r="AD280" s="104"/>
      <c r="AE280" s="103"/>
      <c r="AF280" s="75">
        <f t="shared" si="330"/>
        <v>0</v>
      </c>
      <c r="AG280" s="104"/>
      <c r="AH280" s="103"/>
      <c r="AI280" s="75">
        <f t="shared" si="331"/>
        <v>0</v>
      </c>
      <c r="AJ280" s="104"/>
      <c r="AK280" s="103"/>
      <c r="AL280" s="75">
        <f t="shared" si="332"/>
        <v>0</v>
      </c>
      <c r="AM280" s="104"/>
      <c r="AN280" s="103"/>
      <c r="AO280" s="75">
        <f t="shared" si="333"/>
        <v>0</v>
      </c>
      <c r="AP280" s="104"/>
      <c r="AQ280" s="103"/>
      <c r="AR280" s="75">
        <f t="shared" si="334"/>
        <v>0</v>
      </c>
      <c r="AS280" s="104"/>
      <c r="AT280" s="98"/>
      <c r="AU280" s="78">
        <f>SUM(G279:G287,J279:J287,M279:M287,P279:P287,S279:S287,V279:V287,Y279:Y287,AB279:AB287,AE279:AE287,AH279:AH287,AK279:AK287,AT279:AT287,AN279:AN287,AQ279:AQ287)</f>
        <v>354000</v>
      </c>
    </row>
    <row r="281" spans="1:47" ht="15" customHeight="1">
      <c r="A281" s="534"/>
      <c r="B281" s="548"/>
      <c r="C281" s="536"/>
      <c r="D281" s="564"/>
      <c r="E281" s="540"/>
      <c r="F281" s="91" t="s">
        <v>34</v>
      </c>
      <c r="G281" s="103"/>
      <c r="H281" s="75">
        <f t="shared" si="322"/>
        <v>0</v>
      </c>
      <c r="I281" s="104"/>
      <c r="J281" s="103"/>
      <c r="K281" s="75">
        <f t="shared" si="323"/>
        <v>0</v>
      </c>
      <c r="L281" s="104"/>
      <c r="M281" s="103"/>
      <c r="N281" s="75">
        <f t="shared" si="324"/>
        <v>0</v>
      </c>
      <c r="O281" s="104"/>
      <c r="P281" s="103"/>
      <c r="Q281" s="75">
        <f t="shared" si="325"/>
        <v>0</v>
      </c>
      <c r="R281" s="104"/>
      <c r="S281" s="103"/>
      <c r="T281" s="75">
        <f t="shared" si="326"/>
        <v>0</v>
      </c>
      <c r="U281" s="104"/>
      <c r="V281" s="103"/>
      <c r="W281" s="75">
        <f t="shared" si="327"/>
        <v>0</v>
      </c>
      <c r="X281" s="123"/>
      <c r="Y281" s="103"/>
      <c r="Z281" s="75">
        <f t="shared" si="328"/>
        <v>0</v>
      </c>
      <c r="AA281" s="104"/>
      <c r="AB281" s="103"/>
      <c r="AC281" s="75">
        <f t="shared" si="329"/>
        <v>0</v>
      </c>
      <c r="AD281" s="104"/>
      <c r="AE281" s="103"/>
      <c r="AF281" s="75">
        <f t="shared" si="330"/>
        <v>0</v>
      </c>
      <c r="AG281" s="104"/>
      <c r="AH281" s="103"/>
      <c r="AI281" s="75">
        <f t="shared" si="331"/>
        <v>0</v>
      </c>
      <c r="AJ281" s="104"/>
      <c r="AK281" s="103"/>
      <c r="AL281" s="75">
        <f t="shared" si="332"/>
        <v>0</v>
      </c>
      <c r="AM281" s="104"/>
      <c r="AN281" s="103"/>
      <c r="AO281" s="75">
        <f t="shared" si="333"/>
        <v>0</v>
      </c>
      <c r="AP281" s="104"/>
      <c r="AQ281" s="103"/>
      <c r="AR281" s="75">
        <f t="shared" si="334"/>
        <v>0</v>
      </c>
      <c r="AS281" s="104"/>
      <c r="AT281" s="98"/>
      <c r="AU281" s="79" t="s">
        <v>35</v>
      </c>
    </row>
    <row r="282" spans="1:47" ht="15" customHeight="1">
      <c r="A282" s="534"/>
      <c r="B282" s="548"/>
      <c r="C282" s="536"/>
      <c r="D282" s="564"/>
      <c r="E282" s="540"/>
      <c r="F282" s="91" t="s">
        <v>36</v>
      </c>
      <c r="G282" s="103"/>
      <c r="H282" s="75">
        <f t="shared" si="322"/>
        <v>0</v>
      </c>
      <c r="I282" s="104"/>
      <c r="J282" s="103"/>
      <c r="K282" s="75">
        <f t="shared" si="323"/>
        <v>0</v>
      </c>
      <c r="L282" s="104"/>
      <c r="M282" s="103"/>
      <c r="N282" s="75">
        <f t="shared" si="324"/>
        <v>0</v>
      </c>
      <c r="O282" s="104"/>
      <c r="P282" s="103"/>
      <c r="Q282" s="75">
        <f t="shared" si="325"/>
        <v>0</v>
      </c>
      <c r="R282" s="104"/>
      <c r="S282" s="103"/>
      <c r="T282" s="75">
        <f t="shared" si="326"/>
        <v>0</v>
      </c>
      <c r="U282" s="104"/>
      <c r="V282" s="103"/>
      <c r="W282" s="75">
        <f t="shared" si="327"/>
        <v>0</v>
      </c>
      <c r="X282" s="123"/>
      <c r="Y282" s="103"/>
      <c r="Z282" s="75">
        <f t="shared" si="328"/>
        <v>0</v>
      </c>
      <c r="AA282" s="104"/>
      <c r="AB282" s="103"/>
      <c r="AC282" s="75">
        <f t="shared" si="329"/>
        <v>0</v>
      </c>
      <c r="AD282" s="104"/>
      <c r="AE282" s="103"/>
      <c r="AF282" s="75">
        <f t="shared" si="330"/>
        <v>0</v>
      </c>
      <c r="AG282" s="104"/>
      <c r="AH282" s="103"/>
      <c r="AI282" s="75">
        <f t="shared" si="331"/>
        <v>0</v>
      </c>
      <c r="AJ282" s="104"/>
      <c r="AK282" s="103"/>
      <c r="AL282" s="75">
        <f t="shared" si="332"/>
        <v>0</v>
      </c>
      <c r="AM282" s="104"/>
      <c r="AN282" s="103"/>
      <c r="AO282" s="75">
        <f t="shared" si="333"/>
        <v>0</v>
      </c>
      <c r="AP282" s="104"/>
      <c r="AQ282" s="103"/>
      <c r="AR282" s="75">
        <f t="shared" si="334"/>
        <v>0</v>
      </c>
      <c r="AS282" s="104"/>
      <c r="AT282" s="98"/>
      <c r="AU282" s="78">
        <f>SUM(H279:H287,K279:K287,N279:N287,Q279:Q287,T279:T287,W279:W287,Z279:Z287,AC279:AC287,Z279:Z287,AF279:AF287,AI279:AI287,AL279:AL287,AO279:AO287,AR279:AR287)</f>
        <v>0</v>
      </c>
    </row>
    <row r="283" spans="1:47" ht="15" customHeight="1">
      <c r="A283" s="534"/>
      <c r="B283" s="548"/>
      <c r="C283" s="536"/>
      <c r="D283" s="564"/>
      <c r="E283" s="540"/>
      <c r="F283" s="91" t="s">
        <v>37</v>
      </c>
      <c r="G283" s="103"/>
      <c r="H283" s="75">
        <f t="shared" si="322"/>
        <v>0</v>
      </c>
      <c r="I283" s="104"/>
      <c r="J283" s="103"/>
      <c r="K283" s="75">
        <f t="shared" si="323"/>
        <v>0</v>
      </c>
      <c r="L283" s="104"/>
      <c r="M283" s="103"/>
      <c r="N283" s="75">
        <f t="shared" si="324"/>
        <v>0</v>
      </c>
      <c r="O283" s="104"/>
      <c r="P283" s="103"/>
      <c r="Q283" s="75">
        <f t="shared" si="325"/>
        <v>0</v>
      </c>
      <c r="R283" s="104"/>
      <c r="S283" s="103"/>
      <c r="T283" s="75">
        <f t="shared" si="326"/>
        <v>0</v>
      </c>
      <c r="U283" s="104"/>
      <c r="V283" s="103"/>
      <c r="W283" s="75">
        <f t="shared" si="327"/>
        <v>0</v>
      </c>
      <c r="X283" s="123"/>
      <c r="Y283" s="103"/>
      <c r="Z283" s="75">
        <f t="shared" si="328"/>
        <v>0</v>
      </c>
      <c r="AA283" s="104"/>
      <c r="AB283" s="103"/>
      <c r="AC283" s="75">
        <f t="shared" si="329"/>
        <v>0</v>
      </c>
      <c r="AD283" s="104"/>
      <c r="AE283" s="103"/>
      <c r="AF283" s="75">
        <f t="shared" si="330"/>
        <v>0</v>
      </c>
      <c r="AG283" s="104"/>
      <c r="AH283" s="103"/>
      <c r="AI283" s="75">
        <f t="shared" si="331"/>
        <v>0</v>
      </c>
      <c r="AJ283" s="104"/>
      <c r="AK283" s="103"/>
      <c r="AL283" s="75">
        <f t="shared" si="332"/>
        <v>0</v>
      </c>
      <c r="AM283" s="104"/>
      <c r="AN283" s="103"/>
      <c r="AO283" s="75">
        <f t="shared" si="333"/>
        <v>0</v>
      </c>
      <c r="AP283" s="104"/>
      <c r="AQ283" s="103"/>
      <c r="AR283" s="75">
        <f t="shared" si="334"/>
        <v>0</v>
      </c>
      <c r="AS283" s="104"/>
      <c r="AT283" s="98"/>
      <c r="AU283" s="79" t="s">
        <v>38</v>
      </c>
    </row>
    <row r="284" spans="1:47" ht="15" customHeight="1">
      <c r="A284" s="534"/>
      <c r="B284" s="548"/>
      <c r="C284" s="536"/>
      <c r="D284" s="564"/>
      <c r="E284" s="540"/>
      <c r="F284" s="91" t="s">
        <v>40</v>
      </c>
      <c r="G284" s="103"/>
      <c r="H284" s="75">
        <f t="shared" si="322"/>
        <v>0</v>
      </c>
      <c r="I284" s="104"/>
      <c r="J284" s="103"/>
      <c r="K284" s="75">
        <f t="shared" si="323"/>
        <v>0</v>
      </c>
      <c r="L284" s="104"/>
      <c r="M284" s="103"/>
      <c r="N284" s="75">
        <f t="shared" si="324"/>
        <v>0</v>
      </c>
      <c r="O284" s="104"/>
      <c r="P284" s="103"/>
      <c r="Q284" s="75">
        <f t="shared" si="325"/>
        <v>0</v>
      </c>
      <c r="R284" s="104"/>
      <c r="S284" s="103"/>
      <c r="T284" s="75">
        <f t="shared" si="326"/>
        <v>0</v>
      </c>
      <c r="U284" s="104"/>
      <c r="V284" s="103"/>
      <c r="W284" s="75">
        <f t="shared" si="327"/>
        <v>0</v>
      </c>
      <c r="X284" s="123"/>
      <c r="Y284" s="103"/>
      <c r="Z284" s="75">
        <f t="shared" si="328"/>
        <v>0</v>
      </c>
      <c r="AA284" s="104"/>
      <c r="AB284" s="103"/>
      <c r="AC284" s="75">
        <f t="shared" si="329"/>
        <v>0</v>
      </c>
      <c r="AD284" s="104"/>
      <c r="AE284" s="103"/>
      <c r="AF284" s="75">
        <f t="shared" si="330"/>
        <v>0</v>
      </c>
      <c r="AG284" s="104"/>
      <c r="AH284" s="103"/>
      <c r="AI284" s="75">
        <f t="shared" si="331"/>
        <v>0</v>
      </c>
      <c r="AJ284" s="104"/>
      <c r="AK284" s="103"/>
      <c r="AL284" s="75">
        <f t="shared" si="332"/>
        <v>0</v>
      </c>
      <c r="AM284" s="104"/>
      <c r="AN284" s="103"/>
      <c r="AO284" s="75">
        <f t="shared" si="333"/>
        <v>0</v>
      </c>
      <c r="AP284" s="104"/>
      <c r="AQ284" s="103"/>
      <c r="AR284" s="75">
        <f t="shared" si="334"/>
        <v>0</v>
      </c>
      <c r="AS284" s="104"/>
      <c r="AT284" s="98"/>
      <c r="AU284" s="78">
        <f>SUM(I279:I287,L279:L287,O279:O287,R279:R287,U279:U287,X279:X287,AA279:AA287,AD279:AD287,AG279:AG287,AJ279:AJ287,AM279:AM287,AP279:AP287,AS279:AS287)</f>
        <v>354000</v>
      </c>
    </row>
    <row r="285" spans="1:47" ht="15" customHeight="1">
      <c r="A285" s="534"/>
      <c r="B285" s="548"/>
      <c r="C285" s="536"/>
      <c r="D285" s="564"/>
      <c r="E285" s="540"/>
      <c r="F285" s="91" t="s">
        <v>41</v>
      </c>
      <c r="G285" s="103"/>
      <c r="H285" s="75">
        <f t="shared" si="322"/>
        <v>0</v>
      </c>
      <c r="I285" s="104"/>
      <c r="J285" s="103"/>
      <c r="K285" s="75">
        <f t="shared" si="323"/>
        <v>0</v>
      </c>
      <c r="L285" s="104"/>
      <c r="M285" s="103"/>
      <c r="N285" s="75">
        <f t="shared" si="324"/>
        <v>0</v>
      </c>
      <c r="O285" s="104"/>
      <c r="P285" s="103"/>
      <c r="Q285" s="75">
        <f t="shared" si="325"/>
        <v>0</v>
      </c>
      <c r="R285" s="104"/>
      <c r="S285" s="103"/>
      <c r="T285" s="75">
        <f t="shared" si="326"/>
        <v>0</v>
      </c>
      <c r="U285" s="104"/>
      <c r="V285" s="103"/>
      <c r="W285" s="75">
        <f t="shared" si="327"/>
        <v>0</v>
      </c>
      <c r="X285" s="123"/>
      <c r="Y285" s="103"/>
      <c r="Z285" s="75">
        <f t="shared" si="328"/>
        <v>0</v>
      </c>
      <c r="AA285" s="104"/>
      <c r="AB285" s="103"/>
      <c r="AC285" s="75">
        <f t="shared" si="329"/>
        <v>0</v>
      </c>
      <c r="AD285" s="104"/>
      <c r="AE285" s="103"/>
      <c r="AF285" s="75">
        <f t="shared" si="330"/>
        <v>0</v>
      </c>
      <c r="AG285" s="104"/>
      <c r="AH285" s="103"/>
      <c r="AI285" s="75">
        <f t="shared" si="331"/>
        <v>0</v>
      </c>
      <c r="AJ285" s="104"/>
      <c r="AK285" s="103"/>
      <c r="AL285" s="75">
        <f t="shared" si="332"/>
        <v>0</v>
      </c>
      <c r="AM285" s="104"/>
      <c r="AN285" s="103"/>
      <c r="AO285" s="75">
        <f t="shared" si="333"/>
        <v>0</v>
      </c>
      <c r="AP285" s="104"/>
      <c r="AQ285" s="103"/>
      <c r="AR285" s="75">
        <f t="shared" si="334"/>
        <v>0</v>
      </c>
      <c r="AS285" s="104"/>
      <c r="AT285" s="98"/>
      <c r="AU285" s="79" t="s">
        <v>42</v>
      </c>
    </row>
    <row r="286" spans="1:47" ht="15" customHeight="1">
      <c r="A286" s="534"/>
      <c r="B286" s="548"/>
      <c r="C286" s="536"/>
      <c r="D286" s="564"/>
      <c r="E286" s="540"/>
      <c r="F286" s="91" t="s">
        <v>43</v>
      </c>
      <c r="G286" s="103"/>
      <c r="H286" s="75">
        <f t="shared" si="322"/>
        <v>0</v>
      </c>
      <c r="I286" s="104"/>
      <c r="J286" s="103"/>
      <c r="K286" s="75">
        <f t="shared" si="323"/>
        <v>0</v>
      </c>
      <c r="L286" s="104"/>
      <c r="M286" s="103"/>
      <c r="N286" s="75">
        <f t="shared" si="324"/>
        <v>0</v>
      </c>
      <c r="O286" s="104"/>
      <c r="P286" s="103"/>
      <c r="Q286" s="75">
        <f t="shared" si="325"/>
        <v>0</v>
      </c>
      <c r="R286" s="104"/>
      <c r="S286" s="103"/>
      <c r="T286" s="75">
        <f t="shared" si="326"/>
        <v>0</v>
      </c>
      <c r="U286" s="104"/>
      <c r="V286" s="103"/>
      <c r="W286" s="75">
        <f t="shared" si="327"/>
        <v>0</v>
      </c>
      <c r="X286" s="123"/>
      <c r="Y286" s="103"/>
      <c r="Z286" s="75">
        <f t="shared" si="328"/>
        <v>0</v>
      </c>
      <c r="AA286" s="104"/>
      <c r="AB286" s="103"/>
      <c r="AC286" s="75">
        <f t="shared" si="329"/>
        <v>0</v>
      </c>
      <c r="AD286" s="104"/>
      <c r="AE286" s="103"/>
      <c r="AF286" s="75">
        <f t="shared" si="330"/>
        <v>0</v>
      </c>
      <c r="AG286" s="104"/>
      <c r="AH286" s="103"/>
      <c r="AI286" s="75">
        <f t="shared" si="331"/>
        <v>0</v>
      </c>
      <c r="AJ286" s="104"/>
      <c r="AK286" s="103"/>
      <c r="AL286" s="75">
        <f t="shared" si="332"/>
        <v>0</v>
      </c>
      <c r="AM286" s="104"/>
      <c r="AN286" s="103"/>
      <c r="AO286" s="75">
        <f t="shared" si="333"/>
        <v>0</v>
      </c>
      <c r="AP286" s="104"/>
      <c r="AQ286" s="103"/>
      <c r="AR286" s="75">
        <f t="shared" si="334"/>
        <v>0</v>
      </c>
      <c r="AS286" s="104"/>
      <c r="AT286" s="98"/>
      <c r="AU286" s="80">
        <f>AU284/AU280</f>
        <v>1</v>
      </c>
    </row>
    <row r="287" spans="1:47" ht="15" customHeight="1">
      <c r="A287" s="481"/>
      <c r="B287" s="484"/>
      <c r="C287" s="487"/>
      <c r="D287" s="570"/>
      <c r="E287" s="493"/>
      <c r="F287" s="93" t="s">
        <v>44</v>
      </c>
      <c r="G287" s="107"/>
      <c r="H287" s="76">
        <f t="shared" si="322"/>
        <v>0</v>
      </c>
      <c r="I287" s="108"/>
      <c r="J287" s="107"/>
      <c r="K287" s="76">
        <f t="shared" si="323"/>
        <v>0</v>
      </c>
      <c r="L287" s="108"/>
      <c r="M287" s="107"/>
      <c r="N287" s="76">
        <f t="shared" si="324"/>
        <v>0</v>
      </c>
      <c r="O287" s="108"/>
      <c r="P287" s="107"/>
      <c r="Q287" s="76">
        <f t="shared" si="325"/>
        <v>0</v>
      </c>
      <c r="R287" s="108"/>
      <c r="S287" s="107"/>
      <c r="T287" s="76">
        <f t="shared" si="326"/>
        <v>0</v>
      </c>
      <c r="U287" s="108"/>
      <c r="V287" s="107"/>
      <c r="W287" s="76">
        <f t="shared" si="327"/>
        <v>0</v>
      </c>
      <c r="X287" s="125"/>
      <c r="Y287" s="107"/>
      <c r="Z287" s="76">
        <f t="shared" si="328"/>
        <v>0</v>
      </c>
      <c r="AA287" s="108"/>
      <c r="AB287" s="107"/>
      <c r="AC287" s="76">
        <f t="shared" si="329"/>
        <v>0</v>
      </c>
      <c r="AD287" s="108"/>
      <c r="AE287" s="107"/>
      <c r="AF287" s="76">
        <f t="shared" si="330"/>
        <v>0</v>
      </c>
      <c r="AG287" s="108"/>
      <c r="AH287" s="107"/>
      <c r="AI287" s="76">
        <f t="shared" si="331"/>
        <v>0</v>
      </c>
      <c r="AJ287" s="108"/>
      <c r="AK287" s="107"/>
      <c r="AL287" s="76">
        <f t="shared" si="332"/>
        <v>0</v>
      </c>
      <c r="AM287" s="108"/>
      <c r="AN287" s="107"/>
      <c r="AO287" s="76">
        <f t="shared" si="333"/>
        <v>0</v>
      </c>
      <c r="AP287" s="108"/>
      <c r="AQ287" s="107"/>
      <c r="AR287" s="76">
        <f t="shared" si="334"/>
        <v>0</v>
      </c>
      <c r="AS287" s="108"/>
      <c r="AT287" s="100"/>
      <c r="AU287" s="84"/>
    </row>
    <row r="288" spans="1:47" ht="15" customHeight="1">
      <c r="A288" s="546" t="s">
        <v>22</v>
      </c>
      <c r="B288" s="532" t="s">
        <v>18</v>
      </c>
      <c r="C288" s="532" t="s">
        <v>19</v>
      </c>
      <c r="D288" s="532" t="s">
        <v>204</v>
      </c>
      <c r="E288" s="532" t="s">
        <v>21</v>
      </c>
      <c r="F288" s="550" t="s">
        <v>23</v>
      </c>
      <c r="G288" s="512" t="s">
        <v>24</v>
      </c>
      <c r="H288" s="502" t="s">
        <v>25</v>
      </c>
      <c r="I288" s="504" t="s">
        <v>26</v>
      </c>
      <c r="J288" s="512" t="s">
        <v>24</v>
      </c>
      <c r="K288" s="502" t="s">
        <v>25</v>
      </c>
      <c r="L288" s="504" t="s">
        <v>26</v>
      </c>
      <c r="M288" s="512" t="s">
        <v>24</v>
      </c>
      <c r="N288" s="502" t="s">
        <v>25</v>
      </c>
      <c r="O288" s="504" t="s">
        <v>26</v>
      </c>
      <c r="P288" s="512" t="s">
        <v>24</v>
      </c>
      <c r="Q288" s="502" t="s">
        <v>25</v>
      </c>
      <c r="R288" s="504" t="s">
        <v>26</v>
      </c>
      <c r="S288" s="512" t="s">
        <v>24</v>
      </c>
      <c r="T288" s="502" t="s">
        <v>25</v>
      </c>
      <c r="U288" s="504" t="s">
        <v>26</v>
      </c>
      <c r="V288" s="512" t="s">
        <v>24</v>
      </c>
      <c r="W288" s="502" t="s">
        <v>25</v>
      </c>
      <c r="X288" s="542" t="s">
        <v>26</v>
      </c>
      <c r="Y288" s="512" t="s">
        <v>24</v>
      </c>
      <c r="Z288" s="502" t="s">
        <v>25</v>
      </c>
      <c r="AA288" s="504" t="s">
        <v>26</v>
      </c>
      <c r="AB288" s="512" t="s">
        <v>24</v>
      </c>
      <c r="AC288" s="502" t="s">
        <v>25</v>
      </c>
      <c r="AD288" s="504" t="s">
        <v>26</v>
      </c>
      <c r="AE288" s="512" t="s">
        <v>24</v>
      </c>
      <c r="AF288" s="502" t="s">
        <v>25</v>
      </c>
      <c r="AG288" s="504" t="s">
        <v>26</v>
      </c>
      <c r="AH288" s="512" t="s">
        <v>24</v>
      </c>
      <c r="AI288" s="502" t="s">
        <v>25</v>
      </c>
      <c r="AJ288" s="504" t="s">
        <v>26</v>
      </c>
      <c r="AK288" s="512" t="s">
        <v>24</v>
      </c>
      <c r="AL288" s="502" t="s">
        <v>25</v>
      </c>
      <c r="AM288" s="504" t="s">
        <v>26</v>
      </c>
      <c r="AN288" s="512" t="s">
        <v>24</v>
      </c>
      <c r="AO288" s="502" t="s">
        <v>25</v>
      </c>
      <c r="AP288" s="504" t="s">
        <v>26</v>
      </c>
      <c r="AQ288" s="512" t="s">
        <v>24</v>
      </c>
      <c r="AR288" s="502" t="s">
        <v>25</v>
      </c>
      <c r="AS288" s="504" t="s">
        <v>26</v>
      </c>
      <c r="AT288" s="544" t="s">
        <v>24</v>
      </c>
      <c r="AU288" s="552" t="s">
        <v>27</v>
      </c>
    </row>
    <row r="289" spans="1:47" ht="15" customHeight="1">
      <c r="A289" s="547"/>
      <c r="B289" s="533"/>
      <c r="C289" s="533"/>
      <c r="D289" s="533"/>
      <c r="E289" s="533"/>
      <c r="F289" s="551"/>
      <c r="G289" s="513"/>
      <c r="H289" s="503"/>
      <c r="I289" s="505"/>
      <c r="J289" s="513"/>
      <c r="K289" s="503"/>
      <c r="L289" s="505"/>
      <c r="M289" s="513"/>
      <c r="N289" s="503"/>
      <c r="O289" s="505"/>
      <c r="P289" s="513"/>
      <c r="Q289" s="503"/>
      <c r="R289" s="505"/>
      <c r="S289" s="513"/>
      <c r="T289" s="503"/>
      <c r="U289" s="505"/>
      <c r="V289" s="513"/>
      <c r="W289" s="503"/>
      <c r="X289" s="543"/>
      <c r="Y289" s="513"/>
      <c r="Z289" s="503"/>
      <c r="AA289" s="505"/>
      <c r="AB289" s="513"/>
      <c r="AC289" s="503"/>
      <c r="AD289" s="505"/>
      <c r="AE289" s="513"/>
      <c r="AF289" s="503"/>
      <c r="AG289" s="505"/>
      <c r="AH289" s="513"/>
      <c r="AI289" s="503"/>
      <c r="AJ289" s="505"/>
      <c r="AK289" s="513"/>
      <c r="AL289" s="503"/>
      <c r="AM289" s="505"/>
      <c r="AN289" s="513"/>
      <c r="AO289" s="503"/>
      <c r="AP289" s="505"/>
      <c r="AQ289" s="513"/>
      <c r="AR289" s="503"/>
      <c r="AS289" s="505"/>
      <c r="AT289" s="545"/>
      <c r="AU289" s="553"/>
    </row>
    <row r="290" spans="1:47" ht="15" customHeight="1">
      <c r="A290" s="534" t="s">
        <v>205</v>
      </c>
      <c r="B290" s="548" t="s">
        <v>337</v>
      </c>
      <c r="C290" s="536">
        <v>223</v>
      </c>
      <c r="D290" s="538" t="s">
        <v>338</v>
      </c>
      <c r="E290" s="540" t="s">
        <v>339</v>
      </c>
      <c r="F290" s="91" t="s">
        <v>31</v>
      </c>
      <c r="G290" s="103"/>
      <c r="H290" s="75">
        <f t="shared" ref="H290:H298" si="335">G290-I290</f>
        <v>0</v>
      </c>
      <c r="I290" s="104"/>
      <c r="J290" s="103"/>
      <c r="K290" s="75">
        <f t="shared" ref="K290:K298" si="336">J290-L290</f>
        <v>0</v>
      </c>
      <c r="L290" s="104"/>
      <c r="M290" s="103"/>
      <c r="N290" s="75">
        <f t="shared" ref="N290:N298" si="337">M290-O290</f>
        <v>0</v>
      </c>
      <c r="O290" s="104"/>
      <c r="P290" s="103"/>
      <c r="Q290" s="75">
        <f>P290-R290</f>
        <v>0</v>
      </c>
      <c r="R290" s="104"/>
      <c r="S290" s="103"/>
      <c r="T290" s="75">
        <f t="shared" ref="T290:T298" si="338">S290-U290</f>
        <v>0</v>
      </c>
      <c r="U290" s="104"/>
      <c r="V290" s="103"/>
      <c r="W290" s="75">
        <f t="shared" ref="W290:W298" si="339">V290-X290</f>
        <v>0</v>
      </c>
      <c r="X290" s="123"/>
      <c r="Y290" s="103"/>
      <c r="Z290" s="75">
        <f t="shared" ref="Z290:Z298" si="340">Y290-AA290</f>
        <v>0</v>
      </c>
      <c r="AA290" s="104"/>
      <c r="AB290" s="103"/>
      <c r="AC290" s="75">
        <f t="shared" ref="AC290:AC298" si="341">AB290-AD290</f>
        <v>0</v>
      </c>
      <c r="AD290" s="104"/>
      <c r="AE290" s="103"/>
      <c r="AF290" s="75">
        <f t="shared" ref="AF290:AF298" si="342">AE290-AG290</f>
        <v>0</v>
      </c>
      <c r="AG290" s="104"/>
      <c r="AH290" s="103"/>
      <c r="AI290" s="75">
        <f t="shared" ref="AI290:AI298" si="343">AH290-AJ290</f>
        <v>0</v>
      </c>
      <c r="AJ290" s="104"/>
      <c r="AK290" s="103"/>
      <c r="AL290" s="75">
        <f t="shared" ref="AL290:AL298" si="344">AK290-AM290</f>
        <v>0</v>
      </c>
      <c r="AM290" s="104"/>
      <c r="AN290" s="103"/>
      <c r="AO290" s="75">
        <f t="shared" ref="AO290:AO298" si="345">AN290-AP290</f>
        <v>0</v>
      </c>
      <c r="AP290" s="104"/>
      <c r="AQ290" s="103"/>
      <c r="AR290" s="75">
        <f t="shared" ref="AR290:AR298" si="346">AQ290-AS290</f>
        <v>0</v>
      </c>
      <c r="AS290" s="104"/>
      <c r="AT290" s="98"/>
      <c r="AU290" s="77" t="s">
        <v>32</v>
      </c>
    </row>
    <row r="291" spans="1:47">
      <c r="A291" s="534"/>
      <c r="B291" s="548"/>
      <c r="C291" s="536"/>
      <c r="D291" s="538"/>
      <c r="E291" s="540"/>
      <c r="F291" s="91" t="s">
        <v>33</v>
      </c>
      <c r="G291" s="103"/>
      <c r="H291" s="75">
        <f t="shared" si="335"/>
        <v>0</v>
      </c>
      <c r="I291" s="104"/>
      <c r="J291" s="103"/>
      <c r="K291" s="75">
        <f t="shared" si="336"/>
        <v>0</v>
      </c>
      <c r="L291" s="104"/>
      <c r="M291" s="103"/>
      <c r="N291" s="75">
        <f t="shared" si="337"/>
        <v>0</v>
      </c>
      <c r="O291" s="104"/>
      <c r="P291" s="103"/>
      <c r="Q291" s="75">
        <f>P291-R291</f>
        <v>0</v>
      </c>
      <c r="R291" s="104"/>
      <c r="S291" s="103"/>
      <c r="T291" s="75">
        <f t="shared" si="338"/>
        <v>0</v>
      </c>
      <c r="U291" s="104"/>
      <c r="V291" s="103"/>
      <c r="W291" s="75">
        <f t="shared" si="339"/>
        <v>0</v>
      </c>
      <c r="X291" s="123"/>
      <c r="Y291" s="103"/>
      <c r="Z291" s="75">
        <f t="shared" si="340"/>
        <v>0</v>
      </c>
      <c r="AA291" s="104"/>
      <c r="AB291" s="103"/>
      <c r="AC291" s="75">
        <f t="shared" si="341"/>
        <v>0</v>
      </c>
      <c r="AD291" s="104"/>
      <c r="AE291" s="103"/>
      <c r="AF291" s="75">
        <f t="shared" si="342"/>
        <v>0</v>
      </c>
      <c r="AG291" s="104"/>
      <c r="AH291" s="103"/>
      <c r="AI291" s="75">
        <f t="shared" si="343"/>
        <v>0</v>
      </c>
      <c r="AJ291" s="104"/>
      <c r="AK291" s="103"/>
      <c r="AL291" s="75">
        <f t="shared" si="344"/>
        <v>0</v>
      </c>
      <c r="AM291" s="104"/>
      <c r="AN291" s="103"/>
      <c r="AO291" s="75">
        <f t="shared" si="345"/>
        <v>0</v>
      </c>
      <c r="AP291" s="104"/>
      <c r="AQ291" s="103"/>
      <c r="AR291" s="75">
        <f t="shared" si="346"/>
        <v>0</v>
      </c>
      <c r="AS291" s="104"/>
      <c r="AT291" s="98"/>
      <c r="AU291" s="78">
        <f>SUM(G290:G298,J290:J298,M290:M298,P290:P298,S290:S298,V290:V298,Y290:Y298,AB290:AB298,AE290:AE298,AH290:AH298,AK290:AK298,AT290:AT298,AN290:AN298,AQ290:AQ298)</f>
        <v>24296480</v>
      </c>
    </row>
    <row r="292" spans="1:47">
      <c r="A292" s="534"/>
      <c r="B292" s="548"/>
      <c r="C292" s="536"/>
      <c r="D292" s="538"/>
      <c r="E292" s="540"/>
      <c r="F292" s="91" t="s">
        <v>34</v>
      </c>
      <c r="G292" s="103"/>
      <c r="H292" s="75">
        <f t="shared" si="335"/>
        <v>0</v>
      </c>
      <c r="I292" s="104"/>
      <c r="J292" s="103"/>
      <c r="K292" s="75">
        <f t="shared" si="336"/>
        <v>0</v>
      </c>
      <c r="L292" s="104"/>
      <c r="M292" s="103"/>
      <c r="N292" s="75">
        <f t="shared" si="337"/>
        <v>0</v>
      </c>
      <c r="O292" s="104"/>
      <c r="P292" s="103"/>
      <c r="Q292" s="75">
        <f>P292-R292</f>
        <v>0</v>
      </c>
      <c r="R292" s="104"/>
      <c r="S292" s="103"/>
      <c r="T292" s="75">
        <f t="shared" si="338"/>
        <v>0</v>
      </c>
      <c r="U292" s="104"/>
      <c r="V292" s="103"/>
      <c r="W292" s="75">
        <f t="shared" si="339"/>
        <v>0</v>
      </c>
      <c r="X292" s="123"/>
      <c r="Y292" s="103"/>
      <c r="Z292" s="75">
        <f t="shared" si="340"/>
        <v>0</v>
      </c>
      <c r="AA292" s="104"/>
      <c r="AB292" s="168">
        <v>65080</v>
      </c>
      <c r="AC292" s="183">
        <f t="shared" si="341"/>
        <v>0</v>
      </c>
      <c r="AD292" s="170">
        <v>65080</v>
      </c>
      <c r="AE292" s="103"/>
      <c r="AF292" s="75">
        <f t="shared" si="342"/>
        <v>0</v>
      </c>
      <c r="AG292" s="104"/>
      <c r="AH292" s="103"/>
      <c r="AI292" s="75">
        <f t="shared" si="343"/>
        <v>0</v>
      </c>
      <c r="AJ292" s="104"/>
      <c r="AK292" s="103"/>
      <c r="AL292" s="75">
        <f t="shared" si="344"/>
        <v>0</v>
      </c>
      <c r="AM292" s="104"/>
      <c r="AN292" s="103"/>
      <c r="AO292" s="75">
        <f t="shared" si="345"/>
        <v>0</v>
      </c>
      <c r="AP292" s="104"/>
      <c r="AQ292" s="103"/>
      <c r="AR292" s="75">
        <f t="shared" si="346"/>
        <v>0</v>
      </c>
      <c r="AS292" s="104"/>
      <c r="AT292" s="98"/>
      <c r="AU292" s="79" t="s">
        <v>35</v>
      </c>
    </row>
    <row r="293" spans="1:47">
      <c r="A293" s="534"/>
      <c r="B293" s="548"/>
      <c r="C293" s="536"/>
      <c r="D293" s="538"/>
      <c r="E293" s="540"/>
      <c r="F293" s="91" t="s">
        <v>36</v>
      </c>
      <c r="G293" s="103"/>
      <c r="H293" s="75">
        <f t="shared" si="335"/>
        <v>0</v>
      </c>
      <c r="I293" s="104"/>
      <c r="J293" s="103"/>
      <c r="K293" s="75">
        <f t="shared" si="336"/>
        <v>0</v>
      </c>
      <c r="L293" s="104"/>
      <c r="M293" s="103">
        <v>3200000</v>
      </c>
      <c r="N293" s="75">
        <f t="shared" si="337"/>
        <v>252800</v>
      </c>
      <c r="O293" s="104">
        <v>2947200</v>
      </c>
      <c r="P293" s="103"/>
      <c r="Q293" s="75">
        <v>0</v>
      </c>
      <c r="R293" s="104"/>
      <c r="S293" s="103"/>
      <c r="T293" s="75">
        <f t="shared" si="338"/>
        <v>0</v>
      </c>
      <c r="U293" s="104"/>
      <c r="V293" s="103"/>
      <c r="W293" s="75">
        <f t="shared" si="339"/>
        <v>0</v>
      </c>
      <c r="X293" s="123"/>
      <c r="Y293" s="103"/>
      <c r="Z293" s="75">
        <f t="shared" si="340"/>
        <v>0</v>
      </c>
      <c r="AA293" s="104"/>
      <c r="AB293" s="168">
        <v>779400</v>
      </c>
      <c r="AC293" s="183">
        <f t="shared" si="341"/>
        <v>0</v>
      </c>
      <c r="AD293" s="170">
        <v>779400</v>
      </c>
      <c r="AE293" s="103"/>
      <c r="AF293" s="75">
        <f t="shared" si="342"/>
        <v>0</v>
      </c>
      <c r="AG293" s="104"/>
      <c r="AH293" s="103"/>
      <c r="AI293" s="75">
        <f t="shared" si="343"/>
        <v>0</v>
      </c>
      <c r="AJ293" s="104"/>
      <c r="AK293" s="103"/>
      <c r="AL293" s="75">
        <f t="shared" si="344"/>
        <v>0</v>
      </c>
      <c r="AM293" s="104"/>
      <c r="AN293" s="103"/>
      <c r="AO293" s="75">
        <f t="shared" si="345"/>
        <v>0</v>
      </c>
      <c r="AP293" s="104"/>
      <c r="AQ293" s="103"/>
      <c r="AR293" s="75">
        <f t="shared" si="346"/>
        <v>0</v>
      </c>
      <c r="AS293" s="104"/>
      <c r="AT293" s="98"/>
      <c r="AU293" s="78">
        <f>SUM(H290:H298,K290:K298,N290:N298,Q290:Q298,T290:T298,W290:W298,Z290:Z298,AC290:AC298,AF290:AF298,AI290:AI298,AL290:AL298,AO290:AO298,AR290:AR298)</f>
        <v>20504800</v>
      </c>
    </row>
    <row r="294" spans="1:47">
      <c r="A294" s="534"/>
      <c r="B294" s="548"/>
      <c r="C294" s="536"/>
      <c r="D294" s="538"/>
      <c r="E294" s="540"/>
      <c r="F294" s="91" t="s">
        <v>37</v>
      </c>
      <c r="G294" s="103"/>
      <c r="H294" s="75">
        <f t="shared" si="335"/>
        <v>0</v>
      </c>
      <c r="I294" s="104"/>
      <c r="J294" s="103"/>
      <c r="K294" s="75">
        <f t="shared" si="336"/>
        <v>0</v>
      </c>
      <c r="L294" s="104"/>
      <c r="M294" s="103"/>
      <c r="N294" s="75">
        <f t="shared" si="337"/>
        <v>0</v>
      </c>
      <c r="O294" s="104"/>
      <c r="P294" s="103"/>
      <c r="Q294" s="75">
        <f t="shared" ref="Q294:Q298" si="347">P294-R294</f>
        <v>0</v>
      </c>
      <c r="R294" s="104"/>
      <c r="S294" s="103"/>
      <c r="T294" s="75">
        <f t="shared" si="338"/>
        <v>0</v>
      </c>
      <c r="U294" s="104"/>
      <c r="V294" s="103"/>
      <c r="W294" s="75">
        <f t="shared" si="339"/>
        <v>0</v>
      </c>
      <c r="X294" s="123"/>
      <c r="Y294" s="103"/>
      <c r="Z294" s="75">
        <f t="shared" si="340"/>
        <v>0</v>
      </c>
      <c r="AA294" s="104"/>
      <c r="AB294" s="103"/>
      <c r="AC294" s="75">
        <f t="shared" si="341"/>
        <v>0</v>
      </c>
      <c r="AD294" s="104"/>
      <c r="AE294" s="168"/>
      <c r="AF294" s="169">
        <f t="shared" si="342"/>
        <v>0</v>
      </c>
      <c r="AG294" s="170"/>
      <c r="AH294" s="168"/>
      <c r="AI294" s="169">
        <f t="shared" si="343"/>
        <v>0</v>
      </c>
      <c r="AJ294" s="170"/>
      <c r="AK294" s="462">
        <v>2098400</v>
      </c>
      <c r="AL294" s="463">
        <f t="shared" si="344"/>
        <v>2098400</v>
      </c>
      <c r="AM294" s="464"/>
      <c r="AN294" s="103"/>
      <c r="AO294" s="75">
        <f t="shared" si="345"/>
        <v>0</v>
      </c>
      <c r="AP294" s="104"/>
      <c r="AQ294" s="103"/>
      <c r="AR294" s="75">
        <f t="shared" si="346"/>
        <v>0</v>
      </c>
      <c r="AS294" s="104"/>
      <c r="AT294" s="98"/>
      <c r="AU294" s="79" t="s">
        <v>38</v>
      </c>
    </row>
    <row r="295" spans="1:47">
      <c r="A295" s="534"/>
      <c r="B295" s="548"/>
      <c r="C295" s="536"/>
      <c r="D295" s="538"/>
      <c r="E295" s="540"/>
      <c r="F295" s="91" t="s">
        <v>40</v>
      </c>
      <c r="G295" s="103"/>
      <c r="H295" s="75">
        <f t="shared" si="335"/>
        <v>0</v>
      </c>
      <c r="I295" s="104"/>
      <c r="J295" s="103"/>
      <c r="K295" s="75">
        <f t="shared" si="336"/>
        <v>0</v>
      </c>
      <c r="L295" s="104"/>
      <c r="M295" s="103"/>
      <c r="N295" s="75">
        <f t="shared" si="337"/>
        <v>0</v>
      </c>
      <c r="O295" s="104"/>
      <c r="P295" s="103"/>
      <c r="Q295" s="75">
        <f t="shared" si="347"/>
        <v>0</v>
      </c>
      <c r="R295" s="104"/>
      <c r="S295" s="103"/>
      <c r="T295" s="75">
        <f t="shared" si="338"/>
        <v>0</v>
      </c>
      <c r="U295" s="104"/>
      <c r="V295" s="103"/>
      <c r="W295" s="75">
        <f t="shared" si="339"/>
        <v>0</v>
      </c>
      <c r="X295" s="123"/>
      <c r="Y295" s="103"/>
      <c r="Z295" s="75">
        <f t="shared" si="340"/>
        <v>0</v>
      </c>
      <c r="AA295" s="104"/>
      <c r="AB295" s="103"/>
      <c r="AC295" s="75">
        <f t="shared" si="341"/>
        <v>0</v>
      </c>
      <c r="AD295" s="104"/>
      <c r="AE295" s="103"/>
      <c r="AF295" s="75">
        <f t="shared" si="342"/>
        <v>0</v>
      </c>
      <c r="AG295" s="104"/>
      <c r="AH295" s="103"/>
      <c r="AI295" s="75">
        <f t="shared" si="343"/>
        <v>0</v>
      </c>
      <c r="AJ295" s="104"/>
      <c r="AK295" s="168"/>
      <c r="AL295" s="169">
        <f t="shared" si="344"/>
        <v>0</v>
      </c>
      <c r="AM295" s="170"/>
      <c r="AN295" s="462">
        <v>18153600</v>
      </c>
      <c r="AO295" s="463">
        <f t="shared" si="345"/>
        <v>18153600</v>
      </c>
      <c r="AP295" s="464"/>
      <c r="AQ295" s="103"/>
      <c r="AR295" s="75">
        <f t="shared" si="346"/>
        <v>0</v>
      </c>
      <c r="AS295" s="104"/>
      <c r="AT295" s="98"/>
      <c r="AU295" s="78">
        <f>SUM(I290:I298,L290:L298,O290:O298,R290:R298,U290:U298,X290:X298,AA290:AA298,AD290:AD298,AG290:AG298,AJ290:AJ298,AM290:AM298,AP290:AP298,AS290:AS298)</f>
        <v>3791680</v>
      </c>
    </row>
    <row r="296" spans="1:47">
      <c r="A296" s="534"/>
      <c r="B296" s="548"/>
      <c r="C296" s="536"/>
      <c r="D296" s="538"/>
      <c r="E296" s="540"/>
      <c r="F296" s="91" t="s">
        <v>41</v>
      </c>
      <c r="G296" s="103"/>
      <c r="H296" s="75">
        <f t="shared" si="335"/>
        <v>0</v>
      </c>
      <c r="I296" s="104"/>
      <c r="J296" s="103"/>
      <c r="K296" s="75">
        <f t="shared" si="336"/>
        <v>0</v>
      </c>
      <c r="L296" s="104"/>
      <c r="M296" s="103"/>
      <c r="N296" s="75">
        <f t="shared" si="337"/>
        <v>0</v>
      </c>
      <c r="O296" s="104"/>
      <c r="P296" s="103"/>
      <c r="Q296" s="75">
        <f t="shared" si="347"/>
        <v>0</v>
      </c>
      <c r="R296" s="104"/>
      <c r="S296" s="103"/>
      <c r="T296" s="75">
        <f t="shared" si="338"/>
        <v>0</v>
      </c>
      <c r="U296" s="104"/>
      <c r="V296" s="103"/>
      <c r="W296" s="75">
        <f t="shared" si="339"/>
        <v>0</v>
      </c>
      <c r="X296" s="123"/>
      <c r="Y296" s="103"/>
      <c r="Z296" s="75">
        <f t="shared" si="340"/>
        <v>0</v>
      </c>
      <c r="AA296" s="104"/>
      <c r="AB296" s="103"/>
      <c r="AC296" s="75">
        <f t="shared" si="341"/>
        <v>0</v>
      </c>
      <c r="AD296" s="104"/>
      <c r="AE296" s="103"/>
      <c r="AF296" s="75">
        <f t="shared" si="342"/>
        <v>0</v>
      </c>
      <c r="AG296" s="104"/>
      <c r="AH296" s="103"/>
      <c r="AI296" s="75">
        <f t="shared" si="343"/>
        <v>0</v>
      </c>
      <c r="AJ296" s="104"/>
      <c r="AK296" s="103"/>
      <c r="AL296" s="75">
        <f t="shared" si="344"/>
        <v>0</v>
      </c>
      <c r="AM296" s="104"/>
      <c r="AN296" s="103"/>
      <c r="AO296" s="75">
        <f t="shared" si="345"/>
        <v>0</v>
      </c>
      <c r="AP296" s="104"/>
      <c r="AQ296" s="103"/>
      <c r="AR296" s="75">
        <f t="shared" si="346"/>
        <v>0</v>
      </c>
      <c r="AS296" s="104"/>
      <c r="AT296" s="98"/>
      <c r="AU296" s="79" t="s">
        <v>42</v>
      </c>
    </row>
    <row r="297" spans="1:47">
      <c r="A297" s="534"/>
      <c r="B297" s="548"/>
      <c r="C297" s="536"/>
      <c r="D297" s="538"/>
      <c r="E297" s="540"/>
      <c r="F297" s="91" t="s">
        <v>43</v>
      </c>
      <c r="G297" s="103"/>
      <c r="H297" s="75">
        <f t="shared" si="335"/>
        <v>0</v>
      </c>
      <c r="I297" s="104"/>
      <c r="J297" s="103"/>
      <c r="K297" s="75">
        <f t="shared" si="336"/>
        <v>0</v>
      </c>
      <c r="L297" s="104"/>
      <c r="M297" s="103"/>
      <c r="N297" s="75">
        <f t="shared" si="337"/>
        <v>0</v>
      </c>
      <c r="O297" s="104"/>
      <c r="P297" s="103"/>
      <c r="Q297" s="75">
        <f t="shared" si="347"/>
        <v>0</v>
      </c>
      <c r="R297" s="104"/>
      <c r="S297" s="103"/>
      <c r="T297" s="75">
        <f t="shared" si="338"/>
        <v>0</v>
      </c>
      <c r="U297" s="104"/>
      <c r="V297" s="103"/>
      <c r="W297" s="75">
        <f t="shared" si="339"/>
        <v>0</v>
      </c>
      <c r="X297" s="123"/>
      <c r="Y297" s="103"/>
      <c r="Z297" s="75">
        <f t="shared" si="340"/>
        <v>0</v>
      </c>
      <c r="AA297" s="104"/>
      <c r="AB297" s="103"/>
      <c r="AC297" s="75">
        <f t="shared" si="341"/>
        <v>0</v>
      </c>
      <c r="AD297" s="104"/>
      <c r="AE297" s="103"/>
      <c r="AF297" s="75">
        <f t="shared" si="342"/>
        <v>0</v>
      </c>
      <c r="AG297" s="104"/>
      <c r="AH297" s="103"/>
      <c r="AI297" s="75">
        <f t="shared" si="343"/>
        <v>0</v>
      </c>
      <c r="AJ297" s="104"/>
      <c r="AK297" s="103"/>
      <c r="AL297" s="75">
        <f t="shared" si="344"/>
        <v>0</v>
      </c>
      <c r="AM297" s="104"/>
      <c r="AN297" s="103"/>
      <c r="AO297" s="75">
        <f t="shared" si="345"/>
        <v>0</v>
      </c>
      <c r="AP297" s="104"/>
      <c r="AQ297" s="103"/>
      <c r="AR297" s="75">
        <f t="shared" si="346"/>
        <v>0</v>
      </c>
      <c r="AS297" s="104"/>
      <c r="AT297" s="98"/>
      <c r="AU297" s="80">
        <f>AU295/AU291</f>
        <v>0.15605882004306798</v>
      </c>
    </row>
    <row r="298" spans="1:47" ht="15.75" customHeight="1">
      <c r="A298" s="535"/>
      <c r="B298" s="549"/>
      <c r="C298" s="537"/>
      <c r="D298" s="539"/>
      <c r="E298" s="541"/>
      <c r="F298" s="92" t="s">
        <v>44</v>
      </c>
      <c r="G298" s="105"/>
      <c r="H298" s="81">
        <f t="shared" si="335"/>
        <v>0</v>
      </c>
      <c r="I298" s="106"/>
      <c r="J298" s="105"/>
      <c r="K298" s="81">
        <f t="shared" si="336"/>
        <v>0</v>
      </c>
      <c r="L298" s="106"/>
      <c r="M298" s="105"/>
      <c r="N298" s="81">
        <f t="shared" si="337"/>
        <v>0</v>
      </c>
      <c r="O298" s="106"/>
      <c r="P298" s="105"/>
      <c r="Q298" s="81">
        <f t="shared" si="347"/>
        <v>0</v>
      </c>
      <c r="R298" s="106"/>
      <c r="S298" s="105"/>
      <c r="T298" s="81">
        <f t="shared" si="338"/>
        <v>0</v>
      </c>
      <c r="U298" s="106"/>
      <c r="V298" s="105"/>
      <c r="W298" s="81">
        <f t="shared" si="339"/>
        <v>0</v>
      </c>
      <c r="X298" s="124"/>
      <c r="Y298" s="105"/>
      <c r="Z298" s="81">
        <f t="shared" si="340"/>
        <v>0</v>
      </c>
      <c r="AA298" s="106"/>
      <c r="AB298" s="105"/>
      <c r="AC298" s="81">
        <f t="shared" si="341"/>
        <v>0</v>
      </c>
      <c r="AD298" s="106"/>
      <c r="AE298" s="105"/>
      <c r="AF298" s="81">
        <f t="shared" si="342"/>
        <v>0</v>
      </c>
      <c r="AG298" s="106"/>
      <c r="AH298" s="105"/>
      <c r="AI298" s="81">
        <f t="shared" si="343"/>
        <v>0</v>
      </c>
      <c r="AJ298" s="106"/>
      <c r="AK298" s="105"/>
      <c r="AL298" s="81">
        <f t="shared" si="344"/>
        <v>0</v>
      </c>
      <c r="AM298" s="106"/>
      <c r="AN298" s="105"/>
      <c r="AO298" s="81">
        <f t="shared" si="345"/>
        <v>0</v>
      </c>
      <c r="AP298" s="106"/>
      <c r="AQ298" s="105"/>
      <c r="AR298" s="81">
        <f t="shared" si="346"/>
        <v>0</v>
      </c>
      <c r="AS298" s="106"/>
      <c r="AT298" s="99"/>
      <c r="AU298" s="82"/>
    </row>
    <row r="299" spans="1:47" ht="15" customHeight="1">
      <c r="A299" s="497" t="s">
        <v>22</v>
      </c>
      <c r="B299" s="499" t="s">
        <v>18</v>
      </c>
      <c r="C299" s="499" t="s">
        <v>19</v>
      </c>
      <c r="D299" s="499" t="s">
        <v>204</v>
      </c>
      <c r="E299" s="499" t="s">
        <v>21</v>
      </c>
      <c r="F299" s="558" t="s">
        <v>23</v>
      </c>
      <c r="G299" s="474" t="s">
        <v>24</v>
      </c>
      <c r="H299" s="476" t="s">
        <v>25</v>
      </c>
      <c r="I299" s="478" t="s">
        <v>26</v>
      </c>
      <c r="J299" s="474" t="s">
        <v>24</v>
      </c>
      <c r="K299" s="476" t="s">
        <v>25</v>
      </c>
      <c r="L299" s="478" t="s">
        <v>26</v>
      </c>
      <c r="M299" s="474" t="s">
        <v>24</v>
      </c>
      <c r="N299" s="476" t="s">
        <v>25</v>
      </c>
      <c r="O299" s="478" t="s">
        <v>26</v>
      </c>
      <c r="P299" s="474" t="s">
        <v>24</v>
      </c>
      <c r="Q299" s="476" t="s">
        <v>25</v>
      </c>
      <c r="R299" s="478" t="s">
        <v>26</v>
      </c>
      <c r="S299" s="474" t="s">
        <v>24</v>
      </c>
      <c r="T299" s="476" t="s">
        <v>25</v>
      </c>
      <c r="U299" s="478" t="s">
        <v>26</v>
      </c>
      <c r="V299" s="474" t="s">
        <v>24</v>
      </c>
      <c r="W299" s="476" t="s">
        <v>25</v>
      </c>
      <c r="X299" s="559" t="s">
        <v>26</v>
      </c>
      <c r="Y299" s="474" t="s">
        <v>24</v>
      </c>
      <c r="Z299" s="476" t="s">
        <v>25</v>
      </c>
      <c r="AA299" s="478" t="s">
        <v>26</v>
      </c>
      <c r="AB299" s="474" t="s">
        <v>24</v>
      </c>
      <c r="AC299" s="476" t="s">
        <v>25</v>
      </c>
      <c r="AD299" s="478" t="s">
        <v>26</v>
      </c>
      <c r="AE299" s="474" t="s">
        <v>24</v>
      </c>
      <c r="AF299" s="476" t="s">
        <v>25</v>
      </c>
      <c r="AG299" s="478" t="s">
        <v>26</v>
      </c>
      <c r="AH299" s="474" t="s">
        <v>24</v>
      </c>
      <c r="AI299" s="476" t="s">
        <v>25</v>
      </c>
      <c r="AJ299" s="478" t="s">
        <v>26</v>
      </c>
      <c r="AK299" s="474" t="s">
        <v>24</v>
      </c>
      <c r="AL299" s="476" t="s">
        <v>25</v>
      </c>
      <c r="AM299" s="478" t="s">
        <v>26</v>
      </c>
      <c r="AN299" s="474" t="s">
        <v>24</v>
      </c>
      <c r="AO299" s="476" t="s">
        <v>25</v>
      </c>
      <c r="AP299" s="478" t="s">
        <v>26</v>
      </c>
      <c r="AQ299" s="474" t="s">
        <v>24</v>
      </c>
      <c r="AR299" s="476" t="s">
        <v>25</v>
      </c>
      <c r="AS299" s="478" t="s">
        <v>26</v>
      </c>
      <c r="AT299" s="563" t="s">
        <v>24</v>
      </c>
      <c r="AU299" s="480" t="s">
        <v>27</v>
      </c>
    </row>
    <row r="300" spans="1:47" ht="15" customHeight="1">
      <c r="A300" s="547"/>
      <c r="B300" s="533"/>
      <c r="C300" s="533"/>
      <c r="D300" s="533"/>
      <c r="E300" s="533"/>
      <c r="F300" s="551"/>
      <c r="G300" s="513"/>
      <c r="H300" s="503"/>
      <c r="I300" s="505"/>
      <c r="J300" s="513"/>
      <c r="K300" s="503"/>
      <c r="L300" s="505"/>
      <c r="M300" s="513"/>
      <c r="N300" s="503"/>
      <c r="O300" s="505"/>
      <c r="P300" s="513"/>
      <c r="Q300" s="503"/>
      <c r="R300" s="505"/>
      <c r="S300" s="513"/>
      <c r="T300" s="503"/>
      <c r="U300" s="505"/>
      <c r="V300" s="513"/>
      <c r="W300" s="503"/>
      <c r="X300" s="543"/>
      <c r="Y300" s="513"/>
      <c r="Z300" s="503"/>
      <c r="AA300" s="505"/>
      <c r="AB300" s="513"/>
      <c r="AC300" s="503"/>
      <c r="AD300" s="505"/>
      <c r="AE300" s="513"/>
      <c r="AF300" s="503"/>
      <c r="AG300" s="505"/>
      <c r="AH300" s="513"/>
      <c r="AI300" s="503"/>
      <c r="AJ300" s="505"/>
      <c r="AK300" s="513"/>
      <c r="AL300" s="503"/>
      <c r="AM300" s="505"/>
      <c r="AN300" s="513"/>
      <c r="AO300" s="503"/>
      <c r="AP300" s="505"/>
      <c r="AQ300" s="513"/>
      <c r="AR300" s="503"/>
      <c r="AS300" s="505"/>
      <c r="AT300" s="545"/>
      <c r="AU300" s="553"/>
    </row>
    <row r="301" spans="1:47" ht="15" customHeight="1">
      <c r="A301" s="534" t="s">
        <v>205</v>
      </c>
      <c r="B301" s="548" t="s">
        <v>340</v>
      </c>
      <c r="C301" s="536">
        <v>2232</v>
      </c>
      <c r="D301" s="538" t="s">
        <v>341</v>
      </c>
      <c r="E301" s="540" t="s">
        <v>342</v>
      </c>
      <c r="F301" s="91" t="s">
        <v>31</v>
      </c>
      <c r="G301" s="103"/>
      <c r="H301" s="75">
        <f t="shared" ref="H301:H309" si="348">G301-I301</f>
        <v>0</v>
      </c>
      <c r="I301" s="104"/>
      <c r="J301" s="103"/>
      <c r="K301" s="75">
        <f t="shared" ref="K301:K309" si="349">J301-L301</f>
        <v>0</v>
      </c>
      <c r="L301" s="104"/>
      <c r="M301" s="103"/>
      <c r="N301" s="75">
        <f t="shared" ref="N301:N309" si="350">M301-O301</f>
        <v>0</v>
      </c>
      <c r="O301" s="104"/>
      <c r="P301" s="103"/>
      <c r="Q301" s="75">
        <f t="shared" ref="Q301:Q309" si="351">P301-R301</f>
        <v>0</v>
      </c>
      <c r="R301" s="104"/>
      <c r="S301" s="103"/>
      <c r="T301" s="75">
        <f t="shared" ref="T301:T309" si="352">S301-U301</f>
        <v>0</v>
      </c>
      <c r="U301" s="104"/>
      <c r="V301" s="103"/>
      <c r="W301" s="75">
        <f t="shared" ref="W301:W309" si="353">V301-X301</f>
        <v>0</v>
      </c>
      <c r="X301" s="123"/>
      <c r="Y301" s="103"/>
      <c r="Z301" s="75">
        <f t="shared" ref="Z301:Z309" si="354">Y301-AA301</f>
        <v>0</v>
      </c>
      <c r="AA301" s="104"/>
      <c r="AB301" s="103"/>
      <c r="AC301" s="75">
        <f t="shared" ref="AC301:AC309" si="355">AB301-AD301</f>
        <v>0</v>
      </c>
      <c r="AD301" s="104"/>
      <c r="AE301" s="103"/>
      <c r="AF301" s="75">
        <f t="shared" ref="AF301:AF309" si="356">AE301-AG301</f>
        <v>0</v>
      </c>
      <c r="AG301" s="104"/>
      <c r="AH301" s="103"/>
      <c r="AI301" s="75">
        <f t="shared" ref="AI301:AI309" si="357">AH301-AJ301</f>
        <v>0</v>
      </c>
      <c r="AJ301" s="104"/>
      <c r="AK301" s="103"/>
      <c r="AL301" s="75">
        <f t="shared" ref="AL301:AL309" si="358">AK301-AM301</f>
        <v>0</v>
      </c>
      <c r="AM301" s="104"/>
      <c r="AN301" s="103"/>
      <c r="AO301" s="75">
        <f t="shared" ref="AO301:AO309" si="359">AN301-AP301</f>
        <v>0</v>
      </c>
      <c r="AP301" s="104"/>
      <c r="AQ301" s="103"/>
      <c r="AR301" s="75">
        <f t="shared" ref="AR301:AR309" si="360">AQ301-AS301</f>
        <v>0</v>
      </c>
      <c r="AS301" s="104"/>
      <c r="AT301" s="98"/>
      <c r="AU301" s="77" t="s">
        <v>32</v>
      </c>
    </row>
    <row r="302" spans="1:47" ht="15" customHeight="1">
      <c r="A302" s="534"/>
      <c r="B302" s="548"/>
      <c r="C302" s="536"/>
      <c r="D302" s="538"/>
      <c r="E302" s="540"/>
      <c r="F302" s="91" t="s">
        <v>33</v>
      </c>
      <c r="G302" s="103"/>
      <c r="H302" s="75">
        <f t="shared" si="348"/>
        <v>0</v>
      </c>
      <c r="I302" s="104"/>
      <c r="J302" s="103"/>
      <c r="K302" s="75">
        <f t="shared" si="349"/>
        <v>0</v>
      </c>
      <c r="L302" s="104"/>
      <c r="M302" s="103"/>
      <c r="N302" s="75">
        <f t="shared" si="350"/>
        <v>0</v>
      </c>
      <c r="O302" s="104"/>
      <c r="P302" s="103"/>
      <c r="Q302" s="75">
        <f t="shared" si="351"/>
        <v>0</v>
      </c>
      <c r="R302" s="104"/>
      <c r="S302" s="103"/>
      <c r="T302" s="75">
        <f t="shared" si="352"/>
        <v>0</v>
      </c>
      <c r="U302" s="104"/>
      <c r="V302" s="103"/>
      <c r="W302" s="75">
        <f t="shared" si="353"/>
        <v>0</v>
      </c>
      <c r="X302" s="123"/>
      <c r="Y302" s="103"/>
      <c r="Z302" s="75">
        <f t="shared" si="354"/>
        <v>0</v>
      </c>
      <c r="AA302" s="104"/>
      <c r="AB302" s="103"/>
      <c r="AC302" s="75">
        <f t="shared" si="355"/>
        <v>0</v>
      </c>
      <c r="AD302" s="104"/>
      <c r="AE302" s="103"/>
      <c r="AF302" s="75">
        <f t="shared" si="356"/>
        <v>0</v>
      </c>
      <c r="AG302" s="104"/>
      <c r="AH302" s="103"/>
      <c r="AI302" s="75">
        <f t="shared" si="357"/>
        <v>0</v>
      </c>
      <c r="AJ302" s="104"/>
      <c r="AK302" s="103"/>
      <c r="AL302" s="75">
        <f t="shared" si="358"/>
        <v>0</v>
      </c>
      <c r="AM302" s="104"/>
      <c r="AN302" s="103"/>
      <c r="AO302" s="75">
        <f t="shared" si="359"/>
        <v>0</v>
      </c>
      <c r="AP302" s="104"/>
      <c r="AQ302" s="103"/>
      <c r="AR302" s="75">
        <f t="shared" si="360"/>
        <v>0</v>
      </c>
      <c r="AS302" s="104"/>
      <c r="AT302" s="98"/>
      <c r="AU302" s="78">
        <f>SUM(G301:G309,J301:J309,M301:M309,P301:P309,S301:S309,V301:V309,Y301:Y309,AB301:AB309,AE301:AE309,AH301:AH309,AK301:AK309,AT301:AT309,AN301:AN309,AQ301:AQ309)</f>
        <v>7880000</v>
      </c>
    </row>
    <row r="303" spans="1:47" ht="15" customHeight="1">
      <c r="A303" s="534"/>
      <c r="B303" s="548"/>
      <c r="C303" s="536"/>
      <c r="D303" s="538"/>
      <c r="E303" s="540"/>
      <c r="F303" s="91" t="s">
        <v>34</v>
      </c>
      <c r="G303" s="103">
        <v>1280000</v>
      </c>
      <c r="H303" s="75">
        <f t="shared" si="348"/>
        <v>0</v>
      </c>
      <c r="I303" s="104">
        <v>1280000</v>
      </c>
      <c r="J303" s="103"/>
      <c r="K303" s="75">
        <f t="shared" si="349"/>
        <v>0</v>
      </c>
      <c r="L303" s="104"/>
      <c r="M303" s="103"/>
      <c r="N303" s="75">
        <f t="shared" si="350"/>
        <v>0</v>
      </c>
      <c r="O303" s="104"/>
      <c r="P303" s="103"/>
      <c r="Q303" s="75">
        <f t="shared" si="351"/>
        <v>0</v>
      </c>
      <c r="R303" s="104"/>
      <c r="S303" s="103"/>
      <c r="T303" s="75">
        <f t="shared" si="352"/>
        <v>0</v>
      </c>
      <c r="U303" s="104"/>
      <c r="V303" s="103"/>
      <c r="W303" s="75">
        <f t="shared" si="353"/>
        <v>0</v>
      </c>
      <c r="X303" s="123"/>
      <c r="Y303" s="103"/>
      <c r="Z303" s="75">
        <f t="shared" si="354"/>
        <v>0</v>
      </c>
      <c r="AA303" s="104"/>
      <c r="AB303" s="103"/>
      <c r="AC303" s="75">
        <f t="shared" si="355"/>
        <v>0</v>
      </c>
      <c r="AD303" s="104"/>
      <c r="AE303" s="103"/>
      <c r="AF303" s="75">
        <f t="shared" si="356"/>
        <v>0</v>
      </c>
      <c r="AG303" s="104"/>
      <c r="AH303" s="103"/>
      <c r="AI303" s="75">
        <f t="shared" si="357"/>
        <v>0</v>
      </c>
      <c r="AJ303" s="104"/>
      <c r="AK303" s="103"/>
      <c r="AL303" s="75">
        <f t="shared" si="358"/>
        <v>0</v>
      </c>
      <c r="AM303" s="104"/>
      <c r="AN303" s="103"/>
      <c r="AO303" s="75">
        <f t="shared" si="359"/>
        <v>0</v>
      </c>
      <c r="AP303" s="104"/>
      <c r="AQ303" s="103"/>
      <c r="AR303" s="75">
        <f t="shared" si="360"/>
        <v>0</v>
      </c>
      <c r="AS303" s="104"/>
      <c r="AT303" s="98"/>
      <c r="AU303" s="79" t="s">
        <v>35</v>
      </c>
    </row>
    <row r="304" spans="1:47" ht="15" customHeight="1">
      <c r="A304" s="534"/>
      <c r="B304" s="548"/>
      <c r="C304" s="536"/>
      <c r="D304" s="538"/>
      <c r="E304" s="540"/>
      <c r="F304" s="91" t="s">
        <v>36</v>
      </c>
      <c r="G304" s="103"/>
      <c r="H304" s="75">
        <f t="shared" si="348"/>
        <v>0</v>
      </c>
      <c r="I304" s="104"/>
      <c r="J304" s="103"/>
      <c r="K304" s="75">
        <f t="shared" si="349"/>
        <v>0</v>
      </c>
      <c r="L304" s="104"/>
      <c r="M304" s="103"/>
      <c r="N304" s="75">
        <f t="shared" si="350"/>
        <v>0</v>
      </c>
      <c r="O304" s="104"/>
      <c r="P304" s="103"/>
      <c r="Q304" s="75">
        <f t="shared" si="351"/>
        <v>0</v>
      </c>
      <c r="R304" s="104"/>
      <c r="S304" s="103"/>
      <c r="T304" s="75">
        <f t="shared" si="352"/>
        <v>0</v>
      </c>
      <c r="U304" s="104"/>
      <c r="V304" s="103"/>
      <c r="W304" s="75">
        <f t="shared" si="353"/>
        <v>0</v>
      </c>
      <c r="X304" s="123"/>
      <c r="Y304" s="103"/>
      <c r="Z304" s="75">
        <f t="shared" si="354"/>
        <v>0</v>
      </c>
      <c r="AA304" s="104"/>
      <c r="AB304" s="103"/>
      <c r="AC304" s="75">
        <f t="shared" si="355"/>
        <v>0</v>
      </c>
      <c r="AD304" s="104"/>
      <c r="AE304" s="103"/>
      <c r="AF304" s="75">
        <f t="shared" si="356"/>
        <v>0</v>
      </c>
      <c r="AG304" s="104"/>
      <c r="AH304" s="103"/>
      <c r="AI304" s="75">
        <f t="shared" si="357"/>
        <v>0</v>
      </c>
      <c r="AJ304" s="104"/>
      <c r="AK304" s="103"/>
      <c r="AL304" s="75">
        <f t="shared" si="358"/>
        <v>0</v>
      </c>
      <c r="AM304" s="104"/>
      <c r="AN304" s="103"/>
      <c r="AO304" s="75">
        <f t="shared" si="359"/>
        <v>0</v>
      </c>
      <c r="AP304" s="104"/>
      <c r="AQ304" s="103"/>
      <c r="AR304" s="75">
        <f t="shared" si="360"/>
        <v>0</v>
      </c>
      <c r="AS304" s="104"/>
      <c r="AT304" s="98"/>
      <c r="AU304" s="78">
        <f>SUM(H301:H309,K301:K309,N301:N309,Q301:Q309,T301:T309,W301:W309,Z301:Z309,AC301:AC309,AF301:AF309,AI301:AI309,AL301:AL309,AO301:AO309,AR301:AR309)</f>
        <v>515882</v>
      </c>
    </row>
    <row r="305" spans="1:47" ht="15" customHeight="1">
      <c r="A305" s="534"/>
      <c r="B305" s="548"/>
      <c r="C305" s="536"/>
      <c r="D305" s="538"/>
      <c r="E305" s="540"/>
      <c r="F305" s="91" t="s">
        <v>37</v>
      </c>
      <c r="G305" s="103"/>
      <c r="H305" s="75">
        <f t="shared" si="348"/>
        <v>0</v>
      </c>
      <c r="I305" s="104"/>
      <c r="J305" s="103"/>
      <c r="K305" s="75">
        <f t="shared" si="349"/>
        <v>0</v>
      </c>
      <c r="L305" s="104"/>
      <c r="M305" s="103"/>
      <c r="N305" s="75">
        <f t="shared" si="350"/>
        <v>0</v>
      </c>
      <c r="O305" s="104"/>
      <c r="P305" s="103"/>
      <c r="Q305" s="75">
        <f t="shared" si="351"/>
        <v>0</v>
      </c>
      <c r="R305" s="104"/>
      <c r="S305" s="103"/>
      <c r="T305" s="75">
        <f t="shared" si="352"/>
        <v>0</v>
      </c>
      <c r="U305" s="104"/>
      <c r="V305" s="103"/>
      <c r="W305" s="75">
        <f t="shared" si="353"/>
        <v>0</v>
      </c>
      <c r="X305" s="123"/>
      <c r="Y305" s="103"/>
      <c r="Z305" s="75">
        <f t="shared" si="354"/>
        <v>0</v>
      </c>
      <c r="AA305" s="104"/>
      <c r="AB305" s="103"/>
      <c r="AC305" s="75">
        <f t="shared" si="355"/>
        <v>0</v>
      </c>
      <c r="AD305" s="104"/>
      <c r="AE305" s="103"/>
      <c r="AF305" s="75">
        <f t="shared" si="356"/>
        <v>0</v>
      </c>
      <c r="AG305" s="104"/>
      <c r="AH305" s="103"/>
      <c r="AI305" s="75">
        <f t="shared" si="357"/>
        <v>0</v>
      </c>
      <c r="AJ305" s="104"/>
      <c r="AK305" s="103"/>
      <c r="AL305" s="75">
        <f t="shared" si="358"/>
        <v>0</v>
      </c>
      <c r="AM305" s="104"/>
      <c r="AN305" s="103"/>
      <c r="AO305" s="75">
        <f t="shared" si="359"/>
        <v>0</v>
      </c>
      <c r="AP305" s="104"/>
      <c r="AQ305" s="103"/>
      <c r="AR305" s="75">
        <f t="shared" si="360"/>
        <v>0</v>
      </c>
      <c r="AS305" s="104"/>
      <c r="AT305" s="98"/>
      <c r="AU305" s="79" t="s">
        <v>38</v>
      </c>
    </row>
    <row r="306" spans="1:47" ht="15" customHeight="1">
      <c r="A306" s="534"/>
      <c r="B306" s="548"/>
      <c r="C306" s="536"/>
      <c r="D306" s="538"/>
      <c r="E306" s="540"/>
      <c r="F306" s="91" t="s">
        <v>40</v>
      </c>
      <c r="G306" s="103"/>
      <c r="H306" s="75">
        <f t="shared" si="348"/>
        <v>0</v>
      </c>
      <c r="I306" s="104"/>
      <c r="J306" s="103">
        <v>4000000</v>
      </c>
      <c r="K306" s="75">
        <f t="shared" si="349"/>
        <v>415882</v>
      </c>
      <c r="L306" s="104">
        <v>3584118</v>
      </c>
      <c r="M306" s="103">
        <v>1100000</v>
      </c>
      <c r="N306" s="75">
        <f t="shared" si="350"/>
        <v>100000</v>
      </c>
      <c r="O306" s="104">
        <v>1000000</v>
      </c>
      <c r="P306" s="103">
        <v>1500000</v>
      </c>
      <c r="Q306" s="75">
        <f t="shared" si="351"/>
        <v>0</v>
      </c>
      <c r="R306" s="104">
        <v>1500000</v>
      </c>
      <c r="S306" s="103"/>
      <c r="T306" s="75">
        <f t="shared" si="352"/>
        <v>0</v>
      </c>
      <c r="U306" s="104"/>
      <c r="V306" s="103"/>
      <c r="W306" s="75">
        <f t="shared" si="353"/>
        <v>0</v>
      </c>
      <c r="X306" s="123"/>
      <c r="Y306" s="103"/>
      <c r="Z306" s="75">
        <f t="shared" si="354"/>
        <v>0</v>
      </c>
      <c r="AA306" s="104"/>
      <c r="AB306" s="103"/>
      <c r="AC306" s="75">
        <f t="shared" si="355"/>
        <v>0</v>
      </c>
      <c r="AD306" s="104"/>
      <c r="AE306" s="103"/>
      <c r="AF306" s="75">
        <f t="shared" si="356"/>
        <v>0</v>
      </c>
      <c r="AG306" s="104"/>
      <c r="AH306" s="103"/>
      <c r="AI306" s="75">
        <f t="shared" si="357"/>
        <v>0</v>
      </c>
      <c r="AJ306" s="104"/>
      <c r="AK306" s="103"/>
      <c r="AL306" s="75">
        <f t="shared" si="358"/>
        <v>0</v>
      </c>
      <c r="AM306" s="104"/>
      <c r="AN306" s="103"/>
      <c r="AO306" s="75">
        <f t="shared" si="359"/>
        <v>0</v>
      </c>
      <c r="AP306" s="104"/>
      <c r="AQ306" s="103"/>
      <c r="AR306" s="75">
        <f t="shared" si="360"/>
        <v>0</v>
      </c>
      <c r="AS306" s="104"/>
      <c r="AT306" s="98"/>
      <c r="AU306" s="78">
        <f>SUM(I301:I309,L301:L309,O301:O309,R301:R309,U301:U309,X301:X309,AA301:AA309,AD301:AD309,AG301:AG309,AJ301:AJ309,AM301:AM309,AP301:AP309,AS301:AS309)</f>
        <v>7364118</v>
      </c>
    </row>
    <row r="307" spans="1:47" ht="15" customHeight="1">
      <c r="A307" s="534"/>
      <c r="B307" s="548"/>
      <c r="C307" s="536"/>
      <c r="D307" s="538"/>
      <c r="E307" s="540"/>
      <c r="F307" s="91" t="s">
        <v>41</v>
      </c>
      <c r="G307" s="103"/>
      <c r="H307" s="75">
        <f t="shared" si="348"/>
        <v>0</v>
      </c>
      <c r="I307" s="104"/>
      <c r="J307" s="103"/>
      <c r="K307" s="75">
        <f t="shared" si="349"/>
        <v>0</v>
      </c>
      <c r="L307" s="104"/>
      <c r="M307" s="103"/>
      <c r="N307" s="75">
        <f t="shared" si="350"/>
        <v>0</v>
      </c>
      <c r="O307" s="104"/>
      <c r="P307" s="103"/>
      <c r="Q307" s="75">
        <f t="shared" si="351"/>
        <v>0</v>
      </c>
      <c r="R307" s="104"/>
      <c r="S307" s="103"/>
      <c r="T307" s="75">
        <f t="shared" si="352"/>
        <v>0</v>
      </c>
      <c r="U307" s="104"/>
      <c r="V307" s="103"/>
      <c r="W307" s="75">
        <f t="shared" si="353"/>
        <v>0</v>
      </c>
      <c r="X307" s="123"/>
      <c r="Y307" s="103"/>
      <c r="Z307" s="75">
        <f t="shared" si="354"/>
        <v>0</v>
      </c>
      <c r="AA307" s="104"/>
      <c r="AB307" s="103"/>
      <c r="AC307" s="75">
        <f t="shared" si="355"/>
        <v>0</v>
      </c>
      <c r="AD307" s="104"/>
      <c r="AE307" s="103"/>
      <c r="AF307" s="75">
        <f t="shared" si="356"/>
        <v>0</v>
      </c>
      <c r="AG307" s="104"/>
      <c r="AH307" s="103"/>
      <c r="AI307" s="75">
        <f t="shared" si="357"/>
        <v>0</v>
      </c>
      <c r="AJ307" s="104"/>
      <c r="AK307" s="103"/>
      <c r="AL307" s="75">
        <f t="shared" si="358"/>
        <v>0</v>
      </c>
      <c r="AM307" s="104"/>
      <c r="AN307" s="103"/>
      <c r="AO307" s="75">
        <f t="shared" si="359"/>
        <v>0</v>
      </c>
      <c r="AP307" s="104"/>
      <c r="AQ307" s="103"/>
      <c r="AR307" s="75">
        <f t="shared" si="360"/>
        <v>0</v>
      </c>
      <c r="AS307" s="104"/>
      <c r="AT307" s="98"/>
      <c r="AU307" s="79" t="s">
        <v>42</v>
      </c>
    </row>
    <row r="308" spans="1:47" ht="15" customHeight="1">
      <c r="A308" s="534"/>
      <c r="B308" s="548"/>
      <c r="C308" s="536"/>
      <c r="D308" s="538"/>
      <c r="E308" s="540"/>
      <c r="F308" s="91" t="s">
        <v>43</v>
      </c>
      <c r="G308" s="103"/>
      <c r="H308" s="75">
        <f t="shared" si="348"/>
        <v>0</v>
      </c>
      <c r="I308" s="104"/>
      <c r="J308" s="103"/>
      <c r="K308" s="75">
        <f t="shared" si="349"/>
        <v>0</v>
      </c>
      <c r="L308" s="104"/>
      <c r="M308" s="103"/>
      <c r="N308" s="75">
        <f t="shared" si="350"/>
        <v>0</v>
      </c>
      <c r="O308" s="104"/>
      <c r="P308" s="103"/>
      <c r="Q308" s="75">
        <f t="shared" si="351"/>
        <v>0</v>
      </c>
      <c r="R308" s="104"/>
      <c r="S308" s="103"/>
      <c r="T308" s="75">
        <f t="shared" si="352"/>
        <v>0</v>
      </c>
      <c r="U308" s="104"/>
      <c r="V308" s="103"/>
      <c r="W308" s="75">
        <f t="shared" si="353"/>
        <v>0</v>
      </c>
      <c r="X308" s="123"/>
      <c r="Y308" s="103"/>
      <c r="Z308" s="75">
        <f t="shared" si="354"/>
        <v>0</v>
      </c>
      <c r="AA308" s="104"/>
      <c r="AB308" s="103"/>
      <c r="AC308" s="75">
        <f t="shared" si="355"/>
        <v>0</v>
      </c>
      <c r="AD308" s="104"/>
      <c r="AE308" s="103"/>
      <c r="AF308" s="75">
        <f t="shared" si="356"/>
        <v>0</v>
      </c>
      <c r="AG308" s="104"/>
      <c r="AH308" s="103"/>
      <c r="AI308" s="75">
        <f t="shared" si="357"/>
        <v>0</v>
      </c>
      <c r="AJ308" s="104"/>
      <c r="AK308" s="103"/>
      <c r="AL308" s="75">
        <f t="shared" si="358"/>
        <v>0</v>
      </c>
      <c r="AM308" s="104"/>
      <c r="AN308" s="103"/>
      <c r="AO308" s="75">
        <f t="shared" si="359"/>
        <v>0</v>
      </c>
      <c r="AP308" s="104"/>
      <c r="AQ308" s="103"/>
      <c r="AR308" s="75">
        <f t="shared" si="360"/>
        <v>0</v>
      </c>
      <c r="AS308" s="104"/>
      <c r="AT308" s="98"/>
      <c r="AU308" s="80">
        <f>AU306/AU302</f>
        <v>0.93453274111675122</v>
      </c>
    </row>
    <row r="309" spans="1:47" ht="15" customHeight="1">
      <c r="A309" s="535"/>
      <c r="B309" s="549"/>
      <c r="C309" s="537"/>
      <c r="D309" s="539"/>
      <c r="E309" s="541"/>
      <c r="F309" s="92" t="s">
        <v>44</v>
      </c>
      <c r="G309" s="105"/>
      <c r="H309" s="81">
        <f t="shared" si="348"/>
        <v>0</v>
      </c>
      <c r="I309" s="106"/>
      <c r="J309" s="105"/>
      <c r="K309" s="81">
        <f t="shared" si="349"/>
        <v>0</v>
      </c>
      <c r="L309" s="106"/>
      <c r="M309" s="105"/>
      <c r="N309" s="81">
        <f t="shared" si="350"/>
        <v>0</v>
      </c>
      <c r="O309" s="106"/>
      <c r="P309" s="105"/>
      <c r="Q309" s="81">
        <f t="shared" si="351"/>
        <v>0</v>
      </c>
      <c r="R309" s="106"/>
      <c r="S309" s="105"/>
      <c r="T309" s="81">
        <f t="shared" si="352"/>
        <v>0</v>
      </c>
      <c r="U309" s="106"/>
      <c r="V309" s="105"/>
      <c r="W309" s="81">
        <f t="shared" si="353"/>
        <v>0</v>
      </c>
      <c r="X309" s="124"/>
      <c r="Y309" s="105"/>
      <c r="Z309" s="81">
        <f t="shared" si="354"/>
        <v>0</v>
      </c>
      <c r="AA309" s="106"/>
      <c r="AB309" s="105"/>
      <c r="AC309" s="81">
        <f t="shared" si="355"/>
        <v>0</v>
      </c>
      <c r="AD309" s="106"/>
      <c r="AE309" s="105"/>
      <c r="AF309" s="81">
        <f t="shared" si="356"/>
        <v>0</v>
      </c>
      <c r="AG309" s="106"/>
      <c r="AH309" s="105"/>
      <c r="AI309" s="81">
        <f t="shared" si="357"/>
        <v>0</v>
      </c>
      <c r="AJ309" s="106"/>
      <c r="AK309" s="105"/>
      <c r="AL309" s="81">
        <f t="shared" si="358"/>
        <v>0</v>
      </c>
      <c r="AM309" s="106"/>
      <c r="AN309" s="105"/>
      <c r="AO309" s="81">
        <f t="shared" si="359"/>
        <v>0</v>
      </c>
      <c r="AP309" s="106"/>
      <c r="AQ309" s="105"/>
      <c r="AR309" s="81">
        <f t="shared" si="360"/>
        <v>0</v>
      </c>
      <c r="AS309" s="106"/>
      <c r="AT309" s="99"/>
      <c r="AU309" s="82"/>
    </row>
    <row r="310" spans="1:47" ht="15" customHeight="1">
      <c r="A310" s="497" t="s">
        <v>22</v>
      </c>
      <c r="B310" s="499" t="s">
        <v>18</v>
      </c>
      <c r="C310" s="499" t="s">
        <v>19</v>
      </c>
      <c r="D310" s="499" t="s">
        <v>204</v>
      </c>
      <c r="E310" s="499" t="s">
        <v>21</v>
      </c>
      <c r="F310" s="558" t="s">
        <v>23</v>
      </c>
      <c r="G310" s="474" t="s">
        <v>24</v>
      </c>
      <c r="H310" s="476" t="s">
        <v>25</v>
      </c>
      <c r="I310" s="478" t="s">
        <v>26</v>
      </c>
      <c r="J310" s="474" t="s">
        <v>24</v>
      </c>
      <c r="K310" s="476" t="s">
        <v>25</v>
      </c>
      <c r="L310" s="478" t="s">
        <v>26</v>
      </c>
      <c r="M310" s="474" t="s">
        <v>24</v>
      </c>
      <c r="N310" s="476" t="s">
        <v>25</v>
      </c>
      <c r="O310" s="478" t="s">
        <v>26</v>
      </c>
      <c r="P310" s="474" t="s">
        <v>24</v>
      </c>
      <c r="Q310" s="476" t="s">
        <v>25</v>
      </c>
      <c r="R310" s="478" t="s">
        <v>26</v>
      </c>
      <c r="S310" s="474" t="s">
        <v>24</v>
      </c>
      <c r="T310" s="476" t="s">
        <v>25</v>
      </c>
      <c r="U310" s="478" t="s">
        <v>26</v>
      </c>
      <c r="V310" s="474" t="s">
        <v>24</v>
      </c>
      <c r="W310" s="476" t="s">
        <v>25</v>
      </c>
      <c r="X310" s="559" t="s">
        <v>26</v>
      </c>
      <c r="Y310" s="474" t="s">
        <v>24</v>
      </c>
      <c r="Z310" s="476" t="s">
        <v>25</v>
      </c>
      <c r="AA310" s="478" t="s">
        <v>26</v>
      </c>
      <c r="AB310" s="474" t="s">
        <v>24</v>
      </c>
      <c r="AC310" s="476" t="s">
        <v>25</v>
      </c>
      <c r="AD310" s="478" t="s">
        <v>26</v>
      </c>
      <c r="AE310" s="474" t="s">
        <v>24</v>
      </c>
      <c r="AF310" s="476" t="s">
        <v>25</v>
      </c>
      <c r="AG310" s="478" t="s">
        <v>26</v>
      </c>
      <c r="AH310" s="474" t="s">
        <v>24</v>
      </c>
      <c r="AI310" s="476" t="s">
        <v>25</v>
      </c>
      <c r="AJ310" s="478" t="s">
        <v>26</v>
      </c>
      <c r="AK310" s="474" t="s">
        <v>24</v>
      </c>
      <c r="AL310" s="476" t="s">
        <v>25</v>
      </c>
      <c r="AM310" s="478" t="s">
        <v>26</v>
      </c>
      <c r="AN310" s="474" t="s">
        <v>24</v>
      </c>
      <c r="AO310" s="476" t="s">
        <v>25</v>
      </c>
      <c r="AP310" s="478" t="s">
        <v>26</v>
      </c>
      <c r="AQ310" s="474" t="s">
        <v>24</v>
      </c>
      <c r="AR310" s="476" t="s">
        <v>25</v>
      </c>
      <c r="AS310" s="478" t="s">
        <v>26</v>
      </c>
      <c r="AT310" s="563" t="s">
        <v>24</v>
      </c>
      <c r="AU310" s="480" t="s">
        <v>27</v>
      </c>
    </row>
    <row r="311" spans="1:47" ht="15" customHeight="1">
      <c r="A311" s="547"/>
      <c r="B311" s="533"/>
      <c r="C311" s="533"/>
      <c r="D311" s="533"/>
      <c r="E311" s="533"/>
      <c r="F311" s="551"/>
      <c r="G311" s="513"/>
      <c r="H311" s="503"/>
      <c r="I311" s="505"/>
      <c r="J311" s="513"/>
      <c r="K311" s="503"/>
      <c r="L311" s="505"/>
      <c r="M311" s="513"/>
      <c r="N311" s="503"/>
      <c r="O311" s="505"/>
      <c r="P311" s="513"/>
      <c r="Q311" s="503"/>
      <c r="R311" s="505"/>
      <c r="S311" s="513"/>
      <c r="T311" s="503"/>
      <c r="U311" s="505"/>
      <c r="V311" s="513"/>
      <c r="W311" s="503"/>
      <c r="X311" s="543"/>
      <c r="Y311" s="513"/>
      <c r="Z311" s="503"/>
      <c r="AA311" s="505"/>
      <c r="AB311" s="513"/>
      <c r="AC311" s="503"/>
      <c r="AD311" s="505"/>
      <c r="AE311" s="513"/>
      <c r="AF311" s="503"/>
      <c r="AG311" s="505"/>
      <c r="AH311" s="513"/>
      <c r="AI311" s="503"/>
      <c r="AJ311" s="505"/>
      <c r="AK311" s="513"/>
      <c r="AL311" s="503"/>
      <c r="AM311" s="505"/>
      <c r="AN311" s="513"/>
      <c r="AO311" s="503"/>
      <c r="AP311" s="505"/>
      <c r="AQ311" s="513"/>
      <c r="AR311" s="503"/>
      <c r="AS311" s="505"/>
      <c r="AT311" s="545"/>
      <c r="AU311" s="553"/>
    </row>
    <row r="312" spans="1:47" ht="15" customHeight="1">
      <c r="A312" s="534" t="s">
        <v>343</v>
      </c>
      <c r="B312" s="548" t="s">
        <v>344</v>
      </c>
      <c r="C312" s="536">
        <v>2387</v>
      </c>
      <c r="D312" s="564" t="s">
        <v>345</v>
      </c>
      <c r="E312" s="540" t="s">
        <v>346</v>
      </c>
      <c r="F312" s="91" t="s">
        <v>31</v>
      </c>
      <c r="G312" s="103"/>
      <c r="H312" s="75">
        <f>G312-I312</f>
        <v>0</v>
      </c>
      <c r="I312" s="104"/>
      <c r="J312" s="103">
        <v>352000</v>
      </c>
      <c r="K312" s="75">
        <f t="shared" ref="K312:K320" si="361">J312-L312</f>
        <v>0</v>
      </c>
      <c r="L312" s="104">
        <v>352000</v>
      </c>
      <c r="M312" s="103"/>
      <c r="N312" s="75">
        <f t="shared" ref="N312:N320" si="362">M312-O312</f>
        <v>0</v>
      </c>
      <c r="O312" s="104"/>
      <c r="P312" s="103"/>
      <c r="Q312" s="75">
        <f t="shared" ref="Q312:Q320" si="363">P312-R312</f>
        <v>0</v>
      </c>
      <c r="R312" s="104"/>
      <c r="S312" s="103"/>
      <c r="T312" s="75">
        <f t="shared" ref="T312:T320" si="364">S312-U312</f>
        <v>0</v>
      </c>
      <c r="U312" s="104"/>
      <c r="V312" s="103"/>
      <c r="W312" s="75">
        <f t="shared" ref="W312:W320" si="365">V312-X312</f>
        <v>0</v>
      </c>
      <c r="X312" s="123"/>
      <c r="Y312" s="103"/>
      <c r="Z312" s="75">
        <f t="shared" ref="Z312:Z320" si="366">Y312-AA312</f>
        <v>0</v>
      </c>
      <c r="AA312" s="104"/>
      <c r="AB312" s="103"/>
      <c r="AC312" s="75">
        <f t="shared" ref="AC312:AC320" si="367">AB312-AD312</f>
        <v>0</v>
      </c>
      <c r="AD312" s="104"/>
      <c r="AE312" s="103"/>
      <c r="AF312" s="75">
        <f t="shared" ref="AF312:AF320" si="368">AE312-AG312</f>
        <v>0</v>
      </c>
      <c r="AG312" s="104"/>
      <c r="AH312" s="103"/>
      <c r="AI312" s="75">
        <f t="shared" ref="AI312:AI320" si="369">AH312-AJ312</f>
        <v>0</v>
      </c>
      <c r="AJ312" s="104"/>
      <c r="AK312" s="103"/>
      <c r="AL312" s="75">
        <f t="shared" ref="AL312:AL320" si="370">AK312-AM312</f>
        <v>0</v>
      </c>
      <c r="AM312" s="104"/>
      <c r="AN312" s="103"/>
      <c r="AO312" s="75">
        <f t="shared" ref="AO312:AO320" si="371">AN312-AP312</f>
        <v>0</v>
      </c>
      <c r="AP312" s="104"/>
      <c r="AQ312" s="103"/>
      <c r="AR312" s="75">
        <f t="shared" ref="AR312:AR320" si="372">AQ312-AS312</f>
        <v>0</v>
      </c>
      <c r="AS312" s="104"/>
      <c r="AT312" s="98"/>
      <c r="AU312" s="77" t="s">
        <v>32</v>
      </c>
    </row>
    <row r="313" spans="1:47" ht="15" customHeight="1">
      <c r="A313" s="534"/>
      <c r="B313" s="548"/>
      <c r="C313" s="536"/>
      <c r="D313" s="564"/>
      <c r="E313" s="540"/>
      <c r="F313" s="91" t="s">
        <v>33</v>
      </c>
      <c r="G313" s="103"/>
      <c r="H313" s="75">
        <f>G313-I313</f>
        <v>0</v>
      </c>
      <c r="I313" s="104"/>
      <c r="J313" s="103"/>
      <c r="K313" s="75">
        <f t="shared" si="361"/>
        <v>0</v>
      </c>
      <c r="L313" s="104"/>
      <c r="M313" s="103"/>
      <c r="N313" s="75">
        <f t="shared" si="362"/>
        <v>0</v>
      </c>
      <c r="O313" s="104"/>
      <c r="P313" s="103"/>
      <c r="Q313" s="75">
        <f t="shared" si="363"/>
        <v>0</v>
      </c>
      <c r="R313" s="104"/>
      <c r="S313" s="103"/>
      <c r="T313" s="75">
        <f t="shared" si="364"/>
        <v>0</v>
      </c>
      <c r="U313" s="104"/>
      <c r="V313" s="103"/>
      <c r="W313" s="75">
        <f t="shared" si="365"/>
        <v>0</v>
      </c>
      <c r="X313" s="123"/>
      <c r="Y313" s="103"/>
      <c r="Z313" s="75">
        <f t="shared" si="366"/>
        <v>0</v>
      </c>
      <c r="AA313" s="104"/>
      <c r="AB313" s="103"/>
      <c r="AC313" s="75">
        <f t="shared" si="367"/>
        <v>0</v>
      </c>
      <c r="AD313" s="104"/>
      <c r="AE313" s="103"/>
      <c r="AF313" s="75">
        <f t="shared" si="368"/>
        <v>0</v>
      </c>
      <c r="AG313" s="104"/>
      <c r="AH313" s="103"/>
      <c r="AI313" s="75">
        <f t="shared" si="369"/>
        <v>0</v>
      </c>
      <c r="AJ313" s="104"/>
      <c r="AK313" s="103"/>
      <c r="AL313" s="75">
        <f t="shared" si="370"/>
        <v>0</v>
      </c>
      <c r="AM313" s="104"/>
      <c r="AN313" s="103"/>
      <c r="AO313" s="75">
        <f t="shared" si="371"/>
        <v>0</v>
      </c>
      <c r="AP313" s="104"/>
      <c r="AQ313" s="103"/>
      <c r="AR313" s="75">
        <f t="shared" si="372"/>
        <v>0</v>
      </c>
      <c r="AS313" s="104"/>
      <c r="AT313" s="98"/>
      <c r="AU313" s="78">
        <f>SUM(G312:G320,J312:J320,M312:M320,P312:P320,S312:S320,V312:V320,Y312:Y320,AB312:AB320,AE312:AE320,AH312:AH320,AK312:AK320,AT312:AT320,AN312:AN320,AQ312:AQ320)</f>
        <v>352000</v>
      </c>
    </row>
    <row r="314" spans="1:47" ht="15" customHeight="1">
      <c r="A314" s="534"/>
      <c r="B314" s="548"/>
      <c r="C314" s="536"/>
      <c r="D314" s="564"/>
      <c r="E314" s="540"/>
      <c r="F314" s="91" t="s">
        <v>34</v>
      </c>
      <c r="G314" s="103"/>
      <c r="H314" s="75">
        <f>G314-I314</f>
        <v>0</v>
      </c>
      <c r="I314" s="104"/>
      <c r="J314" s="103"/>
      <c r="K314" s="75">
        <f t="shared" si="361"/>
        <v>0</v>
      </c>
      <c r="L314" s="104"/>
      <c r="M314" s="103"/>
      <c r="N314" s="75">
        <f t="shared" si="362"/>
        <v>0</v>
      </c>
      <c r="O314" s="104"/>
      <c r="P314" s="103"/>
      <c r="Q314" s="75">
        <f t="shared" si="363"/>
        <v>0</v>
      </c>
      <c r="R314" s="104"/>
      <c r="S314" s="103"/>
      <c r="T314" s="75">
        <f t="shared" si="364"/>
        <v>0</v>
      </c>
      <c r="U314" s="104"/>
      <c r="V314" s="103"/>
      <c r="W314" s="75">
        <f t="shared" si="365"/>
        <v>0</v>
      </c>
      <c r="X314" s="123"/>
      <c r="Y314" s="103"/>
      <c r="Z314" s="75">
        <f t="shared" si="366"/>
        <v>0</v>
      </c>
      <c r="AA314" s="104"/>
      <c r="AB314" s="103"/>
      <c r="AC314" s="75">
        <f t="shared" si="367"/>
        <v>0</v>
      </c>
      <c r="AD314" s="104"/>
      <c r="AE314" s="103"/>
      <c r="AF314" s="75">
        <f t="shared" si="368"/>
        <v>0</v>
      </c>
      <c r="AG314" s="104"/>
      <c r="AH314" s="103"/>
      <c r="AI314" s="75">
        <f t="shared" si="369"/>
        <v>0</v>
      </c>
      <c r="AJ314" s="104"/>
      <c r="AK314" s="103"/>
      <c r="AL314" s="75">
        <f t="shared" si="370"/>
        <v>0</v>
      </c>
      <c r="AM314" s="104"/>
      <c r="AN314" s="103"/>
      <c r="AO314" s="75">
        <f t="shared" si="371"/>
        <v>0</v>
      </c>
      <c r="AP314" s="104"/>
      <c r="AQ314" s="103"/>
      <c r="AR314" s="75">
        <f t="shared" si="372"/>
        <v>0</v>
      </c>
      <c r="AS314" s="104"/>
      <c r="AT314" s="98"/>
      <c r="AU314" s="79" t="s">
        <v>35</v>
      </c>
    </row>
    <row r="315" spans="1:47" ht="15" customHeight="1">
      <c r="A315" s="534"/>
      <c r="B315" s="548"/>
      <c r="C315" s="536"/>
      <c r="D315" s="564"/>
      <c r="E315" s="540"/>
      <c r="F315" s="91" t="s">
        <v>36</v>
      </c>
      <c r="G315" s="103"/>
      <c r="H315" s="75">
        <f>G315-I315</f>
        <v>0</v>
      </c>
      <c r="I315" s="104"/>
      <c r="J315" s="103"/>
      <c r="K315" s="75">
        <f t="shared" si="361"/>
        <v>0</v>
      </c>
      <c r="L315" s="104"/>
      <c r="M315" s="103"/>
      <c r="N315" s="75">
        <f t="shared" si="362"/>
        <v>0</v>
      </c>
      <c r="O315" s="104"/>
      <c r="P315" s="103"/>
      <c r="Q315" s="75">
        <f t="shared" si="363"/>
        <v>0</v>
      </c>
      <c r="R315" s="104"/>
      <c r="S315" s="103"/>
      <c r="T315" s="75">
        <f t="shared" si="364"/>
        <v>0</v>
      </c>
      <c r="U315" s="104"/>
      <c r="V315" s="103"/>
      <c r="W315" s="75">
        <f t="shared" si="365"/>
        <v>0</v>
      </c>
      <c r="X315" s="123"/>
      <c r="Y315" s="103"/>
      <c r="Z315" s="75">
        <f t="shared" si="366"/>
        <v>0</v>
      </c>
      <c r="AA315" s="104"/>
      <c r="AB315" s="103"/>
      <c r="AC315" s="75">
        <f t="shared" si="367"/>
        <v>0</v>
      </c>
      <c r="AD315" s="104"/>
      <c r="AE315" s="103"/>
      <c r="AF315" s="75">
        <f t="shared" si="368"/>
        <v>0</v>
      </c>
      <c r="AG315" s="104"/>
      <c r="AH315" s="103"/>
      <c r="AI315" s="75">
        <f t="shared" si="369"/>
        <v>0</v>
      </c>
      <c r="AJ315" s="104"/>
      <c r="AK315" s="103"/>
      <c r="AL315" s="75">
        <f t="shared" si="370"/>
        <v>0</v>
      </c>
      <c r="AM315" s="104"/>
      <c r="AN315" s="103"/>
      <c r="AO315" s="75">
        <f t="shared" si="371"/>
        <v>0</v>
      </c>
      <c r="AP315" s="104"/>
      <c r="AQ315" s="103"/>
      <c r="AR315" s="75">
        <f t="shared" si="372"/>
        <v>0</v>
      </c>
      <c r="AS315" s="104"/>
      <c r="AT315" s="98"/>
      <c r="AU315" s="78">
        <f>SUM(H312:H320,K312:K320,N312:N320,Q312:Q320,T312:T320,W312:W320,Z312:Z320,AC312:AC320,Z312:Z320,AF312:AF320,AI312:AI320,AL312:AL320,AO312:AO320,AR312:AR320)</f>
        <v>0</v>
      </c>
    </row>
    <row r="316" spans="1:47" ht="15" customHeight="1">
      <c r="A316" s="534"/>
      <c r="B316" s="548"/>
      <c r="C316" s="536"/>
      <c r="D316" s="564"/>
      <c r="E316" s="540"/>
      <c r="F316" s="91" t="s">
        <v>37</v>
      </c>
      <c r="G316" s="103"/>
      <c r="H316" s="75">
        <f>G316-I316</f>
        <v>0</v>
      </c>
      <c r="I316" s="104"/>
      <c r="J316" s="103"/>
      <c r="K316" s="75">
        <f t="shared" si="361"/>
        <v>0</v>
      </c>
      <c r="L316" s="104"/>
      <c r="M316" s="103"/>
      <c r="N316" s="75">
        <f t="shared" si="362"/>
        <v>0</v>
      </c>
      <c r="O316" s="104"/>
      <c r="P316" s="103"/>
      <c r="Q316" s="75">
        <f t="shared" si="363"/>
        <v>0</v>
      </c>
      <c r="R316" s="104"/>
      <c r="S316" s="103"/>
      <c r="T316" s="75">
        <f t="shared" si="364"/>
        <v>0</v>
      </c>
      <c r="U316" s="104"/>
      <c r="V316" s="103"/>
      <c r="W316" s="75">
        <f t="shared" si="365"/>
        <v>0</v>
      </c>
      <c r="X316" s="123"/>
      <c r="Y316" s="103"/>
      <c r="Z316" s="75">
        <f t="shared" si="366"/>
        <v>0</v>
      </c>
      <c r="AA316" s="104"/>
      <c r="AB316" s="103"/>
      <c r="AC316" s="75">
        <f t="shared" si="367"/>
        <v>0</v>
      </c>
      <c r="AD316" s="104"/>
      <c r="AE316" s="103"/>
      <c r="AF316" s="75">
        <f t="shared" si="368"/>
        <v>0</v>
      </c>
      <c r="AG316" s="104"/>
      <c r="AH316" s="103"/>
      <c r="AI316" s="75">
        <f t="shared" si="369"/>
        <v>0</v>
      </c>
      <c r="AJ316" s="104"/>
      <c r="AK316" s="103"/>
      <c r="AL316" s="75">
        <f t="shared" si="370"/>
        <v>0</v>
      </c>
      <c r="AM316" s="104"/>
      <c r="AN316" s="103"/>
      <c r="AO316" s="75">
        <f t="shared" si="371"/>
        <v>0</v>
      </c>
      <c r="AP316" s="104"/>
      <c r="AQ316" s="103"/>
      <c r="AR316" s="75">
        <f t="shared" si="372"/>
        <v>0</v>
      </c>
      <c r="AS316" s="104"/>
      <c r="AT316" s="98"/>
      <c r="AU316" s="79" t="s">
        <v>38</v>
      </c>
    </row>
    <row r="317" spans="1:47" ht="15" customHeight="1">
      <c r="A317" s="534"/>
      <c r="B317" s="548"/>
      <c r="C317" s="536"/>
      <c r="D317" s="564"/>
      <c r="E317" s="540"/>
      <c r="F317" s="91" t="s">
        <v>40</v>
      </c>
      <c r="G317" s="103"/>
      <c r="H317" s="75">
        <v>0</v>
      </c>
      <c r="I317" s="104"/>
      <c r="J317" s="103"/>
      <c r="K317" s="75">
        <f t="shared" si="361"/>
        <v>0</v>
      </c>
      <c r="L317" s="104"/>
      <c r="M317" s="103"/>
      <c r="N317" s="75">
        <f t="shared" si="362"/>
        <v>0</v>
      </c>
      <c r="O317" s="104"/>
      <c r="P317" s="103"/>
      <c r="Q317" s="75">
        <f t="shared" si="363"/>
        <v>0</v>
      </c>
      <c r="R317" s="104"/>
      <c r="S317" s="103"/>
      <c r="T317" s="75">
        <f t="shared" si="364"/>
        <v>0</v>
      </c>
      <c r="U317" s="104"/>
      <c r="V317" s="103"/>
      <c r="W317" s="75">
        <f t="shared" si="365"/>
        <v>0</v>
      </c>
      <c r="X317" s="123"/>
      <c r="Y317" s="103"/>
      <c r="Z317" s="75">
        <f t="shared" si="366"/>
        <v>0</v>
      </c>
      <c r="AA317" s="104"/>
      <c r="AB317" s="103"/>
      <c r="AC317" s="75">
        <f t="shared" si="367"/>
        <v>0</v>
      </c>
      <c r="AD317" s="104"/>
      <c r="AE317" s="103"/>
      <c r="AF317" s="75">
        <f t="shared" si="368"/>
        <v>0</v>
      </c>
      <c r="AG317" s="104"/>
      <c r="AH317" s="103"/>
      <c r="AI317" s="75">
        <f t="shared" si="369"/>
        <v>0</v>
      </c>
      <c r="AJ317" s="104"/>
      <c r="AK317" s="103"/>
      <c r="AL317" s="75">
        <f t="shared" si="370"/>
        <v>0</v>
      </c>
      <c r="AM317" s="104"/>
      <c r="AN317" s="103"/>
      <c r="AO317" s="75">
        <f t="shared" si="371"/>
        <v>0</v>
      </c>
      <c r="AP317" s="104"/>
      <c r="AQ317" s="103"/>
      <c r="AR317" s="75">
        <f t="shared" si="372"/>
        <v>0</v>
      </c>
      <c r="AS317" s="104"/>
      <c r="AT317" s="98"/>
      <c r="AU317" s="78">
        <f>SUM(I312:I320,L312:L320,O312:O320,R312:R320,U312:U320,X312:X320,AA312:AA320,AD312:AD320,AG312:AG320,AJ312:AJ320,AM312:AM320,AP312:AP320,AS312:AS320)</f>
        <v>352000</v>
      </c>
    </row>
    <row r="318" spans="1:47" ht="15" customHeight="1">
      <c r="A318" s="534"/>
      <c r="B318" s="548"/>
      <c r="C318" s="536"/>
      <c r="D318" s="564"/>
      <c r="E318" s="540"/>
      <c r="F318" s="91" t="s">
        <v>41</v>
      </c>
      <c r="G318" s="103"/>
      <c r="H318" s="75">
        <f t="shared" ref="H318:H320" si="373">G318-I318</f>
        <v>0</v>
      </c>
      <c r="I318" s="104"/>
      <c r="J318" s="103"/>
      <c r="K318" s="75">
        <f t="shared" si="361"/>
        <v>0</v>
      </c>
      <c r="L318" s="104"/>
      <c r="M318" s="103"/>
      <c r="N318" s="75">
        <f t="shared" si="362"/>
        <v>0</v>
      </c>
      <c r="O318" s="104"/>
      <c r="P318" s="103"/>
      <c r="Q318" s="75">
        <f t="shared" si="363"/>
        <v>0</v>
      </c>
      <c r="R318" s="104"/>
      <c r="S318" s="103"/>
      <c r="T318" s="75">
        <f t="shared" si="364"/>
        <v>0</v>
      </c>
      <c r="U318" s="104"/>
      <c r="V318" s="103"/>
      <c r="W318" s="75">
        <f t="shared" si="365"/>
        <v>0</v>
      </c>
      <c r="X318" s="123"/>
      <c r="Y318" s="103"/>
      <c r="Z318" s="75">
        <f t="shared" si="366"/>
        <v>0</v>
      </c>
      <c r="AA318" s="104"/>
      <c r="AB318" s="103"/>
      <c r="AC318" s="75">
        <f t="shared" si="367"/>
        <v>0</v>
      </c>
      <c r="AD318" s="104"/>
      <c r="AE318" s="103"/>
      <c r="AF318" s="75">
        <f t="shared" si="368"/>
        <v>0</v>
      </c>
      <c r="AG318" s="104"/>
      <c r="AH318" s="103"/>
      <c r="AI318" s="75">
        <f t="shared" si="369"/>
        <v>0</v>
      </c>
      <c r="AJ318" s="104"/>
      <c r="AK318" s="103"/>
      <c r="AL318" s="75">
        <f t="shared" si="370"/>
        <v>0</v>
      </c>
      <c r="AM318" s="104"/>
      <c r="AN318" s="103"/>
      <c r="AO318" s="75">
        <f t="shared" si="371"/>
        <v>0</v>
      </c>
      <c r="AP318" s="104"/>
      <c r="AQ318" s="103"/>
      <c r="AR318" s="75">
        <f t="shared" si="372"/>
        <v>0</v>
      </c>
      <c r="AS318" s="104"/>
      <c r="AT318" s="98"/>
      <c r="AU318" s="79" t="s">
        <v>42</v>
      </c>
    </row>
    <row r="319" spans="1:47" ht="15" customHeight="1">
      <c r="A319" s="534"/>
      <c r="B319" s="548"/>
      <c r="C319" s="536"/>
      <c r="D319" s="564"/>
      <c r="E319" s="540"/>
      <c r="F319" s="91" t="s">
        <v>43</v>
      </c>
      <c r="G319" s="103"/>
      <c r="H319" s="75">
        <f t="shared" si="373"/>
        <v>0</v>
      </c>
      <c r="I319" s="104"/>
      <c r="J319" s="103"/>
      <c r="K319" s="75">
        <f t="shared" si="361"/>
        <v>0</v>
      </c>
      <c r="L319" s="104"/>
      <c r="M319" s="103"/>
      <c r="N319" s="75">
        <f t="shared" si="362"/>
        <v>0</v>
      </c>
      <c r="O319" s="104"/>
      <c r="P319" s="103"/>
      <c r="Q319" s="75">
        <f t="shared" si="363"/>
        <v>0</v>
      </c>
      <c r="R319" s="104"/>
      <c r="S319" s="103"/>
      <c r="T319" s="75">
        <f t="shared" si="364"/>
        <v>0</v>
      </c>
      <c r="U319" s="104"/>
      <c r="V319" s="103"/>
      <c r="W319" s="75">
        <f t="shared" si="365"/>
        <v>0</v>
      </c>
      <c r="X319" s="123"/>
      <c r="Y319" s="103"/>
      <c r="Z319" s="75">
        <f t="shared" si="366"/>
        <v>0</v>
      </c>
      <c r="AA319" s="104"/>
      <c r="AB319" s="103"/>
      <c r="AC319" s="75">
        <f t="shared" si="367"/>
        <v>0</v>
      </c>
      <c r="AD319" s="104"/>
      <c r="AE319" s="103"/>
      <c r="AF319" s="75">
        <f t="shared" si="368"/>
        <v>0</v>
      </c>
      <c r="AG319" s="104"/>
      <c r="AH319" s="103"/>
      <c r="AI319" s="75">
        <f t="shared" si="369"/>
        <v>0</v>
      </c>
      <c r="AJ319" s="104"/>
      <c r="AK319" s="103"/>
      <c r="AL319" s="75">
        <f t="shared" si="370"/>
        <v>0</v>
      </c>
      <c r="AM319" s="104"/>
      <c r="AN319" s="103"/>
      <c r="AO319" s="75">
        <f t="shared" si="371"/>
        <v>0</v>
      </c>
      <c r="AP319" s="104"/>
      <c r="AQ319" s="103"/>
      <c r="AR319" s="75">
        <f t="shared" si="372"/>
        <v>0</v>
      </c>
      <c r="AS319" s="104"/>
      <c r="AT319" s="98"/>
      <c r="AU319" s="80">
        <f>AU317/AU313</f>
        <v>1</v>
      </c>
    </row>
    <row r="320" spans="1:47" ht="15" customHeight="1">
      <c r="A320" s="481"/>
      <c r="B320" s="484"/>
      <c r="C320" s="487"/>
      <c r="D320" s="570"/>
      <c r="E320" s="493"/>
      <c r="F320" s="93" t="s">
        <v>44</v>
      </c>
      <c r="G320" s="107"/>
      <c r="H320" s="76">
        <f t="shared" si="373"/>
        <v>0</v>
      </c>
      <c r="I320" s="108"/>
      <c r="J320" s="107"/>
      <c r="K320" s="76">
        <f t="shared" si="361"/>
        <v>0</v>
      </c>
      <c r="L320" s="108"/>
      <c r="M320" s="107"/>
      <c r="N320" s="76">
        <f t="shared" si="362"/>
        <v>0</v>
      </c>
      <c r="O320" s="108"/>
      <c r="P320" s="107"/>
      <c r="Q320" s="76">
        <f t="shared" si="363"/>
        <v>0</v>
      </c>
      <c r="R320" s="108"/>
      <c r="S320" s="107"/>
      <c r="T320" s="76">
        <f t="shared" si="364"/>
        <v>0</v>
      </c>
      <c r="U320" s="108"/>
      <c r="V320" s="107"/>
      <c r="W320" s="76">
        <f t="shared" si="365"/>
        <v>0</v>
      </c>
      <c r="X320" s="125"/>
      <c r="Y320" s="107"/>
      <c r="Z320" s="76">
        <f t="shared" si="366"/>
        <v>0</v>
      </c>
      <c r="AA320" s="108"/>
      <c r="AB320" s="107"/>
      <c r="AC320" s="76">
        <f t="shared" si="367"/>
        <v>0</v>
      </c>
      <c r="AD320" s="108"/>
      <c r="AE320" s="107"/>
      <c r="AF320" s="76">
        <f t="shared" si="368"/>
        <v>0</v>
      </c>
      <c r="AG320" s="108"/>
      <c r="AH320" s="107"/>
      <c r="AI320" s="76">
        <f t="shared" si="369"/>
        <v>0</v>
      </c>
      <c r="AJ320" s="108"/>
      <c r="AK320" s="107"/>
      <c r="AL320" s="76">
        <f t="shared" si="370"/>
        <v>0</v>
      </c>
      <c r="AM320" s="108"/>
      <c r="AN320" s="107"/>
      <c r="AO320" s="76">
        <f t="shared" si="371"/>
        <v>0</v>
      </c>
      <c r="AP320" s="108"/>
      <c r="AQ320" s="107"/>
      <c r="AR320" s="76">
        <f t="shared" si="372"/>
        <v>0</v>
      </c>
      <c r="AS320" s="108"/>
      <c r="AT320" s="100"/>
      <c r="AU320" s="84"/>
    </row>
    <row r="321" spans="1:47" ht="15" customHeight="1">
      <c r="A321" s="546" t="s">
        <v>22</v>
      </c>
      <c r="B321" s="532" t="s">
        <v>18</v>
      </c>
      <c r="C321" s="532" t="s">
        <v>19</v>
      </c>
      <c r="D321" s="532" t="s">
        <v>204</v>
      </c>
      <c r="E321" s="532" t="s">
        <v>21</v>
      </c>
      <c r="F321" s="550" t="s">
        <v>23</v>
      </c>
      <c r="G321" s="512" t="s">
        <v>24</v>
      </c>
      <c r="H321" s="502" t="s">
        <v>25</v>
      </c>
      <c r="I321" s="504" t="s">
        <v>26</v>
      </c>
      <c r="J321" s="512" t="s">
        <v>24</v>
      </c>
      <c r="K321" s="502" t="s">
        <v>25</v>
      </c>
      <c r="L321" s="504" t="s">
        <v>26</v>
      </c>
      <c r="M321" s="512" t="s">
        <v>24</v>
      </c>
      <c r="N321" s="502" t="s">
        <v>25</v>
      </c>
      <c r="O321" s="504" t="s">
        <v>26</v>
      </c>
      <c r="P321" s="512" t="s">
        <v>24</v>
      </c>
      <c r="Q321" s="502" t="s">
        <v>25</v>
      </c>
      <c r="R321" s="504" t="s">
        <v>26</v>
      </c>
      <c r="S321" s="512" t="s">
        <v>24</v>
      </c>
      <c r="T321" s="502" t="s">
        <v>25</v>
      </c>
      <c r="U321" s="504" t="s">
        <v>26</v>
      </c>
      <c r="V321" s="512" t="s">
        <v>24</v>
      </c>
      <c r="W321" s="502" t="s">
        <v>25</v>
      </c>
      <c r="X321" s="542" t="s">
        <v>26</v>
      </c>
      <c r="Y321" s="512" t="s">
        <v>24</v>
      </c>
      <c r="Z321" s="502" t="s">
        <v>25</v>
      </c>
      <c r="AA321" s="504" t="s">
        <v>26</v>
      </c>
      <c r="AB321" s="512" t="s">
        <v>24</v>
      </c>
      <c r="AC321" s="502" t="s">
        <v>25</v>
      </c>
      <c r="AD321" s="504" t="s">
        <v>26</v>
      </c>
      <c r="AE321" s="512" t="s">
        <v>24</v>
      </c>
      <c r="AF321" s="502" t="s">
        <v>25</v>
      </c>
      <c r="AG321" s="504" t="s">
        <v>26</v>
      </c>
      <c r="AH321" s="512" t="s">
        <v>24</v>
      </c>
      <c r="AI321" s="502" t="s">
        <v>25</v>
      </c>
      <c r="AJ321" s="504" t="s">
        <v>26</v>
      </c>
      <c r="AK321" s="512" t="s">
        <v>24</v>
      </c>
      <c r="AL321" s="502" t="s">
        <v>25</v>
      </c>
      <c r="AM321" s="504" t="s">
        <v>26</v>
      </c>
      <c r="AN321" s="512" t="s">
        <v>24</v>
      </c>
      <c r="AO321" s="502" t="s">
        <v>25</v>
      </c>
      <c r="AP321" s="504" t="s">
        <v>26</v>
      </c>
      <c r="AQ321" s="512" t="s">
        <v>24</v>
      </c>
      <c r="AR321" s="502" t="s">
        <v>25</v>
      </c>
      <c r="AS321" s="504" t="s">
        <v>26</v>
      </c>
      <c r="AT321" s="544" t="s">
        <v>24</v>
      </c>
      <c r="AU321" s="552" t="s">
        <v>27</v>
      </c>
    </row>
    <row r="322" spans="1:47" ht="15" customHeight="1">
      <c r="A322" s="547"/>
      <c r="B322" s="533"/>
      <c r="C322" s="533"/>
      <c r="D322" s="533"/>
      <c r="E322" s="533"/>
      <c r="F322" s="551"/>
      <c r="G322" s="513"/>
      <c r="H322" s="503"/>
      <c r="I322" s="505"/>
      <c r="J322" s="513"/>
      <c r="K322" s="503"/>
      <c r="L322" s="505"/>
      <c r="M322" s="513"/>
      <c r="N322" s="503"/>
      <c r="O322" s="505"/>
      <c r="P322" s="513"/>
      <c r="Q322" s="503"/>
      <c r="R322" s="505"/>
      <c r="S322" s="513"/>
      <c r="T322" s="503"/>
      <c r="U322" s="505"/>
      <c r="V322" s="513"/>
      <c r="W322" s="503"/>
      <c r="X322" s="543"/>
      <c r="Y322" s="513"/>
      <c r="Z322" s="503"/>
      <c r="AA322" s="505"/>
      <c r="AB322" s="513"/>
      <c r="AC322" s="503"/>
      <c r="AD322" s="505"/>
      <c r="AE322" s="513"/>
      <c r="AF322" s="503"/>
      <c r="AG322" s="505"/>
      <c r="AH322" s="513"/>
      <c r="AI322" s="503"/>
      <c r="AJ322" s="505"/>
      <c r="AK322" s="513"/>
      <c r="AL322" s="503"/>
      <c r="AM322" s="505"/>
      <c r="AN322" s="513"/>
      <c r="AO322" s="503"/>
      <c r="AP322" s="505"/>
      <c r="AQ322" s="513"/>
      <c r="AR322" s="503"/>
      <c r="AS322" s="505"/>
      <c r="AT322" s="545"/>
      <c r="AU322" s="553"/>
    </row>
    <row r="323" spans="1:47" ht="15" customHeight="1">
      <c r="A323" s="534" t="s">
        <v>205</v>
      </c>
      <c r="B323" s="548" t="s">
        <v>206</v>
      </c>
      <c r="C323" s="536">
        <v>2087</v>
      </c>
      <c r="D323" s="538" t="s">
        <v>207</v>
      </c>
      <c r="E323" s="540" t="s">
        <v>208</v>
      </c>
      <c r="F323" s="91" t="s">
        <v>31</v>
      </c>
      <c r="G323" s="103"/>
      <c r="H323" s="75">
        <f t="shared" ref="H323:H331" si="374">G323-I323</f>
        <v>0</v>
      </c>
      <c r="I323" s="104"/>
      <c r="J323" s="103"/>
      <c r="K323" s="75">
        <f t="shared" ref="K323:K331" si="375">J323-L323</f>
        <v>0</v>
      </c>
      <c r="L323" s="104"/>
      <c r="M323" s="103"/>
      <c r="N323" s="75">
        <f t="shared" ref="N323:N331" si="376">M323-O323</f>
        <v>0</v>
      </c>
      <c r="O323" s="104"/>
      <c r="P323" s="103"/>
      <c r="Q323" s="75">
        <f t="shared" ref="Q323:Q331" si="377">P323-R323</f>
        <v>0</v>
      </c>
      <c r="R323" s="104"/>
      <c r="S323" s="103"/>
      <c r="T323" s="75">
        <f t="shared" ref="T323:T331" si="378">S323-U323</f>
        <v>0</v>
      </c>
      <c r="U323" s="104"/>
      <c r="V323" s="103"/>
      <c r="W323" s="75">
        <f t="shared" ref="W323:W331" si="379">V323-X323</f>
        <v>0</v>
      </c>
      <c r="X323" s="123"/>
      <c r="Y323" s="103"/>
      <c r="Z323" s="75">
        <f t="shared" ref="Z323:Z331" si="380">Y323-AA323</f>
        <v>0</v>
      </c>
      <c r="AA323" s="104"/>
      <c r="AB323" s="103"/>
      <c r="AC323" s="75">
        <f t="shared" ref="AC323:AC331" si="381">AB323-AD323</f>
        <v>0</v>
      </c>
      <c r="AD323" s="104"/>
      <c r="AE323" s="103"/>
      <c r="AF323" s="75">
        <f t="shared" ref="AF323:AF331" si="382">AE323-AG323</f>
        <v>0</v>
      </c>
      <c r="AG323" s="104"/>
      <c r="AH323" s="103"/>
      <c r="AI323" s="75">
        <f t="shared" ref="AI323:AI331" si="383">AH323-AJ323</f>
        <v>0</v>
      </c>
      <c r="AJ323" s="104"/>
      <c r="AK323" s="103"/>
      <c r="AL323" s="75">
        <f t="shared" ref="AL323:AL331" si="384">AK323-AM323</f>
        <v>0</v>
      </c>
      <c r="AM323" s="104"/>
      <c r="AN323" s="103"/>
      <c r="AO323" s="75">
        <f t="shared" ref="AO323:AO331" si="385">AN323-AP323</f>
        <v>0</v>
      </c>
      <c r="AP323" s="104"/>
      <c r="AQ323" s="103"/>
      <c r="AR323" s="75">
        <f t="shared" ref="AR323:AR331" si="386">AQ323-AS323</f>
        <v>0</v>
      </c>
      <c r="AS323" s="104"/>
      <c r="AT323" s="98"/>
      <c r="AU323" s="77" t="s">
        <v>32</v>
      </c>
    </row>
    <row r="324" spans="1:47" ht="15.75" customHeight="1">
      <c r="A324" s="534"/>
      <c r="B324" s="548"/>
      <c r="C324" s="536"/>
      <c r="D324" s="538"/>
      <c r="E324" s="540"/>
      <c r="F324" s="91" t="s">
        <v>33</v>
      </c>
      <c r="G324" s="103"/>
      <c r="H324" s="75">
        <f t="shared" si="374"/>
        <v>0</v>
      </c>
      <c r="I324" s="104"/>
      <c r="J324" s="103"/>
      <c r="K324" s="75">
        <f t="shared" si="375"/>
        <v>0</v>
      </c>
      <c r="L324" s="104"/>
      <c r="M324" s="103"/>
      <c r="N324" s="75">
        <f t="shared" si="376"/>
        <v>0</v>
      </c>
      <c r="O324" s="104"/>
      <c r="P324" s="103"/>
      <c r="Q324" s="75">
        <f t="shared" si="377"/>
        <v>0</v>
      </c>
      <c r="R324" s="104"/>
      <c r="S324" s="103"/>
      <c r="T324" s="75">
        <f t="shared" si="378"/>
        <v>0</v>
      </c>
      <c r="U324" s="104"/>
      <c r="V324" s="103"/>
      <c r="W324" s="75">
        <f t="shared" si="379"/>
        <v>0</v>
      </c>
      <c r="X324" s="123"/>
      <c r="Y324" s="103"/>
      <c r="Z324" s="75">
        <f t="shared" si="380"/>
        <v>0</v>
      </c>
      <c r="AA324" s="104"/>
      <c r="AB324" s="103"/>
      <c r="AC324" s="75">
        <f t="shared" si="381"/>
        <v>0</v>
      </c>
      <c r="AD324" s="104"/>
      <c r="AE324" s="103"/>
      <c r="AF324" s="75">
        <f t="shared" si="382"/>
        <v>0</v>
      </c>
      <c r="AG324" s="104"/>
      <c r="AH324" s="103"/>
      <c r="AI324" s="75">
        <f t="shared" si="383"/>
        <v>0</v>
      </c>
      <c r="AJ324" s="104"/>
      <c r="AK324" s="103"/>
      <c r="AL324" s="75">
        <f t="shared" si="384"/>
        <v>0</v>
      </c>
      <c r="AM324" s="104"/>
      <c r="AN324" s="103"/>
      <c r="AO324" s="75">
        <f t="shared" si="385"/>
        <v>0</v>
      </c>
      <c r="AP324" s="104"/>
      <c r="AQ324" s="103"/>
      <c r="AR324" s="75">
        <f t="shared" si="386"/>
        <v>0</v>
      </c>
      <c r="AS324" s="104"/>
      <c r="AT324" s="98"/>
      <c r="AU324" s="78">
        <f>SUM(G323:G331,J323:J331,M323:M331,P323:P331,S323:S331,V323:V331,Y323:Y331,AB323:AB331,AE323:AE331,AH323:AH331,AK323:AK331,AT323:AT331,AN323:AN331,AQ323:AQ331)</f>
        <v>901878</v>
      </c>
    </row>
    <row r="325" spans="1:47" ht="15.75" customHeight="1">
      <c r="A325" s="534"/>
      <c r="B325" s="548"/>
      <c r="C325" s="536"/>
      <c r="D325" s="538"/>
      <c r="E325" s="540"/>
      <c r="F325" s="91" t="s">
        <v>34</v>
      </c>
      <c r="G325" s="103">
        <v>110064</v>
      </c>
      <c r="H325" s="75">
        <f t="shared" si="374"/>
        <v>1100</v>
      </c>
      <c r="I325" s="104">
        <v>108964</v>
      </c>
      <c r="J325" s="103"/>
      <c r="K325" s="75">
        <f t="shared" si="375"/>
        <v>0</v>
      </c>
      <c r="L325" s="104"/>
      <c r="M325" s="103"/>
      <c r="N325" s="75">
        <f t="shared" si="376"/>
        <v>0</v>
      </c>
      <c r="O325" s="104"/>
      <c r="P325" s="103">
        <v>791814</v>
      </c>
      <c r="Q325" s="75">
        <f t="shared" si="377"/>
        <v>263814</v>
      </c>
      <c r="R325" s="104">
        <v>528000</v>
      </c>
      <c r="S325" s="103"/>
      <c r="T325" s="75">
        <f t="shared" si="378"/>
        <v>0</v>
      </c>
      <c r="U325" s="104"/>
      <c r="V325" s="103"/>
      <c r="W325" s="75">
        <f t="shared" si="379"/>
        <v>0</v>
      </c>
      <c r="X325" s="123"/>
      <c r="Y325" s="103"/>
      <c r="Z325" s="75">
        <f t="shared" si="380"/>
        <v>0</v>
      </c>
      <c r="AA325" s="104"/>
      <c r="AB325" s="103"/>
      <c r="AC325" s="75">
        <f t="shared" si="381"/>
        <v>0</v>
      </c>
      <c r="AD325" s="104"/>
      <c r="AE325" s="103"/>
      <c r="AF325" s="75">
        <f t="shared" si="382"/>
        <v>0</v>
      </c>
      <c r="AG325" s="104"/>
      <c r="AH325" s="103"/>
      <c r="AI325" s="75">
        <f t="shared" si="383"/>
        <v>0</v>
      </c>
      <c r="AJ325" s="104"/>
      <c r="AK325" s="103"/>
      <c r="AL325" s="75">
        <f t="shared" si="384"/>
        <v>0</v>
      </c>
      <c r="AM325" s="104"/>
      <c r="AN325" s="103"/>
      <c r="AO325" s="75">
        <f t="shared" si="385"/>
        <v>0</v>
      </c>
      <c r="AP325" s="104"/>
      <c r="AQ325" s="103"/>
      <c r="AR325" s="75">
        <f t="shared" si="386"/>
        <v>0</v>
      </c>
      <c r="AS325" s="104"/>
      <c r="AT325" s="98"/>
      <c r="AU325" s="79" t="s">
        <v>35</v>
      </c>
    </row>
    <row r="326" spans="1:47" ht="15.75" customHeight="1">
      <c r="A326" s="534"/>
      <c r="B326" s="548"/>
      <c r="C326" s="536"/>
      <c r="D326" s="538"/>
      <c r="E326" s="540"/>
      <c r="F326" s="91" t="s">
        <v>36</v>
      </c>
      <c r="G326" s="103"/>
      <c r="H326" s="75">
        <f t="shared" si="374"/>
        <v>0</v>
      </c>
      <c r="I326" s="104"/>
      <c r="J326" s="103"/>
      <c r="K326" s="75">
        <f t="shared" si="375"/>
        <v>0</v>
      </c>
      <c r="L326" s="104"/>
      <c r="M326" s="103"/>
      <c r="N326" s="75">
        <f t="shared" si="376"/>
        <v>0</v>
      </c>
      <c r="O326" s="104"/>
      <c r="P326" s="103"/>
      <c r="Q326" s="75">
        <f t="shared" si="377"/>
        <v>0</v>
      </c>
      <c r="R326" s="104"/>
      <c r="S326" s="103"/>
      <c r="T326" s="75">
        <f t="shared" si="378"/>
        <v>0</v>
      </c>
      <c r="U326" s="104"/>
      <c r="V326" s="103"/>
      <c r="W326" s="75">
        <f t="shared" si="379"/>
        <v>0</v>
      </c>
      <c r="X326" s="123"/>
      <c r="Y326" s="103"/>
      <c r="Z326" s="75">
        <f t="shared" si="380"/>
        <v>0</v>
      </c>
      <c r="AA326" s="104"/>
      <c r="AB326" s="168"/>
      <c r="AC326" s="75">
        <f t="shared" si="381"/>
        <v>0</v>
      </c>
      <c r="AD326" s="104"/>
      <c r="AE326" s="103"/>
      <c r="AF326" s="75">
        <f t="shared" si="382"/>
        <v>0</v>
      </c>
      <c r="AG326" s="104"/>
      <c r="AH326" s="103"/>
      <c r="AI326" s="75">
        <f t="shared" si="383"/>
        <v>0</v>
      </c>
      <c r="AJ326" s="104"/>
      <c r="AK326" s="103"/>
      <c r="AL326" s="75">
        <f t="shared" si="384"/>
        <v>0</v>
      </c>
      <c r="AM326" s="104"/>
      <c r="AN326" s="103"/>
      <c r="AO326" s="75">
        <f t="shared" si="385"/>
        <v>0</v>
      </c>
      <c r="AP326" s="104"/>
      <c r="AQ326" s="103"/>
      <c r="AR326" s="75">
        <f t="shared" si="386"/>
        <v>0</v>
      </c>
      <c r="AS326" s="104"/>
      <c r="AT326" s="98"/>
      <c r="AU326" s="78">
        <f>SUM(H323:H331,K323:K331,N323:N331,Q323:Q331,T323:T331,W323:W331,Z323:Z331,AC323:AC331,AF323:AF331,AI323:AI331,AL323:AL331,AO323:AO331,AR323:AR331)</f>
        <v>264914</v>
      </c>
    </row>
    <row r="327" spans="1:47" ht="15.75" customHeight="1">
      <c r="A327" s="534"/>
      <c r="B327" s="548"/>
      <c r="C327" s="536"/>
      <c r="D327" s="538"/>
      <c r="E327" s="540"/>
      <c r="F327" s="91" t="s">
        <v>37</v>
      </c>
      <c r="G327" s="103"/>
      <c r="H327" s="75">
        <f t="shared" si="374"/>
        <v>0</v>
      </c>
      <c r="I327" s="104"/>
      <c r="J327" s="103"/>
      <c r="K327" s="75">
        <f t="shared" si="375"/>
        <v>0</v>
      </c>
      <c r="L327" s="104"/>
      <c r="M327" s="103"/>
      <c r="N327" s="75">
        <f t="shared" si="376"/>
        <v>0</v>
      </c>
      <c r="O327" s="104"/>
      <c r="P327" s="103"/>
      <c r="Q327" s="75">
        <f t="shared" si="377"/>
        <v>0</v>
      </c>
      <c r="R327" s="104"/>
      <c r="S327" s="103"/>
      <c r="T327" s="75">
        <f t="shared" si="378"/>
        <v>0</v>
      </c>
      <c r="U327" s="104"/>
      <c r="V327" s="103"/>
      <c r="W327" s="75">
        <f t="shared" si="379"/>
        <v>0</v>
      </c>
      <c r="X327" s="123"/>
      <c r="Y327" s="103"/>
      <c r="Z327" s="75">
        <f t="shared" si="380"/>
        <v>0</v>
      </c>
      <c r="AA327" s="104"/>
      <c r="AB327" s="103"/>
      <c r="AC327" s="75">
        <f t="shared" si="381"/>
        <v>0</v>
      </c>
      <c r="AD327" s="104"/>
      <c r="AE327" s="103"/>
      <c r="AF327" s="75">
        <f t="shared" si="382"/>
        <v>0</v>
      </c>
      <c r="AG327" s="104"/>
      <c r="AH327" s="103"/>
      <c r="AI327" s="75">
        <f t="shared" si="383"/>
        <v>0</v>
      </c>
      <c r="AJ327" s="104"/>
      <c r="AK327" s="168"/>
      <c r="AL327" s="75">
        <f t="shared" si="384"/>
        <v>0</v>
      </c>
      <c r="AM327" s="104"/>
      <c r="AN327" s="168"/>
      <c r="AO327" s="75">
        <f t="shared" si="385"/>
        <v>0</v>
      </c>
      <c r="AP327" s="104"/>
      <c r="AQ327" s="168"/>
      <c r="AR327" s="75">
        <f t="shared" si="386"/>
        <v>0</v>
      </c>
      <c r="AS327" s="104"/>
      <c r="AT327" s="98"/>
      <c r="AU327" s="79" t="s">
        <v>38</v>
      </c>
    </row>
    <row r="328" spans="1:47" ht="15.75" customHeight="1">
      <c r="A328" s="534"/>
      <c r="B328" s="548"/>
      <c r="C328" s="536"/>
      <c r="D328" s="538"/>
      <c r="E328" s="540"/>
      <c r="F328" s="91" t="s">
        <v>40</v>
      </c>
      <c r="G328" s="103"/>
      <c r="H328" s="75">
        <f t="shared" si="374"/>
        <v>0</v>
      </c>
      <c r="I328" s="104"/>
      <c r="J328" s="103"/>
      <c r="K328" s="75">
        <f t="shared" si="375"/>
        <v>0</v>
      </c>
      <c r="L328" s="104"/>
      <c r="M328" s="103"/>
      <c r="N328" s="75">
        <f t="shared" si="376"/>
        <v>0</v>
      </c>
      <c r="O328" s="104"/>
      <c r="P328" s="103"/>
      <c r="Q328" s="75">
        <f t="shared" si="377"/>
        <v>0</v>
      </c>
      <c r="R328" s="104"/>
      <c r="S328" s="103"/>
      <c r="T328" s="75">
        <f t="shared" si="378"/>
        <v>0</v>
      </c>
      <c r="U328" s="104"/>
      <c r="V328" s="103"/>
      <c r="W328" s="75">
        <f t="shared" si="379"/>
        <v>0</v>
      </c>
      <c r="X328" s="123"/>
      <c r="Y328" s="103"/>
      <c r="Z328" s="75">
        <f t="shared" si="380"/>
        <v>0</v>
      </c>
      <c r="AA328" s="104"/>
      <c r="AB328" s="103"/>
      <c r="AC328" s="75">
        <f t="shared" si="381"/>
        <v>0</v>
      </c>
      <c r="AD328" s="104"/>
      <c r="AE328" s="103"/>
      <c r="AF328" s="75">
        <f t="shared" si="382"/>
        <v>0</v>
      </c>
      <c r="AG328" s="104"/>
      <c r="AH328" s="103"/>
      <c r="AI328" s="75">
        <f t="shared" si="383"/>
        <v>0</v>
      </c>
      <c r="AJ328" s="104"/>
      <c r="AK328" s="103"/>
      <c r="AL328" s="75">
        <f t="shared" si="384"/>
        <v>0</v>
      </c>
      <c r="AM328" s="104"/>
      <c r="AN328" s="103"/>
      <c r="AO328" s="75">
        <f t="shared" si="385"/>
        <v>0</v>
      </c>
      <c r="AP328" s="104"/>
      <c r="AQ328" s="103"/>
      <c r="AR328" s="75">
        <f t="shared" si="386"/>
        <v>0</v>
      </c>
      <c r="AS328" s="104"/>
      <c r="AT328" s="98"/>
      <c r="AU328" s="78">
        <f>SUM(I323:I331,L323:L331,O323:O331,R323:R331,U323:U331,X323:X331,AA323:AA331,AD323:AD331,AG323:AG331,AJ323:AJ331,AM323:AM331,AP323:AP331,AS323:AS331)</f>
        <v>636964</v>
      </c>
    </row>
    <row r="329" spans="1:47" ht="15.75" customHeight="1">
      <c r="A329" s="534"/>
      <c r="B329" s="548"/>
      <c r="C329" s="536"/>
      <c r="D329" s="538"/>
      <c r="E329" s="540"/>
      <c r="F329" s="91" t="s">
        <v>41</v>
      </c>
      <c r="G329" s="103"/>
      <c r="H329" s="75">
        <f t="shared" si="374"/>
        <v>0</v>
      </c>
      <c r="I329" s="104"/>
      <c r="J329" s="103"/>
      <c r="K329" s="75">
        <f t="shared" si="375"/>
        <v>0</v>
      </c>
      <c r="L329" s="104"/>
      <c r="M329" s="103"/>
      <c r="N329" s="75">
        <f t="shared" si="376"/>
        <v>0</v>
      </c>
      <c r="O329" s="104"/>
      <c r="P329" s="103"/>
      <c r="Q329" s="75">
        <f t="shared" si="377"/>
        <v>0</v>
      </c>
      <c r="R329" s="104"/>
      <c r="S329" s="103"/>
      <c r="T329" s="75">
        <f t="shared" si="378"/>
        <v>0</v>
      </c>
      <c r="U329" s="104"/>
      <c r="V329" s="103"/>
      <c r="W329" s="75">
        <f t="shared" si="379"/>
        <v>0</v>
      </c>
      <c r="X329" s="123"/>
      <c r="Y329" s="103"/>
      <c r="Z329" s="75">
        <f t="shared" si="380"/>
        <v>0</v>
      </c>
      <c r="AA329" s="104"/>
      <c r="AB329" s="103"/>
      <c r="AC329" s="75">
        <f t="shared" si="381"/>
        <v>0</v>
      </c>
      <c r="AD329" s="104"/>
      <c r="AE329" s="103"/>
      <c r="AF329" s="75">
        <f t="shared" si="382"/>
        <v>0</v>
      </c>
      <c r="AG329" s="104"/>
      <c r="AH329" s="103"/>
      <c r="AI329" s="75">
        <f t="shared" si="383"/>
        <v>0</v>
      </c>
      <c r="AJ329" s="104"/>
      <c r="AK329" s="103"/>
      <c r="AL329" s="75">
        <f t="shared" si="384"/>
        <v>0</v>
      </c>
      <c r="AM329" s="104"/>
      <c r="AN329" s="103"/>
      <c r="AO329" s="75">
        <f t="shared" si="385"/>
        <v>0</v>
      </c>
      <c r="AP329" s="104"/>
      <c r="AQ329" s="103"/>
      <c r="AR329" s="75">
        <f t="shared" si="386"/>
        <v>0</v>
      </c>
      <c r="AS329" s="104"/>
      <c r="AT329" s="98"/>
      <c r="AU329" s="79" t="s">
        <v>42</v>
      </c>
    </row>
    <row r="330" spans="1:47" ht="15.75" customHeight="1">
      <c r="A330" s="534"/>
      <c r="B330" s="548"/>
      <c r="C330" s="536"/>
      <c r="D330" s="538"/>
      <c r="E330" s="540"/>
      <c r="F330" s="91" t="s">
        <v>43</v>
      </c>
      <c r="G330" s="103"/>
      <c r="H330" s="75">
        <f t="shared" si="374"/>
        <v>0</v>
      </c>
      <c r="I330" s="104"/>
      <c r="J330" s="103"/>
      <c r="K330" s="75">
        <f t="shared" si="375"/>
        <v>0</v>
      </c>
      <c r="L330" s="104"/>
      <c r="M330" s="103"/>
      <c r="N330" s="75">
        <f t="shared" si="376"/>
        <v>0</v>
      </c>
      <c r="O330" s="104"/>
      <c r="P330" s="103"/>
      <c r="Q330" s="75">
        <f t="shared" si="377"/>
        <v>0</v>
      </c>
      <c r="R330" s="104"/>
      <c r="S330" s="103"/>
      <c r="T330" s="75">
        <f t="shared" si="378"/>
        <v>0</v>
      </c>
      <c r="U330" s="104"/>
      <c r="V330" s="103"/>
      <c r="W330" s="75">
        <f t="shared" si="379"/>
        <v>0</v>
      </c>
      <c r="X330" s="123"/>
      <c r="Y330" s="103"/>
      <c r="Z330" s="75">
        <f t="shared" si="380"/>
        <v>0</v>
      </c>
      <c r="AA330" s="104"/>
      <c r="AB330" s="103"/>
      <c r="AC330" s="75">
        <f t="shared" si="381"/>
        <v>0</v>
      </c>
      <c r="AD330" s="104"/>
      <c r="AE330" s="103"/>
      <c r="AF330" s="75">
        <f t="shared" si="382"/>
        <v>0</v>
      </c>
      <c r="AG330" s="104"/>
      <c r="AH330" s="103"/>
      <c r="AI330" s="75">
        <f t="shared" si="383"/>
        <v>0</v>
      </c>
      <c r="AJ330" s="104"/>
      <c r="AK330" s="103"/>
      <c r="AL330" s="75">
        <f t="shared" si="384"/>
        <v>0</v>
      </c>
      <c r="AM330" s="104"/>
      <c r="AN330" s="103"/>
      <c r="AO330" s="75">
        <f t="shared" si="385"/>
        <v>0</v>
      </c>
      <c r="AP330" s="104"/>
      <c r="AQ330" s="103"/>
      <c r="AR330" s="75">
        <f t="shared" si="386"/>
        <v>0</v>
      </c>
      <c r="AS330" s="104"/>
      <c r="AT330" s="98"/>
      <c r="AU330" s="80">
        <f>AU328/AU324</f>
        <v>0.70626404014733701</v>
      </c>
    </row>
    <row r="331" spans="1:47" ht="15.75" customHeight="1">
      <c r="A331" s="535"/>
      <c r="B331" s="549"/>
      <c r="C331" s="537"/>
      <c r="D331" s="539"/>
      <c r="E331" s="541"/>
      <c r="F331" s="92" t="s">
        <v>44</v>
      </c>
      <c r="G331" s="105"/>
      <c r="H331" s="81">
        <f t="shared" si="374"/>
        <v>0</v>
      </c>
      <c r="I331" s="106"/>
      <c r="J331" s="105"/>
      <c r="K331" s="81">
        <f t="shared" si="375"/>
        <v>0</v>
      </c>
      <c r="L331" s="106"/>
      <c r="M331" s="105"/>
      <c r="N331" s="81">
        <f t="shared" si="376"/>
        <v>0</v>
      </c>
      <c r="O331" s="106"/>
      <c r="P331" s="105"/>
      <c r="Q331" s="81">
        <f t="shared" si="377"/>
        <v>0</v>
      </c>
      <c r="R331" s="106"/>
      <c r="S331" s="105"/>
      <c r="T331" s="81">
        <f t="shared" si="378"/>
        <v>0</v>
      </c>
      <c r="U331" s="106"/>
      <c r="V331" s="105"/>
      <c r="W331" s="81">
        <f t="shared" si="379"/>
        <v>0</v>
      </c>
      <c r="X331" s="124"/>
      <c r="Y331" s="105"/>
      <c r="Z331" s="81">
        <f t="shared" si="380"/>
        <v>0</v>
      </c>
      <c r="AA331" s="106"/>
      <c r="AB331" s="105"/>
      <c r="AC331" s="81">
        <f t="shared" si="381"/>
        <v>0</v>
      </c>
      <c r="AD331" s="106"/>
      <c r="AE331" s="105"/>
      <c r="AF331" s="81">
        <f t="shared" si="382"/>
        <v>0</v>
      </c>
      <c r="AG331" s="106"/>
      <c r="AH331" s="105"/>
      <c r="AI331" s="81">
        <f t="shared" si="383"/>
        <v>0</v>
      </c>
      <c r="AJ331" s="106"/>
      <c r="AK331" s="105"/>
      <c r="AL331" s="81">
        <f t="shared" si="384"/>
        <v>0</v>
      </c>
      <c r="AM331" s="106"/>
      <c r="AN331" s="105"/>
      <c r="AO331" s="81">
        <f t="shared" si="385"/>
        <v>0</v>
      </c>
      <c r="AP331" s="106"/>
      <c r="AQ331" s="105"/>
      <c r="AR331" s="81">
        <f t="shared" si="386"/>
        <v>0</v>
      </c>
      <c r="AS331" s="106"/>
      <c r="AT331" s="99"/>
      <c r="AU331" s="82"/>
    </row>
    <row r="332" spans="1:47" ht="11.25" customHeight="1">
      <c r="A332" s="546" t="s">
        <v>22</v>
      </c>
      <c r="B332" s="532" t="s">
        <v>18</v>
      </c>
      <c r="C332" s="532" t="s">
        <v>19</v>
      </c>
      <c r="D332" s="532" t="s">
        <v>204</v>
      </c>
      <c r="E332" s="532" t="s">
        <v>21</v>
      </c>
      <c r="F332" s="550" t="s">
        <v>23</v>
      </c>
      <c r="G332" s="512" t="s">
        <v>24</v>
      </c>
      <c r="H332" s="502" t="s">
        <v>25</v>
      </c>
      <c r="I332" s="504" t="s">
        <v>26</v>
      </c>
      <c r="J332" s="512" t="s">
        <v>24</v>
      </c>
      <c r="K332" s="502" t="s">
        <v>25</v>
      </c>
      <c r="L332" s="504" t="s">
        <v>26</v>
      </c>
      <c r="M332" s="512" t="s">
        <v>24</v>
      </c>
      <c r="N332" s="502" t="s">
        <v>25</v>
      </c>
      <c r="O332" s="504" t="s">
        <v>26</v>
      </c>
      <c r="P332" s="512" t="s">
        <v>24</v>
      </c>
      <c r="Q332" s="502" t="s">
        <v>25</v>
      </c>
      <c r="R332" s="504" t="s">
        <v>26</v>
      </c>
      <c r="S332" s="512" t="s">
        <v>24</v>
      </c>
      <c r="T332" s="502" t="s">
        <v>25</v>
      </c>
      <c r="U332" s="504" t="s">
        <v>26</v>
      </c>
      <c r="V332" s="512" t="s">
        <v>24</v>
      </c>
      <c r="W332" s="502" t="s">
        <v>25</v>
      </c>
      <c r="X332" s="542" t="s">
        <v>26</v>
      </c>
      <c r="Y332" s="512" t="s">
        <v>24</v>
      </c>
      <c r="Z332" s="502" t="s">
        <v>25</v>
      </c>
      <c r="AA332" s="504" t="s">
        <v>26</v>
      </c>
      <c r="AB332" s="512" t="s">
        <v>24</v>
      </c>
      <c r="AC332" s="502" t="s">
        <v>25</v>
      </c>
      <c r="AD332" s="504" t="s">
        <v>26</v>
      </c>
      <c r="AE332" s="512" t="s">
        <v>24</v>
      </c>
      <c r="AF332" s="502" t="s">
        <v>25</v>
      </c>
      <c r="AG332" s="504" t="s">
        <v>26</v>
      </c>
      <c r="AH332" s="512" t="s">
        <v>24</v>
      </c>
      <c r="AI332" s="502" t="s">
        <v>25</v>
      </c>
      <c r="AJ332" s="504" t="s">
        <v>26</v>
      </c>
      <c r="AK332" s="512" t="s">
        <v>24</v>
      </c>
      <c r="AL332" s="502" t="s">
        <v>25</v>
      </c>
      <c r="AM332" s="504" t="s">
        <v>26</v>
      </c>
      <c r="AN332" s="512" t="s">
        <v>24</v>
      </c>
      <c r="AO332" s="502" t="s">
        <v>25</v>
      </c>
      <c r="AP332" s="504" t="s">
        <v>26</v>
      </c>
      <c r="AQ332" s="512" t="s">
        <v>24</v>
      </c>
      <c r="AR332" s="502" t="s">
        <v>25</v>
      </c>
      <c r="AS332" s="504" t="s">
        <v>26</v>
      </c>
      <c r="AT332" s="544" t="s">
        <v>24</v>
      </c>
      <c r="AU332" s="552" t="s">
        <v>27</v>
      </c>
    </row>
    <row r="333" spans="1:47" ht="25.5" customHeight="1">
      <c r="A333" s="547"/>
      <c r="B333" s="533"/>
      <c r="C333" s="533"/>
      <c r="D333" s="533"/>
      <c r="E333" s="533"/>
      <c r="F333" s="551"/>
      <c r="G333" s="513"/>
      <c r="H333" s="503"/>
      <c r="I333" s="505"/>
      <c r="J333" s="513"/>
      <c r="K333" s="503"/>
      <c r="L333" s="505"/>
      <c r="M333" s="513"/>
      <c r="N333" s="503"/>
      <c r="O333" s="505"/>
      <c r="P333" s="513"/>
      <c r="Q333" s="503"/>
      <c r="R333" s="505"/>
      <c r="S333" s="513"/>
      <c r="T333" s="503"/>
      <c r="U333" s="505"/>
      <c r="V333" s="513"/>
      <c r="W333" s="503"/>
      <c r="X333" s="543"/>
      <c r="Y333" s="513"/>
      <c r="Z333" s="503"/>
      <c r="AA333" s="505"/>
      <c r="AB333" s="513"/>
      <c r="AC333" s="503"/>
      <c r="AD333" s="505"/>
      <c r="AE333" s="513"/>
      <c r="AF333" s="503"/>
      <c r="AG333" s="505"/>
      <c r="AH333" s="513"/>
      <c r="AI333" s="503"/>
      <c r="AJ333" s="505"/>
      <c r="AK333" s="513"/>
      <c r="AL333" s="503"/>
      <c r="AM333" s="505"/>
      <c r="AN333" s="513"/>
      <c r="AO333" s="503"/>
      <c r="AP333" s="505"/>
      <c r="AQ333" s="513"/>
      <c r="AR333" s="503"/>
      <c r="AS333" s="505"/>
      <c r="AT333" s="545"/>
      <c r="AU333" s="553"/>
    </row>
    <row r="334" spans="1:47" ht="14.45" customHeight="1">
      <c r="A334" s="534" t="s">
        <v>205</v>
      </c>
      <c r="B334" s="548" t="s">
        <v>347</v>
      </c>
      <c r="C334" s="536">
        <v>2064</v>
      </c>
      <c r="D334" s="538" t="s">
        <v>348</v>
      </c>
      <c r="E334" s="540" t="s">
        <v>349</v>
      </c>
      <c r="F334" s="91" t="s">
        <v>31</v>
      </c>
      <c r="G334" s="103"/>
      <c r="H334" s="75">
        <f t="shared" ref="H334:H342" si="387">G334-I334</f>
        <v>0</v>
      </c>
      <c r="I334" s="104"/>
      <c r="J334" s="103"/>
      <c r="K334" s="75">
        <f t="shared" ref="K334:K342" si="388">J334-L334</f>
        <v>0</v>
      </c>
      <c r="L334" s="104"/>
      <c r="M334" s="103"/>
      <c r="N334" s="75">
        <f t="shared" ref="N334:N342" si="389">M334-O334</f>
        <v>0</v>
      </c>
      <c r="O334" s="104"/>
      <c r="P334" s="103"/>
      <c r="Q334" s="75">
        <f t="shared" ref="Q334:Q342" si="390">SUM(P334)</f>
        <v>0</v>
      </c>
      <c r="R334" s="104"/>
      <c r="S334" s="103"/>
      <c r="T334" s="75">
        <f t="shared" ref="T334:T342" si="391">S334-U334</f>
        <v>0</v>
      </c>
      <c r="U334" s="104"/>
      <c r="V334" s="103"/>
      <c r="W334" s="75">
        <f t="shared" ref="W334:W342" si="392">V334-X334</f>
        <v>0</v>
      </c>
      <c r="X334" s="123"/>
      <c r="Y334" s="103"/>
      <c r="Z334" s="75">
        <f t="shared" ref="Z334:Z342" si="393">Y334-AA334</f>
        <v>0</v>
      </c>
      <c r="AA334" s="104"/>
      <c r="AB334" s="103"/>
      <c r="AC334" s="75">
        <f t="shared" ref="AC334:AC342" si="394">AB334-AD334</f>
        <v>0</v>
      </c>
      <c r="AD334" s="104"/>
      <c r="AE334" s="103"/>
      <c r="AF334" s="75">
        <f t="shared" ref="AF334:AF342" si="395">AE334-AG334</f>
        <v>0</v>
      </c>
      <c r="AG334" s="104"/>
      <c r="AH334" s="103"/>
      <c r="AI334" s="75">
        <f t="shared" ref="AI334:AI342" si="396">AH334-AJ334</f>
        <v>0</v>
      </c>
      <c r="AJ334" s="104"/>
      <c r="AK334" s="103"/>
      <c r="AL334" s="75">
        <f t="shared" ref="AL334:AL342" si="397">AK334-AM334</f>
        <v>0</v>
      </c>
      <c r="AM334" s="104"/>
      <c r="AN334" s="103"/>
      <c r="AO334" s="75">
        <f t="shared" ref="AO334:AO342" si="398">AN334-AP334</f>
        <v>0</v>
      </c>
      <c r="AP334" s="104"/>
      <c r="AQ334" s="103"/>
      <c r="AR334" s="75">
        <f t="shared" ref="AR334:AR342" si="399">AQ334-AS334</f>
        <v>0</v>
      </c>
      <c r="AS334" s="104"/>
      <c r="AT334" s="98"/>
      <c r="AU334" s="77" t="s">
        <v>32</v>
      </c>
    </row>
    <row r="335" spans="1:47" ht="13.5" customHeight="1">
      <c r="A335" s="534"/>
      <c r="B335" s="548"/>
      <c r="C335" s="536"/>
      <c r="D335" s="538"/>
      <c r="E335" s="540"/>
      <c r="F335" s="91" t="s">
        <v>33</v>
      </c>
      <c r="G335" s="103"/>
      <c r="H335" s="75">
        <f t="shared" si="387"/>
        <v>0</v>
      </c>
      <c r="I335" s="104"/>
      <c r="J335" s="103"/>
      <c r="K335" s="75">
        <f t="shared" si="388"/>
        <v>0</v>
      </c>
      <c r="L335" s="104"/>
      <c r="M335" s="103"/>
      <c r="N335" s="75">
        <f t="shared" si="389"/>
        <v>0</v>
      </c>
      <c r="O335" s="104"/>
      <c r="P335" s="103"/>
      <c r="Q335" s="75">
        <f t="shared" si="390"/>
        <v>0</v>
      </c>
      <c r="R335" s="104"/>
      <c r="S335" s="103"/>
      <c r="T335" s="75">
        <f t="shared" si="391"/>
        <v>0</v>
      </c>
      <c r="U335" s="104"/>
      <c r="V335" s="103"/>
      <c r="W335" s="75">
        <f t="shared" si="392"/>
        <v>0</v>
      </c>
      <c r="X335" s="123"/>
      <c r="Y335" s="103"/>
      <c r="Z335" s="75">
        <f t="shared" si="393"/>
        <v>0</v>
      </c>
      <c r="AA335" s="104"/>
      <c r="AB335" s="103"/>
      <c r="AC335" s="75">
        <f t="shared" si="394"/>
        <v>0</v>
      </c>
      <c r="AD335" s="104"/>
      <c r="AE335" s="103"/>
      <c r="AF335" s="75">
        <f t="shared" si="395"/>
        <v>0</v>
      </c>
      <c r="AG335" s="104"/>
      <c r="AH335" s="103"/>
      <c r="AI335" s="75">
        <f t="shared" si="396"/>
        <v>0</v>
      </c>
      <c r="AJ335" s="104"/>
      <c r="AK335" s="103"/>
      <c r="AL335" s="75">
        <f t="shared" si="397"/>
        <v>0</v>
      </c>
      <c r="AM335" s="104"/>
      <c r="AN335" s="103"/>
      <c r="AO335" s="75">
        <f t="shared" si="398"/>
        <v>0</v>
      </c>
      <c r="AP335" s="104"/>
      <c r="AQ335" s="103"/>
      <c r="AR335" s="75">
        <f t="shared" si="399"/>
        <v>0</v>
      </c>
      <c r="AS335" s="104"/>
      <c r="AT335" s="98"/>
      <c r="AU335" s="78">
        <f>SUM(G334:G342,J334:J342,M334:M342,P334:P342,S334:S342,V334:V342,Y334:Y342,AB334:AB342,AE334:AE342,AH334:AH342,AK334:AK342,AT334:AT342,AN334:AN342,AQ334:AQ342)</f>
        <v>8700000</v>
      </c>
    </row>
    <row r="336" spans="1:47" ht="15.75" customHeight="1">
      <c r="A336" s="534"/>
      <c r="B336" s="548"/>
      <c r="C336" s="536"/>
      <c r="D336" s="538"/>
      <c r="E336" s="540"/>
      <c r="F336" s="91" t="s">
        <v>34</v>
      </c>
      <c r="G336" s="103"/>
      <c r="H336" s="75">
        <f t="shared" si="387"/>
        <v>0</v>
      </c>
      <c r="I336" s="104"/>
      <c r="J336" s="103"/>
      <c r="K336" s="75">
        <f t="shared" si="388"/>
        <v>0</v>
      </c>
      <c r="L336" s="104"/>
      <c r="M336" s="103"/>
      <c r="N336" s="75">
        <f t="shared" si="389"/>
        <v>0</v>
      </c>
      <c r="O336" s="104"/>
      <c r="P336" s="103"/>
      <c r="Q336" s="75">
        <f>SUM(P336)</f>
        <v>0</v>
      </c>
      <c r="R336" s="104"/>
      <c r="S336" s="103"/>
      <c r="T336" s="75">
        <f t="shared" si="391"/>
        <v>0</v>
      </c>
      <c r="U336" s="104"/>
      <c r="V336" s="103"/>
      <c r="W336" s="75">
        <f t="shared" si="392"/>
        <v>0</v>
      </c>
      <c r="X336" s="123"/>
      <c r="Y336" s="103"/>
      <c r="Z336" s="75">
        <f t="shared" si="393"/>
        <v>0</v>
      </c>
      <c r="AA336" s="104"/>
      <c r="AB336" s="103"/>
      <c r="AC336" s="75">
        <f t="shared" si="394"/>
        <v>0</v>
      </c>
      <c r="AD336" s="104"/>
      <c r="AE336" s="103"/>
      <c r="AF336" s="75">
        <f t="shared" si="395"/>
        <v>0</v>
      </c>
      <c r="AG336" s="104"/>
      <c r="AH336" s="103"/>
      <c r="AI336" s="75">
        <f t="shared" si="396"/>
        <v>0</v>
      </c>
      <c r="AJ336" s="104"/>
      <c r="AK336" s="103"/>
      <c r="AL336" s="75">
        <f t="shared" si="397"/>
        <v>0</v>
      </c>
      <c r="AM336" s="104"/>
      <c r="AN336" s="103"/>
      <c r="AO336" s="75">
        <f t="shared" si="398"/>
        <v>0</v>
      </c>
      <c r="AP336" s="104"/>
      <c r="AQ336" s="103"/>
      <c r="AR336" s="75">
        <f t="shared" si="399"/>
        <v>0</v>
      </c>
      <c r="AS336" s="104"/>
      <c r="AT336" s="98"/>
      <c r="AU336" s="79" t="s">
        <v>35</v>
      </c>
    </row>
    <row r="337" spans="1:47" ht="13.5" customHeight="1">
      <c r="A337" s="534"/>
      <c r="B337" s="548"/>
      <c r="C337" s="536"/>
      <c r="D337" s="538"/>
      <c r="E337" s="540"/>
      <c r="F337" s="91" t="s">
        <v>36</v>
      </c>
      <c r="G337" s="103"/>
      <c r="H337" s="75">
        <f t="shared" si="387"/>
        <v>0</v>
      </c>
      <c r="I337" s="104"/>
      <c r="J337" s="103"/>
      <c r="K337" s="75">
        <f t="shared" si="388"/>
        <v>0</v>
      </c>
      <c r="L337" s="104"/>
      <c r="M337" s="103"/>
      <c r="N337" s="75">
        <f t="shared" si="389"/>
        <v>0</v>
      </c>
      <c r="O337" s="104"/>
      <c r="P337" s="103"/>
      <c r="Q337" s="75">
        <f t="shared" si="390"/>
        <v>0</v>
      </c>
      <c r="R337" s="104"/>
      <c r="S337" s="103"/>
      <c r="T337" s="75">
        <f t="shared" si="391"/>
        <v>0</v>
      </c>
      <c r="U337" s="104"/>
      <c r="V337" s="103"/>
      <c r="W337" s="75">
        <f t="shared" si="392"/>
        <v>0</v>
      </c>
      <c r="X337" s="123"/>
      <c r="Y337" s="103"/>
      <c r="Z337" s="75">
        <f t="shared" si="393"/>
        <v>0</v>
      </c>
      <c r="AA337" s="104"/>
      <c r="AB337" s="103"/>
      <c r="AC337" s="75">
        <f t="shared" si="394"/>
        <v>0</v>
      </c>
      <c r="AD337" s="104"/>
      <c r="AE337" s="103"/>
      <c r="AF337" s="75">
        <f t="shared" si="395"/>
        <v>0</v>
      </c>
      <c r="AG337" s="104"/>
      <c r="AH337" s="103"/>
      <c r="AI337" s="75">
        <f t="shared" si="396"/>
        <v>0</v>
      </c>
      <c r="AJ337" s="104"/>
      <c r="AK337" s="103"/>
      <c r="AL337" s="75">
        <f t="shared" si="397"/>
        <v>0</v>
      </c>
      <c r="AM337" s="104"/>
      <c r="AN337" s="103"/>
      <c r="AO337" s="75">
        <f t="shared" si="398"/>
        <v>0</v>
      </c>
      <c r="AP337" s="104"/>
      <c r="AQ337" s="103"/>
      <c r="AR337" s="75">
        <f t="shared" si="399"/>
        <v>0</v>
      </c>
      <c r="AS337" s="104"/>
      <c r="AT337" s="98"/>
      <c r="AU337" s="78">
        <f>SUM(H334:H342,K334:K342,N334:N342,Q334:Q342,T334:T342,W334:W342,Z334:Z342,AC334:AC342,AF334:AF342,AI334:AI342,AL334:AL342)</f>
        <v>0</v>
      </c>
    </row>
    <row r="338" spans="1:47" ht="13.5" customHeight="1">
      <c r="A338" s="534"/>
      <c r="B338" s="548"/>
      <c r="C338" s="536"/>
      <c r="D338" s="538"/>
      <c r="E338" s="540"/>
      <c r="F338" s="91" t="s">
        <v>37</v>
      </c>
      <c r="G338" s="103"/>
      <c r="H338" s="75">
        <f t="shared" si="387"/>
        <v>0</v>
      </c>
      <c r="I338" s="104"/>
      <c r="J338" s="103"/>
      <c r="K338" s="75">
        <f t="shared" si="388"/>
        <v>0</v>
      </c>
      <c r="L338" s="104"/>
      <c r="M338" s="103"/>
      <c r="N338" s="75">
        <f t="shared" si="389"/>
        <v>0</v>
      </c>
      <c r="O338" s="104"/>
      <c r="P338" s="103"/>
      <c r="Q338" s="75">
        <f t="shared" si="390"/>
        <v>0</v>
      </c>
      <c r="R338" s="104"/>
      <c r="S338" s="103"/>
      <c r="T338" s="75">
        <f t="shared" si="391"/>
        <v>0</v>
      </c>
      <c r="U338" s="104"/>
      <c r="V338" s="103"/>
      <c r="W338" s="75">
        <f t="shared" si="392"/>
        <v>0</v>
      </c>
      <c r="X338" s="123"/>
      <c r="Y338" s="103"/>
      <c r="Z338" s="75">
        <f t="shared" si="393"/>
        <v>0</v>
      </c>
      <c r="AA338" s="104"/>
      <c r="AB338" s="103"/>
      <c r="AC338" s="75">
        <f t="shared" si="394"/>
        <v>0</v>
      </c>
      <c r="AD338" s="104"/>
      <c r="AE338" s="103"/>
      <c r="AF338" s="75">
        <f t="shared" si="395"/>
        <v>0</v>
      </c>
      <c r="AG338" s="104"/>
      <c r="AH338" s="103"/>
      <c r="AI338" s="75">
        <f t="shared" si="396"/>
        <v>0</v>
      </c>
      <c r="AJ338" s="104"/>
      <c r="AK338" s="103"/>
      <c r="AL338" s="75">
        <f t="shared" si="397"/>
        <v>0</v>
      </c>
      <c r="AM338" s="104"/>
      <c r="AN338" s="103"/>
      <c r="AO338" s="75">
        <f t="shared" si="398"/>
        <v>0</v>
      </c>
      <c r="AP338" s="104"/>
      <c r="AQ338" s="103"/>
      <c r="AR338" s="75">
        <f t="shared" si="399"/>
        <v>0</v>
      </c>
      <c r="AS338" s="104"/>
      <c r="AT338" s="98"/>
      <c r="AU338" s="79" t="s">
        <v>38</v>
      </c>
    </row>
    <row r="339" spans="1:47" ht="13.5" customHeight="1">
      <c r="A339" s="534"/>
      <c r="B339" s="548"/>
      <c r="C339" s="536"/>
      <c r="D339" s="538"/>
      <c r="E339" s="540"/>
      <c r="F339" s="91" t="s">
        <v>40</v>
      </c>
      <c r="G339" s="103"/>
      <c r="H339" s="75">
        <f t="shared" si="387"/>
        <v>0</v>
      </c>
      <c r="I339" s="104"/>
      <c r="J339" s="103"/>
      <c r="K339" s="75">
        <f t="shared" si="388"/>
        <v>0</v>
      </c>
      <c r="L339" s="104"/>
      <c r="M339" s="103"/>
      <c r="N339" s="75">
        <f t="shared" si="389"/>
        <v>0</v>
      </c>
      <c r="O339" s="104"/>
      <c r="P339" s="103"/>
      <c r="Q339" s="75">
        <f t="shared" si="390"/>
        <v>0</v>
      </c>
      <c r="R339" s="104"/>
      <c r="S339" s="103"/>
      <c r="T339" s="75">
        <f t="shared" si="391"/>
        <v>0</v>
      </c>
      <c r="U339" s="104"/>
      <c r="V339" s="103"/>
      <c r="W339" s="75">
        <f t="shared" si="392"/>
        <v>0</v>
      </c>
      <c r="X339" s="104"/>
      <c r="Y339" s="103"/>
      <c r="Z339" s="75">
        <f t="shared" si="393"/>
        <v>0</v>
      </c>
      <c r="AA339" s="104"/>
      <c r="AB339" s="168">
        <f>SUM(7200000+1500000)</f>
        <v>8700000</v>
      </c>
      <c r="AC339" s="75">
        <f t="shared" si="394"/>
        <v>0</v>
      </c>
      <c r="AD339" s="104">
        <v>8700000</v>
      </c>
      <c r="AE339" s="103"/>
      <c r="AF339" s="75">
        <f t="shared" si="395"/>
        <v>0</v>
      </c>
      <c r="AG339" s="104"/>
      <c r="AH339" s="103"/>
      <c r="AI339" s="75">
        <f t="shared" si="396"/>
        <v>0</v>
      </c>
      <c r="AJ339" s="104"/>
      <c r="AK339" s="103"/>
      <c r="AL339" s="75">
        <f t="shared" si="397"/>
        <v>0</v>
      </c>
      <c r="AM339" s="104"/>
      <c r="AN339" s="103"/>
      <c r="AO339" s="75">
        <f t="shared" si="398"/>
        <v>0</v>
      </c>
      <c r="AP339" s="104"/>
      <c r="AQ339" s="103"/>
      <c r="AR339" s="75">
        <f t="shared" si="399"/>
        <v>0</v>
      </c>
      <c r="AS339" s="104"/>
      <c r="AT339" s="98"/>
      <c r="AU339" s="78">
        <f>SUM(I334:I342,L334:L342,O334:O342,R334:R342,U334:U342,X334:X342,AA334:AA342,AD334:AD342,AG334:AG342,AJ334:AJ342,AM334:AM342,AP334:AP342,AS334:AS342)</f>
        <v>8700000</v>
      </c>
    </row>
    <row r="340" spans="1:47" ht="13.5" customHeight="1">
      <c r="A340" s="534"/>
      <c r="B340" s="548"/>
      <c r="C340" s="536"/>
      <c r="D340" s="538"/>
      <c r="E340" s="540"/>
      <c r="F340" s="91" t="s">
        <v>41</v>
      </c>
      <c r="G340" s="103"/>
      <c r="H340" s="75">
        <f t="shared" si="387"/>
        <v>0</v>
      </c>
      <c r="I340" s="104"/>
      <c r="J340" s="103"/>
      <c r="K340" s="75">
        <f t="shared" si="388"/>
        <v>0</v>
      </c>
      <c r="L340" s="104"/>
      <c r="M340" s="103"/>
      <c r="N340" s="75">
        <f t="shared" si="389"/>
        <v>0</v>
      </c>
      <c r="O340" s="104"/>
      <c r="P340" s="103"/>
      <c r="Q340" s="75">
        <f t="shared" si="390"/>
        <v>0</v>
      </c>
      <c r="R340" s="104"/>
      <c r="S340" s="103"/>
      <c r="T340" s="75">
        <f t="shared" si="391"/>
        <v>0</v>
      </c>
      <c r="U340" s="104"/>
      <c r="V340" s="103"/>
      <c r="W340" s="75">
        <f t="shared" si="392"/>
        <v>0</v>
      </c>
      <c r="X340" s="123"/>
      <c r="Y340" s="103"/>
      <c r="Z340" s="75">
        <f t="shared" si="393"/>
        <v>0</v>
      </c>
      <c r="AA340" s="104"/>
      <c r="AB340" s="103"/>
      <c r="AC340" s="75">
        <f t="shared" si="394"/>
        <v>0</v>
      </c>
      <c r="AD340" s="104"/>
      <c r="AE340" s="103"/>
      <c r="AF340" s="75">
        <f t="shared" si="395"/>
        <v>0</v>
      </c>
      <c r="AG340" s="104"/>
      <c r="AH340" s="103"/>
      <c r="AI340" s="75">
        <f t="shared" si="396"/>
        <v>0</v>
      </c>
      <c r="AJ340" s="104"/>
      <c r="AK340" s="103"/>
      <c r="AL340" s="75">
        <f t="shared" si="397"/>
        <v>0</v>
      </c>
      <c r="AM340" s="104"/>
      <c r="AN340" s="103"/>
      <c r="AO340" s="75">
        <f t="shared" si="398"/>
        <v>0</v>
      </c>
      <c r="AP340" s="104"/>
      <c r="AQ340" s="103"/>
      <c r="AR340" s="75">
        <f t="shared" si="399"/>
        <v>0</v>
      </c>
      <c r="AS340" s="104"/>
      <c r="AT340" s="98"/>
      <c r="AU340" s="79" t="s">
        <v>42</v>
      </c>
    </row>
    <row r="341" spans="1:47" ht="13.5" customHeight="1">
      <c r="A341" s="534"/>
      <c r="B341" s="548"/>
      <c r="C341" s="536"/>
      <c r="D341" s="538"/>
      <c r="E341" s="540"/>
      <c r="F341" s="91" t="s">
        <v>43</v>
      </c>
      <c r="G341" s="103"/>
      <c r="H341" s="75">
        <f t="shared" si="387"/>
        <v>0</v>
      </c>
      <c r="I341" s="104"/>
      <c r="J341" s="103"/>
      <c r="K341" s="75">
        <f t="shared" si="388"/>
        <v>0</v>
      </c>
      <c r="L341" s="104"/>
      <c r="M341" s="103"/>
      <c r="N341" s="75">
        <f t="shared" si="389"/>
        <v>0</v>
      </c>
      <c r="O341" s="104"/>
      <c r="P341" s="103"/>
      <c r="Q341" s="75">
        <f t="shared" si="390"/>
        <v>0</v>
      </c>
      <c r="R341" s="104"/>
      <c r="S341" s="103"/>
      <c r="T341" s="75">
        <f t="shared" si="391"/>
        <v>0</v>
      </c>
      <c r="U341" s="104"/>
      <c r="V341" s="103"/>
      <c r="W341" s="75">
        <f t="shared" si="392"/>
        <v>0</v>
      </c>
      <c r="X341" s="123"/>
      <c r="Y341" s="103"/>
      <c r="Z341" s="75">
        <f t="shared" si="393"/>
        <v>0</v>
      </c>
      <c r="AA341" s="104"/>
      <c r="AB341" s="103"/>
      <c r="AC341" s="75">
        <f t="shared" si="394"/>
        <v>0</v>
      </c>
      <c r="AD341" s="104"/>
      <c r="AE341" s="103"/>
      <c r="AF341" s="75">
        <f t="shared" si="395"/>
        <v>0</v>
      </c>
      <c r="AG341" s="104"/>
      <c r="AH341" s="103"/>
      <c r="AI341" s="75">
        <f t="shared" si="396"/>
        <v>0</v>
      </c>
      <c r="AJ341" s="104"/>
      <c r="AK341" s="103"/>
      <c r="AL341" s="75">
        <f t="shared" si="397"/>
        <v>0</v>
      </c>
      <c r="AM341" s="104"/>
      <c r="AN341" s="103"/>
      <c r="AO341" s="75">
        <f t="shared" si="398"/>
        <v>0</v>
      </c>
      <c r="AP341" s="104"/>
      <c r="AQ341" s="103"/>
      <c r="AR341" s="75">
        <f t="shared" si="399"/>
        <v>0</v>
      </c>
      <c r="AS341" s="104"/>
      <c r="AT341" s="98"/>
      <c r="AU341" s="80">
        <f>AU339/AU335</f>
        <v>1</v>
      </c>
    </row>
    <row r="342" spans="1:47" ht="13.5" customHeight="1">
      <c r="A342" s="535"/>
      <c r="B342" s="549"/>
      <c r="C342" s="537"/>
      <c r="D342" s="539"/>
      <c r="E342" s="541"/>
      <c r="F342" s="92" t="s">
        <v>44</v>
      </c>
      <c r="G342" s="105"/>
      <c r="H342" s="81">
        <f t="shared" si="387"/>
        <v>0</v>
      </c>
      <c r="I342" s="106"/>
      <c r="J342" s="105"/>
      <c r="K342" s="81">
        <f t="shared" si="388"/>
        <v>0</v>
      </c>
      <c r="L342" s="106"/>
      <c r="M342" s="105"/>
      <c r="N342" s="81">
        <f t="shared" si="389"/>
        <v>0</v>
      </c>
      <c r="O342" s="106"/>
      <c r="P342" s="105"/>
      <c r="Q342" s="81">
        <f t="shared" si="390"/>
        <v>0</v>
      </c>
      <c r="R342" s="106"/>
      <c r="S342" s="105"/>
      <c r="T342" s="81">
        <f t="shared" si="391"/>
        <v>0</v>
      </c>
      <c r="U342" s="106"/>
      <c r="V342" s="105"/>
      <c r="W342" s="81">
        <f t="shared" si="392"/>
        <v>0</v>
      </c>
      <c r="X342" s="124"/>
      <c r="Y342" s="105"/>
      <c r="Z342" s="81">
        <f t="shared" si="393"/>
        <v>0</v>
      </c>
      <c r="AA342" s="106"/>
      <c r="AB342" s="105"/>
      <c r="AC342" s="81">
        <f t="shared" si="394"/>
        <v>0</v>
      </c>
      <c r="AD342" s="106"/>
      <c r="AE342" s="105"/>
      <c r="AF342" s="81">
        <f t="shared" si="395"/>
        <v>0</v>
      </c>
      <c r="AG342" s="106"/>
      <c r="AH342" s="105"/>
      <c r="AI342" s="81">
        <f t="shared" si="396"/>
        <v>0</v>
      </c>
      <c r="AJ342" s="106"/>
      <c r="AK342" s="105"/>
      <c r="AL342" s="81">
        <f t="shared" si="397"/>
        <v>0</v>
      </c>
      <c r="AM342" s="106"/>
      <c r="AN342" s="105"/>
      <c r="AO342" s="81">
        <f t="shared" si="398"/>
        <v>0</v>
      </c>
      <c r="AP342" s="106"/>
      <c r="AQ342" s="105"/>
      <c r="AR342" s="81">
        <f t="shared" si="399"/>
        <v>0</v>
      </c>
      <c r="AS342" s="106"/>
      <c r="AT342" s="99"/>
      <c r="AU342" s="82"/>
    </row>
    <row r="343" spans="1:47" ht="11.25" customHeight="1">
      <c r="A343" s="546" t="s">
        <v>22</v>
      </c>
      <c r="B343" s="532" t="s">
        <v>18</v>
      </c>
      <c r="C343" s="532" t="s">
        <v>19</v>
      </c>
      <c r="D343" s="532" t="s">
        <v>204</v>
      </c>
      <c r="E343" s="532" t="s">
        <v>21</v>
      </c>
      <c r="F343" s="550" t="s">
        <v>23</v>
      </c>
      <c r="G343" s="512" t="s">
        <v>24</v>
      </c>
      <c r="H343" s="502" t="s">
        <v>25</v>
      </c>
      <c r="I343" s="504" t="s">
        <v>26</v>
      </c>
      <c r="J343" s="512" t="s">
        <v>24</v>
      </c>
      <c r="K343" s="502" t="s">
        <v>25</v>
      </c>
      <c r="L343" s="504" t="s">
        <v>26</v>
      </c>
      <c r="M343" s="512" t="s">
        <v>24</v>
      </c>
      <c r="N343" s="502" t="s">
        <v>25</v>
      </c>
      <c r="O343" s="504" t="s">
        <v>26</v>
      </c>
      <c r="P343" s="512" t="s">
        <v>24</v>
      </c>
      <c r="Q343" s="502" t="s">
        <v>25</v>
      </c>
      <c r="R343" s="504" t="s">
        <v>26</v>
      </c>
      <c r="S343" s="512" t="s">
        <v>24</v>
      </c>
      <c r="T343" s="502" t="s">
        <v>25</v>
      </c>
      <c r="U343" s="504" t="s">
        <v>26</v>
      </c>
      <c r="V343" s="512" t="s">
        <v>24</v>
      </c>
      <c r="W343" s="502" t="s">
        <v>25</v>
      </c>
      <c r="X343" s="542" t="s">
        <v>26</v>
      </c>
      <c r="Y343" s="512" t="s">
        <v>24</v>
      </c>
      <c r="Z343" s="502" t="s">
        <v>25</v>
      </c>
      <c r="AA343" s="504" t="s">
        <v>26</v>
      </c>
      <c r="AB343" s="512" t="s">
        <v>24</v>
      </c>
      <c r="AC343" s="502" t="s">
        <v>25</v>
      </c>
      <c r="AD343" s="504" t="s">
        <v>26</v>
      </c>
      <c r="AE343" s="512" t="s">
        <v>24</v>
      </c>
      <c r="AF343" s="502" t="s">
        <v>25</v>
      </c>
      <c r="AG343" s="504" t="s">
        <v>26</v>
      </c>
      <c r="AH343" s="512" t="s">
        <v>24</v>
      </c>
      <c r="AI343" s="502" t="s">
        <v>25</v>
      </c>
      <c r="AJ343" s="504" t="s">
        <v>26</v>
      </c>
      <c r="AK343" s="512" t="s">
        <v>24</v>
      </c>
      <c r="AL343" s="502" t="s">
        <v>25</v>
      </c>
      <c r="AM343" s="504" t="s">
        <v>26</v>
      </c>
      <c r="AN343" s="512" t="s">
        <v>24</v>
      </c>
      <c r="AO343" s="502" t="s">
        <v>25</v>
      </c>
      <c r="AP343" s="504" t="s">
        <v>26</v>
      </c>
      <c r="AQ343" s="512" t="s">
        <v>24</v>
      </c>
      <c r="AR343" s="502" t="s">
        <v>25</v>
      </c>
      <c r="AS343" s="504" t="s">
        <v>26</v>
      </c>
      <c r="AT343" s="544" t="s">
        <v>24</v>
      </c>
      <c r="AU343" s="552" t="s">
        <v>27</v>
      </c>
    </row>
    <row r="344" spans="1:47" ht="25.5" customHeight="1">
      <c r="A344" s="547"/>
      <c r="B344" s="533"/>
      <c r="C344" s="533"/>
      <c r="D344" s="533"/>
      <c r="E344" s="533"/>
      <c r="F344" s="551"/>
      <c r="G344" s="513"/>
      <c r="H344" s="503"/>
      <c r="I344" s="505"/>
      <c r="J344" s="513"/>
      <c r="K344" s="503"/>
      <c r="L344" s="505"/>
      <c r="M344" s="513"/>
      <c r="N344" s="503"/>
      <c r="O344" s="505"/>
      <c r="P344" s="513"/>
      <c r="Q344" s="503"/>
      <c r="R344" s="505"/>
      <c r="S344" s="513"/>
      <c r="T344" s="503"/>
      <c r="U344" s="505"/>
      <c r="V344" s="513"/>
      <c r="W344" s="503"/>
      <c r="X344" s="543"/>
      <c r="Y344" s="513"/>
      <c r="Z344" s="503"/>
      <c r="AA344" s="505"/>
      <c r="AB344" s="513"/>
      <c r="AC344" s="503"/>
      <c r="AD344" s="505"/>
      <c r="AE344" s="513"/>
      <c r="AF344" s="503"/>
      <c r="AG344" s="505"/>
      <c r="AH344" s="513"/>
      <c r="AI344" s="503"/>
      <c r="AJ344" s="505"/>
      <c r="AK344" s="513"/>
      <c r="AL344" s="503"/>
      <c r="AM344" s="505"/>
      <c r="AN344" s="513"/>
      <c r="AO344" s="503"/>
      <c r="AP344" s="505"/>
      <c r="AQ344" s="513"/>
      <c r="AR344" s="503"/>
      <c r="AS344" s="505"/>
      <c r="AT344" s="545"/>
      <c r="AU344" s="553"/>
    </row>
    <row r="345" spans="1:47">
      <c r="A345" s="534" t="s">
        <v>205</v>
      </c>
      <c r="B345" s="548" t="s">
        <v>350</v>
      </c>
      <c r="C345" s="536">
        <v>2897</v>
      </c>
      <c r="D345" s="538" t="s">
        <v>351</v>
      </c>
      <c r="E345" s="540" t="s">
        <v>352</v>
      </c>
      <c r="F345" s="91" t="s">
        <v>31</v>
      </c>
      <c r="G345" s="103"/>
      <c r="H345" s="75">
        <f t="shared" ref="H345:H353" si="400">G345-I345</f>
        <v>0</v>
      </c>
      <c r="I345" s="104"/>
      <c r="J345" s="103"/>
      <c r="K345" s="75">
        <f t="shared" ref="K345:K353" si="401">J345-L345</f>
        <v>0</v>
      </c>
      <c r="L345" s="104"/>
      <c r="M345" s="103"/>
      <c r="N345" s="75">
        <f t="shared" ref="N345:N353" si="402">M345-O345</f>
        <v>0</v>
      </c>
      <c r="O345" s="104"/>
      <c r="P345" s="103"/>
      <c r="Q345" s="75">
        <f t="shared" ref="Q345:Q353" si="403">SUM(P345)</f>
        <v>0</v>
      </c>
      <c r="R345" s="104"/>
      <c r="S345" s="103"/>
      <c r="T345" s="75">
        <f t="shared" ref="T345:T353" si="404">S345-U345</f>
        <v>0</v>
      </c>
      <c r="U345" s="104"/>
      <c r="V345" s="103"/>
      <c r="W345" s="75">
        <f t="shared" ref="W345:W353" si="405">V345-X345</f>
        <v>0</v>
      </c>
      <c r="X345" s="123"/>
      <c r="Y345" s="103"/>
      <c r="Z345" s="75">
        <f t="shared" ref="Z345:Z353" si="406">Y345-AA345</f>
        <v>0</v>
      </c>
      <c r="AA345" s="104"/>
      <c r="AB345" s="103"/>
      <c r="AC345" s="75">
        <f t="shared" ref="AC345:AC353" si="407">AB345-AD345</f>
        <v>0</v>
      </c>
      <c r="AD345" s="104"/>
      <c r="AE345" s="103"/>
      <c r="AF345" s="75">
        <f t="shared" ref="AF345:AF353" si="408">AE345-AG345</f>
        <v>0</v>
      </c>
      <c r="AG345" s="104"/>
      <c r="AH345" s="103"/>
      <c r="AI345" s="75">
        <f t="shared" ref="AI345:AI353" si="409">AH345-AJ345</f>
        <v>0</v>
      </c>
      <c r="AJ345" s="104"/>
      <c r="AK345" s="103"/>
      <c r="AL345" s="75">
        <f t="shared" ref="AL345:AL353" si="410">AK345-AM345</f>
        <v>0</v>
      </c>
      <c r="AM345" s="104"/>
      <c r="AN345" s="103"/>
      <c r="AO345" s="75">
        <f t="shared" ref="AO345:AO353" si="411">AN345-AP345</f>
        <v>0</v>
      </c>
      <c r="AP345" s="104"/>
      <c r="AQ345" s="103"/>
      <c r="AR345" s="75">
        <f t="shared" ref="AR345:AR353" si="412">AQ345-AS345</f>
        <v>0</v>
      </c>
      <c r="AS345" s="104"/>
      <c r="AT345" s="98"/>
      <c r="AU345" s="77" t="s">
        <v>32</v>
      </c>
    </row>
    <row r="346" spans="1:47" ht="13.5" customHeight="1">
      <c r="A346" s="534"/>
      <c r="B346" s="548"/>
      <c r="C346" s="536"/>
      <c r="D346" s="538"/>
      <c r="E346" s="540"/>
      <c r="F346" s="91" t="s">
        <v>33</v>
      </c>
      <c r="G346" s="103"/>
      <c r="H346" s="75">
        <f t="shared" si="400"/>
        <v>0</v>
      </c>
      <c r="I346" s="104"/>
      <c r="J346" s="103"/>
      <c r="K346" s="75">
        <f t="shared" si="401"/>
        <v>0</v>
      </c>
      <c r="L346" s="104"/>
      <c r="M346" s="103"/>
      <c r="N346" s="75">
        <f t="shared" si="402"/>
        <v>0</v>
      </c>
      <c r="O346" s="104"/>
      <c r="P346" s="103"/>
      <c r="Q346" s="75">
        <f t="shared" si="403"/>
        <v>0</v>
      </c>
      <c r="R346" s="104"/>
      <c r="S346" s="103"/>
      <c r="T346" s="75">
        <f t="shared" si="404"/>
        <v>0</v>
      </c>
      <c r="U346" s="104"/>
      <c r="V346" s="103"/>
      <c r="W346" s="75">
        <f t="shared" si="405"/>
        <v>0</v>
      </c>
      <c r="X346" s="123"/>
      <c r="Y346" s="103"/>
      <c r="Z346" s="75">
        <f t="shared" si="406"/>
        <v>0</v>
      </c>
      <c r="AA346" s="104"/>
      <c r="AB346" s="103"/>
      <c r="AC346" s="75">
        <f t="shared" si="407"/>
        <v>0</v>
      </c>
      <c r="AD346" s="104"/>
      <c r="AE346" s="103"/>
      <c r="AF346" s="75">
        <f t="shared" si="408"/>
        <v>0</v>
      </c>
      <c r="AG346" s="104"/>
      <c r="AH346" s="103"/>
      <c r="AI346" s="75">
        <f t="shared" si="409"/>
        <v>0</v>
      </c>
      <c r="AJ346" s="104"/>
      <c r="AK346" s="103"/>
      <c r="AL346" s="75">
        <f t="shared" si="410"/>
        <v>0</v>
      </c>
      <c r="AM346" s="104"/>
      <c r="AN346" s="103"/>
      <c r="AO346" s="75">
        <f t="shared" si="411"/>
        <v>0</v>
      </c>
      <c r="AP346" s="104"/>
      <c r="AQ346" s="103"/>
      <c r="AR346" s="75">
        <f t="shared" si="412"/>
        <v>0</v>
      </c>
      <c r="AS346" s="104"/>
      <c r="AT346" s="98"/>
      <c r="AU346" s="78">
        <f>SUM(G345:G353,J345:J353,M345:M353,P345:P353,S345:S353,V345:V353,Y345:Y353,AB345:AB353,AE345:AE353,AH345:AH353,AK345:AK353,AT345:AT353,AN345:AN353,AQ345:AQ353)</f>
        <v>6720000</v>
      </c>
    </row>
    <row r="347" spans="1:47" ht="15.75" customHeight="1">
      <c r="A347" s="534"/>
      <c r="B347" s="548"/>
      <c r="C347" s="536"/>
      <c r="D347" s="538"/>
      <c r="E347" s="540"/>
      <c r="F347" s="91" t="s">
        <v>34</v>
      </c>
      <c r="G347" s="103"/>
      <c r="H347" s="75">
        <f t="shared" si="400"/>
        <v>0</v>
      </c>
      <c r="I347" s="104"/>
      <c r="J347" s="103"/>
      <c r="K347" s="75">
        <f t="shared" si="401"/>
        <v>0</v>
      </c>
      <c r="L347" s="104"/>
      <c r="M347" s="103"/>
      <c r="N347" s="75">
        <f t="shared" si="402"/>
        <v>0</v>
      </c>
      <c r="O347" s="104"/>
      <c r="P347" s="103"/>
      <c r="Q347" s="75">
        <f>SUM(P347)</f>
        <v>0</v>
      </c>
      <c r="R347" s="104"/>
      <c r="S347" s="103"/>
      <c r="T347" s="75">
        <f t="shared" si="404"/>
        <v>0</v>
      </c>
      <c r="U347" s="104"/>
      <c r="V347" s="103"/>
      <c r="W347" s="75">
        <f t="shared" si="405"/>
        <v>0</v>
      </c>
      <c r="X347" s="123"/>
      <c r="Y347" s="103"/>
      <c r="Z347" s="75">
        <f t="shared" si="406"/>
        <v>0</v>
      </c>
      <c r="AA347" s="104"/>
      <c r="AB347" s="103"/>
      <c r="AC347" s="75">
        <f t="shared" si="407"/>
        <v>0</v>
      </c>
      <c r="AD347" s="104"/>
      <c r="AE347" s="103"/>
      <c r="AF347" s="75">
        <f t="shared" si="408"/>
        <v>0</v>
      </c>
      <c r="AG347" s="104"/>
      <c r="AH347" s="103"/>
      <c r="AI347" s="75">
        <f t="shared" si="409"/>
        <v>0</v>
      </c>
      <c r="AJ347" s="104"/>
      <c r="AK347" s="103"/>
      <c r="AL347" s="75">
        <f t="shared" si="410"/>
        <v>0</v>
      </c>
      <c r="AM347" s="104"/>
      <c r="AN347" s="103"/>
      <c r="AO347" s="75">
        <f t="shared" si="411"/>
        <v>0</v>
      </c>
      <c r="AP347" s="104"/>
      <c r="AQ347" s="103"/>
      <c r="AR347" s="75">
        <f t="shared" si="412"/>
        <v>0</v>
      </c>
      <c r="AS347" s="104"/>
      <c r="AT347" s="98"/>
      <c r="AU347" s="79" t="s">
        <v>35</v>
      </c>
    </row>
    <row r="348" spans="1:47" ht="13.5" customHeight="1">
      <c r="A348" s="534"/>
      <c r="B348" s="548"/>
      <c r="C348" s="536"/>
      <c r="D348" s="538"/>
      <c r="E348" s="540"/>
      <c r="F348" s="91" t="s">
        <v>36</v>
      </c>
      <c r="G348" s="103"/>
      <c r="H348" s="75">
        <f t="shared" si="400"/>
        <v>0</v>
      </c>
      <c r="I348" s="104"/>
      <c r="J348" s="103"/>
      <c r="K348" s="75">
        <f t="shared" si="401"/>
        <v>0</v>
      </c>
      <c r="L348" s="104"/>
      <c r="M348" s="103"/>
      <c r="N348" s="75">
        <f t="shared" si="402"/>
        <v>0</v>
      </c>
      <c r="O348" s="104"/>
      <c r="P348" s="103"/>
      <c r="Q348" s="75">
        <f t="shared" si="403"/>
        <v>0</v>
      </c>
      <c r="R348" s="104"/>
      <c r="S348" s="103"/>
      <c r="T348" s="75">
        <f t="shared" si="404"/>
        <v>0</v>
      </c>
      <c r="U348" s="104"/>
      <c r="V348" s="103"/>
      <c r="W348" s="75">
        <f t="shared" si="405"/>
        <v>0</v>
      </c>
      <c r="X348" s="123"/>
      <c r="Y348" s="103"/>
      <c r="Z348" s="75">
        <f t="shared" si="406"/>
        <v>0</v>
      </c>
      <c r="AA348" s="104"/>
      <c r="AB348" s="103"/>
      <c r="AC348" s="75">
        <f t="shared" si="407"/>
        <v>0</v>
      </c>
      <c r="AD348" s="104"/>
      <c r="AE348" s="103"/>
      <c r="AF348" s="75">
        <f t="shared" si="408"/>
        <v>0</v>
      </c>
      <c r="AG348" s="104"/>
      <c r="AH348" s="103"/>
      <c r="AI348" s="75">
        <f t="shared" si="409"/>
        <v>0</v>
      </c>
      <c r="AJ348" s="104"/>
      <c r="AK348" s="103"/>
      <c r="AL348" s="75">
        <f t="shared" si="410"/>
        <v>0</v>
      </c>
      <c r="AM348" s="104"/>
      <c r="AN348" s="103"/>
      <c r="AO348" s="75">
        <f t="shared" si="411"/>
        <v>0</v>
      </c>
      <c r="AP348" s="104"/>
      <c r="AQ348" s="103"/>
      <c r="AR348" s="75">
        <f t="shared" si="412"/>
        <v>0</v>
      </c>
      <c r="AS348" s="104"/>
      <c r="AT348" s="98"/>
      <c r="AU348" s="78">
        <f>SUM(H345:H353,K345:K353,N345:N353,Q345:Q353,T345:T353,W345:W353,Z345:Z353,AC345:AC353,AF345:AF353,AI345:AI353,AL345:AL353,AO345:AO353,AR345:AR353)</f>
        <v>0</v>
      </c>
    </row>
    <row r="349" spans="1:47" ht="13.5" customHeight="1">
      <c r="A349" s="534"/>
      <c r="B349" s="548"/>
      <c r="C349" s="536"/>
      <c r="D349" s="538"/>
      <c r="E349" s="540"/>
      <c r="F349" s="91" t="s">
        <v>37</v>
      </c>
      <c r="G349" s="103"/>
      <c r="H349" s="75">
        <f t="shared" si="400"/>
        <v>0</v>
      </c>
      <c r="I349" s="104"/>
      <c r="J349" s="103"/>
      <c r="K349" s="75">
        <f t="shared" si="401"/>
        <v>0</v>
      </c>
      <c r="L349" s="104"/>
      <c r="M349" s="103"/>
      <c r="N349" s="75">
        <f t="shared" si="402"/>
        <v>0</v>
      </c>
      <c r="O349" s="104"/>
      <c r="P349" s="103"/>
      <c r="Q349" s="75">
        <f t="shared" si="403"/>
        <v>0</v>
      </c>
      <c r="R349" s="104"/>
      <c r="S349" s="103"/>
      <c r="T349" s="75">
        <f t="shared" si="404"/>
        <v>0</v>
      </c>
      <c r="U349" s="104"/>
      <c r="V349" s="103"/>
      <c r="W349" s="75">
        <f t="shared" si="405"/>
        <v>0</v>
      </c>
      <c r="X349" s="123"/>
      <c r="Y349" s="103"/>
      <c r="Z349" s="75">
        <f t="shared" si="406"/>
        <v>0</v>
      </c>
      <c r="AA349" s="104"/>
      <c r="AB349" s="103"/>
      <c r="AC349" s="75">
        <f t="shared" si="407"/>
        <v>0</v>
      </c>
      <c r="AD349" s="104"/>
      <c r="AE349" s="103"/>
      <c r="AF349" s="75">
        <f t="shared" si="408"/>
        <v>0</v>
      </c>
      <c r="AG349" s="104"/>
      <c r="AH349" s="103"/>
      <c r="AI349" s="75">
        <f t="shared" si="409"/>
        <v>0</v>
      </c>
      <c r="AJ349" s="104"/>
      <c r="AK349" s="103"/>
      <c r="AL349" s="75">
        <f t="shared" si="410"/>
        <v>0</v>
      </c>
      <c r="AM349" s="104"/>
      <c r="AN349" s="103"/>
      <c r="AO349" s="75">
        <f t="shared" si="411"/>
        <v>0</v>
      </c>
      <c r="AP349" s="104"/>
      <c r="AQ349" s="103"/>
      <c r="AR349" s="75">
        <f t="shared" si="412"/>
        <v>0</v>
      </c>
      <c r="AS349" s="104"/>
      <c r="AT349" s="98"/>
      <c r="AU349" s="79" t="s">
        <v>38</v>
      </c>
    </row>
    <row r="350" spans="1:47" ht="13.5" customHeight="1">
      <c r="A350" s="534"/>
      <c r="B350" s="548"/>
      <c r="C350" s="536"/>
      <c r="D350" s="538"/>
      <c r="E350" s="540"/>
      <c r="F350" s="91" t="s">
        <v>40</v>
      </c>
      <c r="G350" s="103"/>
      <c r="H350" s="75">
        <f t="shared" si="400"/>
        <v>0</v>
      </c>
      <c r="I350" s="104"/>
      <c r="J350" s="103"/>
      <c r="K350" s="75">
        <f t="shared" si="401"/>
        <v>0</v>
      </c>
      <c r="L350" s="104"/>
      <c r="M350" s="103"/>
      <c r="N350" s="75">
        <f t="shared" si="402"/>
        <v>0</v>
      </c>
      <c r="O350" s="104"/>
      <c r="P350" s="103"/>
      <c r="Q350" s="75">
        <f t="shared" si="403"/>
        <v>0</v>
      </c>
      <c r="R350" s="104"/>
      <c r="S350" s="103"/>
      <c r="T350" s="75">
        <f t="shared" si="404"/>
        <v>0</v>
      </c>
      <c r="U350" s="104"/>
      <c r="V350" s="103"/>
      <c r="W350" s="75">
        <f t="shared" si="405"/>
        <v>0</v>
      </c>
      <c r="X350" s="104"/>
      <c r="Y350" s="103">
        <v>6720000</v>
      </c>
      <c r="Z350" s="75">
        <f t="shared" si="406"/>
        <v>0</v>
      </c>
      <c r="AA350" s="104">
        <v>6720000</v>
      </c>
      <c r="AB350" s="103"/>
      <c r="AC350" s="75">
        <f t="shared" si="407"/>
        <v>0</v>
      </c>
      <c r="AD350" s="104"/>
      <c r="AE350" s="103"/>
      <c r="AF350" s="75">
        <f t="shared" si="408"/>
        <v>0</v>
      </c>
      <c r="AG350" s="104"/>
      <c r="AH350" s="103"/>
      <c r="AI350" s="75">
        <f t="shared" si="409"/>
        <v>0</v>
      </c>
      <c r="AJ350" s="104"/>
      <c r="AK350" s="103"/>
      <c r="AL350" s="75">
        <f t="shared" si="410"/>
        <v>0</v>
      </c>
      <c r="AM350" s="104"/>
      <c r="AN350" s="103"/>
      <c r="AO350" s="75">
        <f t="shared" si="411"/>
        <v>0</v>
      </c>
      <c r="AP350" s="104"/>
      <c r="AQ350" s="103"/>
      <c r="AR350" s="75">
        <f t="shared" si="412"/>
        <v>0</v>
      </c>
      <c r="AS350" s="104"/>
      <c r="AT350" s="98"/>
      <c r="AU350" s="78">
        <f>SUM(I345:I353,L345:L353,O345:O353,R345:R353,U345:U353,X345:X353,AA345:AA353,AD345:AD353,AG345:AG353,AJ345:AJ353,AM345:AM353,AP345:AP353,AS345:AS353)</f>
        <v>6720000</v>
      </c>
    </row>
    <row r="351" spans="1:47" ht="13.5" customHeight="1">
      <c r="A351" s="534"/>
      <c r="B351" s="548"/>
      <c r="C351" s="536"/>
      <c r="D351" s="538"/>
      <c r="E351" s="540"/>
      <c r="F351" s="91" t="s">
        <v>41</v>
      </c>
      <c r="G351" s="103"/>
      <c r="H351" s="75">
        <f t="shared" si="400"/>
        <v>0</v>
      </c>
      <c r="I351" s="104"/>
      <c r="J351" s="103"/>
      <c r="K351" s="75">
        <f t="shared" si="401"/>
        <v>0</v>
      </c>
      <c r="L351" s="104"/>
      <c r="M351" s="103"/>
      <c r="N351" s="75">
        <f t="shared" si="402"/>
        <v>0</v>
      </c>
      <c r="O351" s="104"/>
      <c r="P351" s="103"/>
      <c r="Q351" s="75">
        <f t="shared" si="403"/>
        <v>0</v>
      </c>
      <c r="R351" s="104"/>
      <c r="S351" s="103"/>
      <c r="T351" s="75">
        <f t="shared" si="404"/>
        <v>0</v>
      </c>
      <c r="U351" s="104"/>
      <c r="V351" s="103"/>
      <c r="W351" s="75">
        <f t="shared" si="405"/>
        <v>0</v>
      </c>
      <c r="X351" s="123"/>
      <c r="Y351" s="103"/>
      <c r="Z351" s="75">
        <f t="shared" si="406"/>
        <v>0</v>
      </c>
      <c r="AA351" s="104"/>
      <c r="AB351" s="103"/>
      <c r="AC351" s="75">
        <f t="shared" si="407"/>
        <v>0</v>
      </c>
      <c r="AD351" s="104"/>
      <c r="AE351" s="103"/>
      <c r="AF351" s="75">
        <f t="shared" si="408"/>
        <v>0</v>
      </c>
      <c r="AG351" s="104"/>
      <c r="AH351" s="103"/>
      <c r="AI351" s="75">
        <f t="shared" si="409"/>
        <v>0</v>
      </c>
      <c r="AJ351" s="104"/>
      <c r="AK351" s="103"/>
      <c r="AL351" s="75">
        <f t="shared" si="410"/>
        <v>0</v>
      </c>
      <c r="AM351" s="104"/>
      <c r="AN351" s="103"/>
      <c r="AO351" s="75">
        <f t="shared" si="411"/>
        <v>0</v>
      </c>
      <c r="AP351" s="104"/>
      <c r="AQ351" s="103"/>
      <c r="AR351" s="75">
        <f t="shared" si="412"/>
        <v>0</v>
      </c>
      <c r="AS351" s="104"/>
      <c r="AT351" s="98"/>
      <c r="AU351" s="79" t="s">
        <v>42</v>
      </c>
    </row>
    <row r="352" spans="1:47" ht="13.5" customHeight="1">
      <c r="A352" s="534"/>
      <c r="B352" s="548"/>
      <c r="C352" s="536"/>
      <c r="D352" s="538"/>
      <c r="E352" s="540"/>
      <c r="F352" s="91" t="s">
        <v>43</v>
      </c>
      <c r="G352" s="103"/>
      <c r="H352" s="75">
        <f t="shared" si="400"/>
        <v>0</v>
      </c>
      <c r="I352" s="104"/>
      <c r="J352" s="103"/>
      <c r="K352" s="75">
        <f t="shared" si="401"/>
        <v>0</v>
      </c>
      <c r="L352" s="104"/>
      <c r="M352" s="103"/>
      <c r="N352" s="75">
        <f t="shared" si="402"/>
        <v>0</v>
      </c>
      <c r="O352" s="104"/>
      <c r="P352" s="103"/>
      <c r="Q352" s="75">
        <f t="shared" si="403"/>
        <v>0</v>
      </c>
      <c r="R352" s="104"/>
      <c r="S352" s="103"/>
      <c r="T352" s="75">
        <f t="shared" si="404"/>
        <v>0</v>
      </c>
      <c r="U352" s="104"/>
      <c r="V352" s="103"/>
      <c r="W352" s="75">
        <f t="shared" si="405"/>
        <v>0</v>
      </c>
      <c r="X352" s="123"/>
      <c r="Y352" s="103"/>
      <c r="Z352" s="75">
        <f t="shared" si="406"/>
        <v>0</v>
      </c>
      <c r="AA352" s="104"/>
      <c r="AB352" s="103"/>
      <c r="AC352" s="75">
        <f t="shared" si="407"/>
        <v>0</v>
      </c>
      <c r="AD352" s="104"/>
      <c r="AE352" s="103"/>
      <c r="AF352" s="75">
        <f t="shared" si="408"/>
        <v>0</v>
      </c>
      <c r="AG352" s="104"/>
      <c r="AH352" s="103"/>
      <c r="AI352" s="75">
        <f t="shared" si="409"/>
        <v>0</v>
      </c>
      <c r="AJ352" s="104"/>
      <c r="AK352" s="103"/>
      <c r="AL352" s="75">
        <f t="shared" si="410"/>
        <v>0</v>
      </c>
      <c r="AM352" s="104"/>
      <c r="AN352" s="103"/>
      <c r="AO352" s="75">
        <f t="shared" si="411"/>
        <v>0</v>
      </c>
      <c r="AP352" s="104"/>
      <c r="AQ352" s="103"/>
      <c r="AR352" s="75">
        <f t="shared" si="412"/>
        <v>0</v>
      </c>
      <c r="AS352" s="104"/>
      <c r="AT352" s="98"/>
      <c r="AU352" s="80">
        <f>AU350/AU346</f>
        <v>1</v>
      </c>
    </row>
    <row r="353" spans="1:47" ht="13.5" customHeight="1">
      <c r="A353" s="535"/>
      <c r="B353" s="549"/>
      <c r="C353" s="537"/>
      <c r="D353" s="539"/>
      <c r="E353" s="541"/>
      <c r="F353" s="92" t="s">
        <v>44</v>
      </c>
      <c r="G353" s="105"/>
      <c r="H353" s="81">
        <f t="shared" si="400"/>
        <v>0</v>
      </c>
      <c r="I353" s="106"/>
      <c r="J353" s="105"/>
      <c r="K353" s="81">
        <f t="shared" si="401"/>
        <v>0</v>
      </c>
      <c r="L353" s="106"/>
      <c r="M353" s="105"/>
      <c r="N353" s="81">
        <f t="shared" si="402"/>
        <v>0</v>
      </c>
      <c r="O353" s="106"/>
      <c r="P353" s="105"/>
      <c r="Q353" s="81">
        <f t="shared" si="403"/>
        <v>0</v>
      </c>
      <c r="R353" s="106"/>
      <c r="S353" s="105"/>
      <c r="T353" s="81">
        <f t="shared" si="404"/>
        <v>0</v>
      </c>
      <c r="U353" s="106"/>
      <c r="V353" s="105"/>
      <c r="W353" s="81">
        <f t="shared" si="405"/>
        <v>0</v>
      </c>
      <c r="X353" s="124"/>
      <c r="Y353" s="105"/>
      <c r="Z353" s="81">
        <f t="shared" si="406"/>
        <v>0</v>
      </c>
      <c r="AA353" s="106"/>
      <c r="AB353" s="105"/>
      <c r="AC353" s="81">
        <f t="shared" si="407"/>
        <v>0</v>
      </c>
      <c r="AD353" s="106"/>
      <c r="AE353" s="105"/>
      <c r="AF353" s="81">
        <f t="shared" si="408"/>
        <v>0</v>
      </c>
      <c r="AG353" s="106"/>
      <c r="AH353" s="105"/>
      <c r="AI353" s="81">
        <f t="shared" si="409"/>
        <v>0</v>
      </c>
      <c r="AJ353" s="106"/>
      <c r="AK353" s="105"/>
      <c r="AL353" s="81">
        <f t="shared" si="410"/>
        <v>0</v>
      </c>
      <c r="AM353" s="106"/>
      <c r="AN353" s="105"/>
      <c r="AO353" s="81">
        <f t="shared" si="411"/>
        <v>0</v>
      </c>
      <c r="AP353" s="106"/>
      <c r="AQ353" s="105"/>
      <c r="AR353" s="81">
        <f t="shared" si="412"/>
        <v>0</v>
      </c>
      <c r="AS353" s="106"/>
      <c r="AT353" s="99"/>
      <c r="AU353" s="82"/>
    </row>
    <row r="354" spans="1:47" ht="15" customHeight="1">
      <c r="A354" s="546" t="s">
        <v>22</v>
      </c>
      <c r="B354" s="532" t="s">
        <v>18</v>
      </c>
      <c r="C354" s="532" t="s">
        <v>19</v>
      </c>
      <c r="D354" s="532" t="s">
        <v>204</v>
      </c>
      <c r="E354" s="532" t="s">
        <v>21</v>
      </c>
      <c r="F354" s="550" t="s">
        <v>23</v>
      </c>
      <c r="G354" s="512" t="s">
        <v>24</v>
      </c>
      <c r="H354" s="502" t="s">
        <v>25</v>
      </c>
      <c r="I354" s="504" t="s">
        <v>26</v>
      </c>
      <c r="J354" s="512" t="s">
        <v>24</v>
      </c>
      <c r="K354" s="502" t="s">
        <v>25</v>
      </c>
      <c r="L354" s="504" t="s">
        <v>26</v>
      </c>
      <c r="M354" s="512" t="s">
        <v>24</v>
      </c>
      <c r="N354" s="502" t="s">
        <v>25</v>
      </c>
      <c r="O354" s="504" t="s">
        <v>26</v>
      </c>
      <c r="P354" s="512" t="s">
        <v>24</v>
      </c>
      <c r="Q354" s="502" t="s">
        <v>25</v>
      </c>
      <c r="R354" s="504" t="s">
        <v>26</v>
      </c>
      <c r="S354" s="512" t="s">
        <v>24</v>
      </c>
      <c r="T354" s="502" t="s">
        <v>25</v>
      </c>
      <c r="U354" s="504" t="s">
        <v>26</v>
      </c>
      <c r="V354" s="512" t="s">
        <v>24</v>
      </c>
      <c r="W354" s="502" t="s">
        <v>25</v>
      </c>
      <c r="X354" s="542" t="s">
        <v>26</v>
      </c>
      <c r="Y354" s="512" t="s">
        <v>24</v>
      </c>
      <c r="Z354" s="502" t="s">
        <v>25</v>
      </c>
      <c r="AA354" s="504" t="s">
        <v>26</v>
      </c>
      <c r="AB354" s="512" t="s">
        <v>24</v>
      </c>
      <c r="AC354" s="502" t="s">
        <v>25</v>
      </c>
      <c r="AD354" s="504" t="s">
        <v>26</v>
      </c>
      <c r="AE354" s="512" t="s">
        <v>24</v>
      </c>
      <c r="AF354" s="502" t="s">
        <v>25</v>
      </c>
      <c r="AG354" s="504" t="s">
        <v>26</v>
      </c>
      <c r="AH354" s="512" t="s">
        <v>24</v>
      </c>
      <c r="AI354" s="502" t="s">
        <v>25</v>
      </c>
      <c r="AJ354" s="504" t="s">
        <v>26</v>
      </c>
      <c r="AK354" s="512" t="s">
        <v>24</v>
      </c>
      <c r="AL354" s="502" t="s">
        <v>25</v>
      </c>
      <c r="AM354" s="504" t="s">
        <v>26</v>
      </c>
      <c r="AN354" s="512" t="s">
        <v>24</v>
      </c>
      <c r="AO354" s="502" t="s">
        <v>25</v>
      </c>
      <c r="AP354" s="504" t="s">
        <v>26</v>
      </c>
      <c r="AQ354" s="512" t="s">
        <v>24</v>
      </c>
      <c r="AR354" s="502" t="s">
        <v>25</v>
      </c>
      <c r="AS354" s="504" t="s">
        <v>26</v>
      </c>
      <c r="AT354" s="544" t="s">
        <v>24</v>
      </c>
      <c r="AU354" s="552" t="s">
        <v>27</v>
      </c>
    </row>
    <row r="355" spans="1:47" ht="15" customHeight="1">
      <c r="A355" s="547"/>
      <c r="B355" s="533"/>
      <c r="C355" s="533"/>
      <c r="D355" s="533"/>
      <c r="E355" s="533"/>
      <c r="F355" s="551"/>
      <c r="G355" s="513"/>
      <c r="H355" s="503"/>
      <c r="I355" s="505"/>
      <c r="J355" s="513"/>
      <c r="K355" s="503"/>
      <c r="L355" s="505"/>
      <c r="M355" s="513"/>
      <c r="N355" s="503"/>
      <c r="O355" s="505"/>
      <c r="P355" s="513"/>
      <c r="Q355" s="503"/>
      <c r="R355" s="505"/>
      <c r="S355" s="513"/>
      <c r="T355" s="503"/>
      <c r="U355" s="505"/>
      <c r="V355" s="513"/>
      <c r="W355" s="503"/>
      <c r="X355" s="543"/>
      <c r="Y355" s="513"/>
      <c r="Z355" s="503"/>
      <c r="AA355" s="505"/>
      <c r="AB355" s="513"/>
      <c r="AC355" s="503"/>
      <c r="AD355" s="505"/>
      <c r="AE355" s="513"/>
      <c r="AF355" s="503"/>
      <c r="AG355" s="505"/>
      <c r="AH355" s="513"/>
      <c r="AI355" s="503"/>
      <c r="AJ355" s="505"/>
      <c r="AK355" s="513"/>
      <c r="AL355" s="503"/>
      <c r="AM355" s="505"/>
      <c r="AN355" s="513"/>
      <c r="AO355" s="503"/>
      <c r="AP355" s="505"/>
      <c r="AQ355" s="513"/>
      <c r="AR355" s="503"/>
      <c r="AS355" s="505"/>
      <c r="AT355" s="545"/>
      <c r="AU355" s="553"/>
    </row>
    <row r="356" spans="1:47" ht="15" customHeight="1">
      <c r="A356" s="534" t="s">
        <v>205</v>
      </c>
      <c r="B356" s="548" t="s">
        <v>353</v>
      </c>
      <c r="C356" s="536">
        <v>384</v>
      </c>
      <c r="D356" s="538" t="s">
        <v>354</v>
      </c>
      <c r="E356" s="540" t="s">
        <v>355</v>
      </c>
      <c r="F356" s="91" t="s">
        <v>31</v>
      </c>
      <c r="G356" s="103"/>
      <c r="H356" s="75">
        <f t="shared" ref="H356:H364" si="413">G356-I356</f>
        <v>0</v>
      </c>
      <c r="I356" s="104"/>
      <c r="J356" s="103"/>
      <c r="K356" s="75">
        <f t="shared" ref="K356:K364" si="414">J356-L356</f>
        <v>0</v>
      </c>
      <c r="L356" s="104"/>
      <c r="M356" s="103"/>
      <c r="N356" s="75">
        <f t="shared" ref="N356:N364" si="415">M356-O356</f>
        <v>0</v>
      </c>
      <c r="O356" s="104"/>
      <c r="P356" s="103"/>
      <c r="Q356" s="75">
        <f t="shared" ref="Q356:Q364" si="416">P356-R356</f>
        <v>0</v>
      </c>
      <c r="R356" s="104"/>
      <c r="S356" s="103"/>
      <c r="T356" s="75">
        <f t="shared" ref="T356:T364" si="417">S356-U356</f>
        <v>0</v>
      </c>
      <c r="U356" s="104"/>
      <c r="V356" s="103"/>
      <c r="W356" s="75">
        <f t="shared" ref="W356:W364" si="418">V356-X356</f>
        <v>0</v>
      </c>
      <c r="X356" s="123"/>
      <c r="Y356" s="103"/>
      <c r="Z356" s="75">
        <f t="shared" ref="Z356:Z364" si="419">Y356-AA356</f>
        <v>0</v>
      </c>
      <c r="AA356" s="104"/>
      <c r="AB356" s="103"/>
      <c r="AC356" s="75">
        <f t="shared" ref="AC356:AC364" si="420">AB356-AD356</f>
        <v>0</v>
      </c>
      <c r="AD356" s="104"/>
      <c r="AE356" s="103"/>
      <c r="AF356" s="75">
        <f t="shared" ref="AF356:AF364" si="421">AE356-AG356</f>
        <v>0</v>
      </c>
      <c r="AG356" s="104"/>
      <c r="AH356" s="103"/>
      <c r="AI356" s="75">
        <f t="shared" ref="AI356:AI364" si="422">AH356-AJ356</f>
        <v>0</v>
      </c>
      <c r="AJ356" s="104"/>
      <c r="AK356" s="103"/>
      <c r="AL356" s="75">
        <f t="shared" ref="AL356:AL364" si="423">AK356-AM356</f>
        <v>0</v>
      </c>
      <c r="AM356" s="104"/>
      <c r="AN356" s="103"/>
      <c r="AO356" s="75">
        <f t="shared" ref="AO356:AO364" si="424">AN356-AP356</f>
        <v>0</v>
      </c>
      <c r="AP356" s="104"/>
      <c r="AQ356" s="103"/>
      <c r="AR356" s="75">
        <f t="shared" ref="AR356:AR364" si="425">AQ356-AS356</f>
        <v>0</v>
      </c>
      <c r="AS356" s="104"/>
      <c r="AT356" s="98"/>
      <c r="AU356" s="77" t="s">
        <v>32</v>
      </c>
    </row>
    <row r="357" spans="1:47" ht="15" customHeight="1">
      <c r="A357" s="534"/>
      <c r="B357" s="548"/>
      <c r="C357" s="536"/>
      <c r="D357" s="538"/>
      <c r="E357" s="540"/>
      <c r="F357" s="91" t="s">
        <v>33</v>
      </c>
      <c r="G357" s="103"/>
      <c r="H357" s="75">
        <f t="shared" si="413"/>
        <v>0</v>
      </c>
      <c r="I357" s="104"/>
      <c r="J357" s="103"/>
      <c r="K357" s="75">
        <f t="shared" si="414"/>
        <v>0</v>
      </c>
      <c r="L357" s="104"/>
      <c r="M357" s="103"/>
      <c r="N357" s="75">
        <f t="shared" si="415"/>
        <v>0</v>
      </c>
      <c r="O357" s="104"/>
      <c r="P357" s="103"/>
      <c r="Q357" s="75">
        <f t="shared" si="416"/>
        <v>0</v>
      </c>
      <c r="R357" s="104"/>
      <c r="S357" s="103"/>
      <c r="T357" s="75">
        <f t="shared" si="417"/>
        <v>0</v>
      </c>
      <c r="U357" s="104"/>
      <c r="V357" s="103"/>
      <c r="W357" s="75">
        <f t="shared" si="418"/>
        <v>0</v>
      </c>
      <c r="X357" s="123"/>
      <c r="Y357" s="103"/>
      <c r="Z357" s="75">
        <f t="shared" si="419"/>
        <v>0</v>
      </c>
      <c r="AA357" s="104"/>
      <c r="AB357" s="103"/>
      <c r="AC357" s="75">
        <f t="shared" si="420"/>
        <v>0</v>
      </c>
      <c r="AD357" s="104"/>
      <c r="AE357" s="103"/>
      <c r="AF357" s="75">
        <f t="shared" si="421"/>
        <v>0</v>
      </c>
      <c r="AG357" s="104"/>
      <c r="AH357" s="103"/>
      <c r="AI357" s="75">
        <f t="shared" si="422"/>
        <v>0</v>
      </c>
      <c r="AJ357" s="104"/>
      <c r="AK357" s="103"/>
      <c r="AL357" s="75">
        <f t="shared" si="423"/>
        <v>0</v>
      </c>
      <c r="AM357" s="104"/>
      <c r="AN357" s="103"/>
      <c r="AO357" s="75">
        <f t="shared" si="424"/>
        <v>0</v>
      </c>
      <c r="AP357" s="104"/>
      <c r="AQ357" s="103"/>
      <c r="AR357" s="75">
        <f t="shared" si="425"/>
        <v>0</v>
      </c>
      <c r="AS357" s="104"/>
      <c r="AT357" s="98"/>
      <c r="AU357" s="78">
        <f>SUM(G356:G364,J356:J364,M356:M364,P356:P364,S356:S364,V356:V364,Y356:Y364,AB356:AB364,AE356:AE364,AH356:AH364,AK356:AK364,AT356:AT364,AN356:AN364,AQ356:AQ364)</f>
        <v>1112911</v>
      </c>
    </row>
    <row r="358" spans="1:47" ht="15" customHeight="1">
      <c r="A358" s="534"/>
      <c r="B358" s="548"/>
      <c r="C358" s="536"/>
      <c r="D358" s="538"/>
      <c r="E358" s="540"/>
      <c r="F358" s="91" t="s">
        <v>34</v>
      </c>
      <c r="G358" s="103">
        <v>330000</v>
      </c>
      <c r="H358" s="75">
        <f t="shared" si="413"/>
        <v>0</v>
      </c>
      <c r="I358" s="104">
        <v>330000</v>
      </c>
      <c r="J358" s="103"/>
      <c r="K358" s="75">
        <f t="shared" si="414"/>
        <v>0</v>
      </c>
      <c r="L358" s="104"/>
      <c r="M358" s="103"/>
      <c r="N358" s="75">
        <f t="shared" si="415"/>
        <v>0</v>
      </c>
      <c r="O358" s="104"/>
      <c r="P358" s="103">
        <v>63840</v>
      </c>
      <c r="Q358" s="75">
        <f t="shared" si="416"/>
        <v>0</v>
      </c>
      <c r="R358" s="104">
        <v>63840</v>
      </c>
      <c r="S358" s="103">
        <v>47500</v>
      </c>
      <c r="T358" s="75">
        <f t="shared" si="417"/>
        <v>0</v>
      </c>
      <c r="U358" s="104">
        <v>47500</v>
      </c>
      <c r="V358" s="103">
        <v>40000</v>
      </c>
      <c r="W358" s="75">
        <f t="shared" si="418"/>
        <v>0</v>
      </c>
      <c r="X358" s="123">
        <v>40000</v>
      </c>
      <c r="Y358" s="103"/>
      <c r="Z358" s="75">
        <f t="shared" si="419"/>
        <v>0</v>
      </c>
      <c r="AA358" s="104"/>
      <c r="AB358" s="103"/>
      <c r="AC358" s="75">
        <f t="shared" si="420"/>
        <v>0</v>
      </c>
      <c r="AD358" s="104"/>
      <c r="AE358" s="103"/>
      <c r="AF358" s="75">
        <f t="shared" si="421"/>
        <v>0</v>
      </c>
      <c r="AG358" s="104"/>
      <c r="AH358" s="103"/>
      <c r="AI358" s="75">
        <f t="shared" si="422"/>
        <v>0</v>
      </c>
      <c r="AJ358" s="104"/>
      <c r="AK358" s="103"/>
      <c r="AL358" s="75">
        <f t="shared" si="423"/>
        <v>0</v>
      </c>
      <c r="AM358" s="104"/>
      <c r="AN358" s="103"/>
      <c r="AO358" s="75">
        <f t="shared" si="424"/>
        <v>0</v>
      </c>
      <c r="AP358" s="104"/>
      <c r="AQ358" s="103"/>
      <c r="AR358" s="75">
        <f t="shared" si="425"/>
        <v>0</v>
      </c>
      <c r="AS358" s="104"/>
      <c r="AT358" s="98"/>
      <c r="AU358" s="79" t="s">
        <v>35</v>
      </c>
    </row>
    <row r="359" spans="1:47" ht="15" customHeight="1">
      <c r="A359" s="534"/>
      <c r="B359" s="548"/>
      <c r="C359" s="536"/>
      <c r="D359" s="538"/>
      <c r="E359" s="540"/>
      <c r="F359" s="91" t="s">
        <v>36</v>
      </c>
      <c r="G359" s="103"/>
      <c r="H359" s="75">
        <f t="shared" si="413"/>
        <v>0</v>
      </c>
      <c r="I359" s="104"/>
      <c r="J359" s="103">
        <v>336160</v>
      </c>
      <c r="K359" s="75">
        <f t="shared" si="414"/>
        <v>0</v>
      </c>
      <c r="L359" s="104">
        <v>336160</v>
      </c>
      <c r="M359" s="103"/>
      <c r="N359" s="75">
        <f t="shared" si="415"/>
        <v>0</v>
      </c>
      <c r="O359" s="104"/>
      <c r="P359" s="103">
        <v>250000</v>
      </c>
      <c r="Q359" s="75">
        <f t="shared" si="416"/>
        <v>0</v>
      </c>
      <c r="R359" s="104">
        <v>250000</v>
      </c>
      <c r="S359" s="103"/>
      <c r="T359" s="75">
        <f t="shared" si="417"/>
        <v>0</v>
      </c>
      <c r="U359" s="104"/>
      <c r="V359" s="103"/>
      <c r="W359" s="75">
        <f t="shared" si="418"/>
        <v>0</v>
      </c>
      <c r="X359" s="123"/>
      <c r="Y359" s="103"/>
      <c r="Z359" s="75">
        <f t="shared" si="419"/>
        <v>0</v>
      </c>
      <c r="AA359" s="104"/>
      <c r="AB359" s="103"/>
      <c r="AC359" s="75">
        <f t="shared" si="420"/>
        <v>0</v>
      </c>
      <c r="AD359" s="104"/>
      <c r="AE359" s="103"/>
      <c r="AF359" s="75">
        <f t="shared" si="421"/>
        <v>0</v>
      </c>
      <c r="AG359" s="104"/>
      <c r="AH359" s="103"/>
      <c r="AI359" s="75">
        <f t="shared" si="422"/>
        <v>0</v>
      </c>
      <c r="AJ359" s="104"/>
      <c r="AK359" s="103"/>
      <c r="AL359" s="75">
        <f t="shared" si="423"/>
        <v>0</v>
      </c>
      <c r="AM359" s="104"/>
      <c r="AN359" s="103"/>
      <c r="AO359" s="75">
        <f t="shared" si="424"/>
        <v>0</v>
      </c>
      <c r="AP359" s="104"/>
      <c r="AQ359" s="103"/>
      <c r="AR359" s="75">
        <f t="shared" si="425"/>
        <v>0</v>
      </c>
      <c r="AS359" s="104"/>
      <c r="AT359" s="98"/>
      <c r="AU359" s="78">
        <f>SUM(H356:H364,K356:K364,N356:N364,Q356:Q364,T356:T364,W356:W364,Z356:Z364,AC356:AC364,AF356:AF364,AI356:AI364,AL356:AL364,AO356:AO364,AR356:AR364)</f>
        <v>0</v>
      </c>
    </row>
    <row r="360" spans="1:47" ht="15" customHeight="1">
      <c r="A360" s="534"/>
      <c r="B360" s="548"/>
      <c r="C360" s="536"/>
      <c r="D360" s="538"/>
      <c r="E360" s="540"/>
      <c r="F360" s="91" t="s">
        <v>37</v>
      </c>
      <c r="G360" s="103"/>
      <c r="H360" s="75">
        <f t="shared" si="413"/>
        <v>0</v>
      </c>
      <c r="I360" s="104"/>
      <c r="J360" s="103"/>
      <c r="K360" s="75">
        <f t="shared" si="414"/>
        <v>0</v>
      </c>
      <c r="L360" s="104"/>
      <c r="M360" s="103">
        <v>45411</v>
      </c>
      <c r="N360" s="75">
        <f t="shared" si="415"/>
        <v>0</v>
      </c>
      <c r="O360" s="104">
        <v>45411</v>
      </c>
      <c r="P360" s="103"/>
      <c r="Q360" s="75">
        <f t="shared" si="416"/>
        <v>0</v>
      </c>
      <c r="R360" s="104"/>
      <c r="S360" s="103"/>
      <c r="T360" s="75">
        <f t="shared" si="417"/>
        <v>0</v>
      </c>
      <c r="U360" s="104"/>
      <c r="V360" s="103"/>
      <c r="W360" s="75">
        <f t="shared" si="418"/>
        <v>0</v>
      </c>
      <c r="X360" s="104"/>
      <c r="Y360" s="103"/>
      <c r="Z360" s="75">
        <f t="shared" si="419"/>
        <v>0</v>
      </c>
      <c r="AA360" s="104"/>
      <c r="AB360" s="103"/>
      <c r="AC360" s="75">
        <f t="shared" si="420"/>
        <v>0</v>
      </c>
      <c r="AD360" s="104"/>
      <c r="AE360" s="103"/>
      <c r="AF360" s="75">
        <f t="shared" si="421"/>
        <v>0</v>
      </c>
      <c r="AG360" s="104"/>
      <c r="AH360" s="103"/>
      <c r="AI360" s="75">
        <f t="shared" si="422"/>
        <v>0</v>
      </c>
      <c r="AJ360" s="104"/>
      <c r="AK360" s="103"/>
      <c r="AL360" s="75">
        <f t="shared" si="423"/>
        <v>0</v>
      </c>
      <c r="AM360" s="104"/>
      <c r="AN360" s="103"/>
      <c r="AO360" s="75">
        <f t="shared" si="424"/>
        <v>0</v>
      </c>
      <c r="AP360" s="104"/>
      <c r="AQ360" s="103"/>
      <c r="AR360" s="75">
        <f t="shared" si="425"/>
        <v>0</v>
      </c>
      <c r="AS360" s="104"/>
      <c r="AT360" s="98"/>
      <c r="AU360" s="79" t="s">
        <v>38</v>
      </c>
    </row>
    <row r="361" spans="1:47" ht="15" customHeight="1">
      <c r="A361" s="534"/>
      <c r="B361" s="548"/>
      <c r="C361" s="536"/>
      <c r="D361" s="538"/>
      <c r="E361" s="540"/>
      <c r="F361" s="91" t="s">
        <v>40</v>
      </c>
      <c r="G361" s="103"/>
      <c r="H361" s="75">
        <f t="shared" si="413"/>
        <v>0</v>
      </c>
      <c r="I361" s="104"/>
      <c r="J361" s="103"/>
      <c r="K361" s="75">
        <f t="shared" si="414"/>
        <v>0</v>
      </c>
      <c r="L361" s="104"/>
      <c r="M361" s="103"/>
      <c r="N361" s="75">
        <f t="shared" si="415"/>
        <v>0</v>
      </c>
      <c r="O361" s="104"/>
      <c r="P361" s="103"/>
      <c r="Q361" s="75">
        <f t="shared" si="416"/>
        <v>0</v>
      </c>
      <c r="R361" s="104"/>
      <c r="S361" s="103"/>
      <c r="T361" s="75">
        <f t="shared" si="417"/>
        <v>0</v>
      </c>
      <c r="U361" s="104"/>
      <c r="V361" s="103"/>
      <c r="W361" s="75">
        <f t="shared" si="418"/>
        <v>0</v>
      </c>
      <c r="X361" s="104"/>
      <c r="Y361" s="103"/>
      <c r="Z361" s="75">
        <f t="shared" si="419"/>
        <v>0</v>
      </c>
      <c r="AA361" s="104"/>
      <c r="AB361" s="103"/>
      <c r="AC361" s="75">
        <f t="shared" si="420"/>
        <v>0</v>
      </c>
      <c r="AD361" s="104"/>
      <c r="AE361" s="103"/>
      <c r="AF361" s="75">
        <f t="shared" si="421"/>
        <v>0</v>
      </c>
      <c r="AG361" s="104"/>
      <c r="AH361" s="103"/>
      <c r="AI361" s="75">
        <f t="shared" si="422"/>
        <v>0</v>
      </c>
      <c r="AJ361" s="104"/>
      <c r="AK361" s="103"/>
      <c r="AL361" s="75">
        <f t="shared" si="423"/>
        <v>0</v>
      </c>
      <c r="AM361" s="104"/>
      <c r="AN361" s="103"/>
      <c r="AO361" s="75">
        <f t="shared" si="424"/>
        <v>0</v>
      </c>
      <c r="AP361" s="104"/>
      <c r="AQ361" s="103"/>
      <c r="AR361" s="75">
        <f t="shared" si="425"/>
        <v>0</v>
      </c>
      <c r="AS361" s="104"/>
      <c r="AT361" s="98"/>
      <c r="AU361" s="78">
        <f>SUM(I356:I364,L356:L364,O356:O364,R356:R364,U356:U364,X356:X364,AA356:AA364,AD356:AD364,AG356:AG364,AJ356:AJ364,AM356:AM364,AP356:AP364,AS356:AS364)</f>
        <v>1112911</v>
      </c>
    </row>
    <row r="362" spans="1:47" ht="15" customHeight="1">
      <c r="A362" s="534"/>
      <c r="B362" s="548"/>
      <c r="C362" s="536"/>
      <c r="D362" s="538"/>
      <c r="E362" s="540"/>
      <c r="F362" s="91" t="s">
        <v>41</v>
      </c>
      <c r="G362" s="103"/>
      <c r="H362" s="75">
        <f t="shared" si="413"/>
        <v>0</v>
      </c>
      <c r="I362" s="104"/>
      <c r="J362" s="103"/>
      <c r="K362" s="75">
        <f t="shared" si="414"/>
        <v>0</v>
      </c>
      <c r="L362" s="104"/>
      <c r="M362" s="103"/>
      <c r="N362" s="75">
        <f t="shared" si="415"/>
        <v>0</v>
      </c>
      <c r="O362" s="104"/>
      <c r="P362" s="103"/>
      <c r="Q362" s="75">
        <f t="shared" si="416"/>
        <v>0</v>
      </c>
      <c r="R362" s="104"/>
      <c r="S362" s="103"/>
      <c r="T362" s="75">
        <f t="shared" si="417"/>
        <v>0</v>
      </c>
      <c r="U362" s="104"/>
      <c r="V362" s="103"/>
      <c r="W362" s="75">
        <f t="shared" si="418"/>
        <v>0</v>
      </c>
      <c r="X362" s="123"/>
      <c r="Y362" s="103"/>
      <c r="Z362" s="75">
        <f t="shared" si="419"/>
        <v>0</v>
      </c>
      <c r="AA362" s="104"/>
      <c r="AB362" s="103"/>
      <c r="AC362" s="75">
        <f t="shared" si="420"/>
        <v>0</v>
      </c>
      <c r="AD362" s="104"/>
      <c r="AE362" s="103"/>
      <c r="AF362" s="75">
        <f t="shared" si="421"/>
        <v>0</v>
      </c>
      <c r="AG362" s="104"/>
      <c r="AH362" s="103"/>
      <c r="AI362" s="75">
        <f t="shared" si="422"/>
        <v>0</v>
      </c>
      <c r="AJ362" s="104"/>
      <c r="AK362" s="103"/>
      <c r="AL362" s="75">
        <f t="shared" si="423"/>
        <v>0</v>
      </c>
      <c r="AM362" s="104"/>
      <c r="AN362" s="103"/>
      <c r="AO362" s="75">
        <f t="shared" si="424"/>
        <v>0</v>
      </c>
      <c r="AP362" s="104"/>
      <c r="AQ362" s="103"/>
      <c r="AR362" s="75">
        <f t="shared" si="425"/>
        <v>0</v>
      </c>
      <c r="AS362" s="104"/>
      <c r="AT362" s="98"/>
      <c r="AU362" s="79" t="s">
        <v>42</v>
      </c>
    </row>
    <row r="363" spans="1:47" ht="15" customHeight="1">
      <c r="A363" s="534"/>
      <c r="B363" s="548"/>
      <c r="C363" s="536"/>
      <c r="D363" s="538"/>
      <c r="E363" s="540"/>
      <c r="F363" s="91" t="s">
        <v>43</v>
      </c>
      <c r="G363" s="103"/>
      <c r="H363" s="75">
        <f t="shared" si="413"/>
        <v>0</v>
      </c>
      <c r="I363" s="104"/>
      <c r="J363" s="103"/>
      <c r="K363" s="75">
        <f t="shared" si="414"/>
        <v>0</v>
      </c>
      <c r="L363" s="104"/>
      <c r="M363" s="103"/>
      <c r="N363" s="75">
        <f t="shared" si="415"/>
        <v>0</v>
      </c>
      <c r="O363" s="104"/>
      <c r="P363" s="103"/>
      <c r="Q363" s="75">
        <f t="shared" si="416"/>
        <v>0</v>
      </c>
      <c r="R363" s="104"/>
      <c r="S363" s="103"/>
      <c r="T363" s="75">
        <f t="shared" si="417"/>
        <v>0</v>
      </c>
      <c r="U363" s="104"/>
      <c r="V363" s="103"/>
      <c r="W363" s="75">
        <f t="shared" si="418"/>
        <v>0</v>
      </c>
      <c r="X363" s="123"/>
      <c r="Y363" s="103"/>
      <c r="Z363" s="75">
        <f t="shared" si="419"/>
        <v>0</v>
      </c>
      <c r="AA363" s="104"/>
      <c r="AB363" s="103"/>
      <c r="AC363" s="75">
        <f t="shared" si="420"/>
        <v>0</v>
      </c>
      <c r="AD363" s="104"/>
      <c r="AE363" s="103"/>
      <c r="AF363" s="75">
        <f t="shared" si="421"/>
        <v>0</v>
      </c>
      <c r="AG363" s="104"/>
      <c r="AH363" s="103"/>
      <c r="AI363" s="75">
        <f t="shared" si="422"/>
        <v>0</v>
      </c>
      <c r="AJ363" s="104"/>
      <c r="AK363" s="103"/>
      <c r="AL363" s="75">
        <f t="shared" si="423"/>
        <v>0</v>
      </c>
      <c r="AM363" s="104"/>
      <c r="AN363" s="103"/>
      <c r="AO363" s="75">
        <f t="shared" si="424"/>
        <v>0</v>
      </c>
      <c r="AP363" s="104"/>
      <c r="AQ363" s="103"/>
      <c r="AR363" s="75">
        <f t="shared" si="425"/>
        <v>0</v>
      </c>
      <c r="AS363" s="104"/>
      <c r="AT363" s="98"/>
      <c r="AU363" s="80">
        <f>AU361/AU357</f>
        <v>1</v>
      </c>
    </row>
    <row r="364" spans="1:47" ht="15" customHeight="1">
      <c r="A364" s="535"/>
      <c r="B364" s="549"/>
      <c r="C364" s="537"/>
      <c r="D364" s="539"/>
      <c r="E364" s="541"/>
      <c r="F364" s="92" t="s">
        <v>44</v>
      </c>
      <c r="G364" s="105"/>
      <c r="H364" s="81">
        <f t="shared" si="413"/>
        <v>0</v>
      </c>
      <c r="I364" s="106"/>
      <c r="J364" s="105"/>
      <c r="K364" s="81">
        <f t="shared" si="414"/>
        <v>0</v>
      </c>
      <c r="L364" s="106"/>
      <c r="M364" s="105"/>
      <c r="N364" s="81">
        <f t="shared" si="415"/>
        <v>0</v>
      </c>
      <c r="O364" s="106"/>
      <c r="P364" s="105"/>
      <c r="Q364" s="81">
        <f t="shared" si="416"/>
        <v>0</v>
      </c>
      <c r="R364" s="106"/>
      <c r="S364" s="105"/>
      <c r="T364" s="81">
        <f t="shared" si="417"/>
        <v>0</v>
      </c>
      <c r="U364" s="106"/>
      <c r="V364" s="105"/>
      <c r="W364" s="81">
        <f t="shared" si="418"/>
        <v>0</v>
      </c>
      <c r="X364" s="124"/>
      <c r="Y364" s="105"/>
      <c r="Z364" s="81">
        <f t="shared" si="419"/>
        <v>0</v>
      </c>
      <c r="AA364" s="106"/>
      <c r="AB364" s="105"/>
      <c r="AC364" s="81">
        <f t="shared" si="420"/>
        <v>0</v>
      </c>
      <c r="AD364" s="106"/>
      <c r="AE364" s="105"/>
      <c r="AF364" s="81">
        <f t="shared" si="421"/>
        <v>0</v>
      </c>
      <c r="AG364" s="106"/>
      <c r="AH364" s="105"/>
      <c r="AI364" s="81">
        <f t="shared" si="422"/>
        <v>0</v>
      </c>
      <c r="AJ364" s="106"/>
      <c r="AK364" s="105"/>
      <c r="AL364" s="81">
        <f t="shared" si="423"/>
        <v>0</v>
      </c>
      <c r="AM364" s="106"/>
      <c r="AN364" s="105"/>
      <c r="AO364" s="81">
        <f t="shared" si="424"/>
        <v>0</v>
      </c>
      <c r="AP364" s="106"/>
      <c r="AQ364" s="105"/>
      <c r="AR364" s="81">
        <f t="shared" si="425"/>
        <v>0</v>
      </c>
      <c r="AS364" s="106"/>
      <c r="AT364" s="99"/>
      <c r="AU364" s="82"/>
    </row>
    <row r="365" spans="1:47" ht="15" customHeight="1">
      <c r="A365" s="546" t="s">
        <v>22</v>
      </c>
      <c r="B365" s="532" t="s">
        <v>18</v>
      </c>
      <c r="C365" s="532" t="s">
        <v>19</v>
      </c>
      <c r="D365" s="532" t="s">
        <v>204</v>
      </c>
      <c r="E365" s="532" t="s">
        <v>21</v>
      </c>
      <c r="F365" s="550" t="s">
        <v>23</v>
      </c>
      <c r="G365" s="512" t="s">
        <v>24</v>
      </c>
      <c r="H365" s="502" t="s">
        <v>25</v>
      </c>
      <c r="I365" s="504" t="s">
        <v>26</v>
      </c>
      <c r="J365" s="512" t="s">
        <v>24</v>
      </c>
      <c r="K365" s="502" t="s">
        <v>25</v>
      </c>
      <c r="L365" s="504" t="s">
        <v>26</v>
      </c>
      <c r="M365" s="512" t="s">
        <v>24</v>
      </c>
      <c r="N365" s="502" t="s">
        <v>25</v>
      </c>
      <c r="O365" s="504" t="s">
        <v>26</v>
      </c>
      <c r="P365" s="512" t="s">
        <v>24</v>
      </c>
      <c r="Q365" s="502" t="s">
        <v>25</v>
      </c>
      <c r="R365" s="504" t="s">
        <v>26</v>
      </c>
      <c r="S365" s="512" t="s">
        <v>24</v>
      </c>
      <c r="T365" s="502" t="s">
        <v>25</v>
      </c>
      <c r="U365" s="504" t="s">
        <v>26</v>
      </c>
      <c r="V365" s="512" t="s">
        <v>24</v>
      </c>
      <c r="W365" s="502" t="s">
        <v>25</v>
      </c>
      <c r="X365" s="542" t="s">
        <v>26</v>
      </c>
      <c r="Y365" s="512" t="s">
        <v>24</v>
      </c>
      <c r="Z365" s="502" t="s">
        <v>25</v>
      </c>
      <c r="AA365" s="504" t="s">
        <v>26</v>
      </c>
      <c r="AB365" s="512" t="s">
        <v>24</v>
      </c>
      <c r="AC365" s="502" t="s">
        <v>25</v>
      </c>
      <c r="AD365" s="504" t="s">
        <v>26</v>
      </c>
      <c r="AE365" s="512" t="s">
        <v>24</v>
      </c>
      <c r="AF365" s="502" t="s">
        <v>25</v>
      </c>
      <c r="AG365" s="504" t="s">
        <v>26</v>
      </c>
      <c r="AH365" s="512" t="s">
        <v>24</v>
      </c>
      <c r="AI365" s="502" t="s">
        <v>25</v>
      </c>
      <c r="AJ365" s="504" t="s">
        <v>26</v>
      </c>
      <c r="AK365" s="512" t="s">
        <v>24</v>
      </c>
      <c r="AL365" s="502" t="s">
        <v>25</v>
      </c>
      <c r="AM365" s="504" t="s">
        <v>26</v>
      </c>
      <c r="AN365" s="512" t="s">
        <v>24</v>
      </c>
      <c r="AO365" s="502" t="s">
        <v>25</v>
      </c>
      <c r="AP365" s="504" t="s">
        <v>26</v>
      </c>
      <c r="AQ365" s="512" t="s">
        <v>24</v>
      </c>
      <c r="AR365" s="502" t="s">
        <v>25</v>
      </c>
      <c r="AS365" s="504" t="s">
        <v>26</v>
      </c>
      <c r="AT365" s="544" t="s">
        <v>24</v>
      </c>
      <c r="AU365" s="552" t="s">
        <v>27</v>
      </c>
    </row>
    <row r="366" spans="1:47" ht="15" customHeight="1">
      <c r="A366" s="547"/>
      <c r="B366" s="533"/>
      <c r="C366" s="533"/>
      <c r="D366" s="533"/>
      <c r="E366" s="533"/>
      <c r="F366" s="551"/>
      <c r="G366" s="513"/>
      <c r="H366" s="503"/>
      <c r="I366" s="505"/>
      <c r="J366" s="513"/>
      <c r="K366" s="503"/>
      <c r="L366" s="505"/>
      <c r="M366" s="513"/>
      <c r="N366" s="503"/>
      <c r="O366" s="505"/>
      <c r="P366" s="513"/>
      <c r="Q366" s="503"/>
      <c r="R366" s="505"/>
      <c r="S366" s="513"/>
      <c r="T366" s="503"/>
      <c r="U366" s="505"/>
      <c r="V366" s="513"/>
      <c r="W366" s="503"/>
      <c r="X366" s="543"/>
      <c r="Y366" s="513"/>
      <c r="Z366" s="503"/>
      <c r="AA366" s="505"/>
      <c r="AB366" s="513"/>
      <c r="AC366" s="503"/>
      <c r="AD366" s="505"/>
      <c r="AE366" s="513"/>
      <c r="AF366" s="503"/>
      <c r="AG366" s="505"/>
      <c r="AH366" s="513"/>
      <c r="AI366" s="503"/>
      <c r="AJ366" s="505"/>
      <c r="AK366" s="513"/>
      <c r="AL366" s="503"/>
      <c r="AM366" s="505"/>
      <c r="AN366" s="513"/>
      <c r="AO366" s="503"/>
      <c r="AP366" s="505"/>
      <c r="AQ366" s="513"/>
      <c r="AR366" s="503"/>
      <c r="AS366" s="505"/>
      <c r="AT366" s="545"/>
      <c r="AU366" s="553"/>
    </row>
    <row r="367" spans="1:47" ht="15" customHeight="1">
      <c r="A367" s="534" t="s">
        <v>205</v>
      </c>
      <c r="B367" s="548" t="s">
        <v>356</v>
      </c>
      <c r="C367" s="536">
        <v>224</v>
      </c>
      <c r="D367" s="538" t="s">
        <v>357</v>
      </c>
      <c r="E367" s="540" t="s">
        <v>358</v>
      </c>
      <c r="F367" s="91" t="s">
        <v>31</v>
      </c>
      <c r="G367" s="103"/>
      <c r="H367" s="75">
        <f t="shared" ref="H367:H375" si="426">G367-I367</f>
        <v>0</v>
      </c>
      <c r="I367" s="104"/>
      <c r="J367" s="103"/>
      <c r="K367" s="75">
        <f t="shared" ref="K367:K375" si="427">J367-L367</f>
        <v>0</v>
      </c>
      <c r="L367" s="104"/>
      <c r="M367" s="103"/>
      <c r="N367" s="75">
        <f t="shared" ref="N367:N375" si="428">M367-O367</f>
        <v>0</v>
      </c>
      <c r="O367" s="104"/>
      <c r="P367" s="103"/>
      <c r="Q367" s="75">
        <f t="shared" ref="Q367:Q375" si="429">P367-R367</f>
        <v>0</v>
      </c>
      <c r="R367" s="104"/>
      <c r="S367" s="103"/>
      <c r="T367" s="75">
        <f t="shared" ref="T367:T375" si="430">S367-U367</f>
        <v>0</v>
      </c>
      <c r="U367" s="104"/>
      <c r="V367" s="103"/>
      <c r="W367" s="75">
        <f t="shared" ref="W367:W375" si="431">V367-X367</f>
        <v>0</v>
      </c>
      <c r="X367" s="123"/>
      <c r="Y367" s="103"/>
      <c r="Z367" s="75">
        <f t="shared" ref="Z367:Z375" si="432">Y367-AA367</f>
        <v>0</v>
      </c>
      <c r="AA367" s="104"/>
      <c r="AB367" s="103"/>
      <c r="AC367" s="75">
        <f t="shared" ref="AC367:AC375" si="433">AB367-AD367</f>
        <v>0</v>
      </c>
      <c r="AD367" s="104"/>
      <c r="AE367" s="103"/>
      <c r="AF367" s="75">
        <f t="shared" ref="AF367:AF375" si="434">AE367-AG367</f>
        <v>0</v>
      </c>
      <c r="AG367" s="104"/>
      <c r="AH367" s="103"/>
      <c r="AI367" s="75">
        <f t="shared" ref="AI367:AI375" si="435">AH367-AJ367</f>
        <v>0</v>
      </c>
      <c r="AJ367" s="104"/>
      <c r="AK367" s="103"/>
      <c r="AL367" s="75">
        <f t="shared" ref="AL367:AL375" si="436">AK367-AM367</f>
        <v>0</v>
      </c>
      <c r="AM367" s="104"/>
      <c r="AN367" s="103"/>
      <c r="AO367" s="75">
        <f t="shared" ref="AO367:AO375" si="437">AN367-AP367</f>
        <v>0</v>
      </c>
      <c r="AP367" s="104"/>
      <c r="AQ367" s="103"/>
      <c r="AR367" s="75">
        <f t="shared" ref="AR367:AR375" si="438">AQ367-AS367</f>
        <v>0</v>
      </c>
      <c r="AS367" s="104"/>
      <c r="AT367" s="98"/>
      <c r="AU367" s="77" t="s">
        <v>32</v>
      </c>
    </row>
    <row r="368" spans="1:47">
      <c r="A368" s="534"/>
      <c r="B368" s="548"/>
      <c r="C368" s="536"/>
      <c r="D368" s="538"/>
      <c r="E368" s="540"/>
      <c r="F368" s="91" t="s">
        <v>33</v>
      </c>
      <c r="G368" s="103"/>
      <c r="H368" s="75">
        <f t="shared" si="426"/>
        <v>0</v>
      </c>
      <c r="I368" s="104"/>
      <c r="J368" s="103"/>
      <c r="K368" s="75">
        <f t="shared" si="427"/>
        <v>0</v>
      </c>
      <c r="L368" s="104"/>
      <c r="M368" s="103"/>
      <c r="N368" s="75">
        <f t="shared" si="428"/>
        <v>0</v>
      </c>
      <c r="O368" s="104"/>
      <c r="P368" s="103"/>
      <c r="Q368" s="75">
        <f t="shared" si="429"/>
        <v>0</v>
      </c>
      <c r="R368" s="104"/>
      <c r="S368" s="103"/>
      <c r="T368" s="75">
        <f t="shared" si="430"/>
        <v>0</v>
      </c>
      <c r="U368" s="104"/>
      <c r="V368" s="103"/>
      <c r="W368" s="75">
        <f t="shared" si="431"/>
        <v>0</v>
      </c>
      <c r="X368" s="123"/>
      <c r="Y368" s="103"/>
      <c r="Z368" s="75">
        <f t="shared" si="432"/>
        <v>0</v>
      </c>
      <c r="AA368" s="104"/>
      <c r="AB368" s="103"/>
      <c r="AC368" s="75">
        <f t="shared" si="433"/>
        <v>0</v>
      </c>
      <c r="AD368" s="104"/>
      <c r="AE368" s="103"/>
      <c r="AF368" s="75">
        <f t="shared" si="434"/>
        <v>0</v>
      </c>
      <c r="AG368" s="104"/>
      <c r="AH368" s="103"/>
      <c r="AI368" s="75">
        <f t="shared" si="435"/>
        <v>0</v>
      </c>
      <c r="AJ368" s="104"/>
      <c r="AK368" s="103"/>
      <c r="AL368" s="75">
        <f t="shared" si="436"/>
        <v>0</v>
      </c>
      <c r="AM368" s="104"/>
      <c r="AN368" s="103"/>
      <c r="AO368" s="75">
        <f t="shared" si="437"/>
        <v>0</v>
      </c>
      <c r="AP368" s="104"/>
      <c r="AQ368" s="103"/>
      <c r="AR368" s="75">
        <f t="shared" si="438"/>
        <v>0</v>
      </c>
      <c r="AS368" s="104"/>
      <c r="AT368" s="98"/>
      <c r="AU368" s="78">
        <f>SUM(G367:G375,J367:J375,M367:M375,P367:P375,S367:S375,V367:V375,Y367:Y375,AB367:AB375,AE367:AE375,AH367:AH375,AK367:AK375,AT367:AT375,AN367:AN375,AQ367:AQ375)</f>
        <v>12285000</v>
      </c>
    </row>
    <row r="369" spans="1:47">
      <c r="A369" s="534"/>
      <c r="B369" s="548"/>
      <c r="C369" s="536"/>
      <c r="D369" s="538"/>
      <c r="E369" s="540"/>
      <c r="F369" s="91" t="s">
        <v>34</v>
      </c>
      <c r="G369" s="103"/>
      <c r="H369" s="75">
        <f t="shared" si="426"/>
        <v>0</v>
      </c>
      <c r="I369" s="104"/>
      <c r="J369" s="103">
        <v>0</v>
      </c>
      <c r="K369" s="75">
        <f t="shared" si="427"/>
        <v>0</v>
      </c>
      <c r="L369" s="104"/>
      <c r="M369" s="103"/>
      <c r="N369" s="75">
        <f t="shared" si="428"/>
        <v>0</v>
      </c>
      <c r="O369" s="104"/>
      <c r="P369" s="103">
        <v>820000</v>
      </c>
      <c r="Q369" s="75">
        <f t="shared" si="429"/>
        <v>0</v>
      </c>
      <c r="R369" s="104">
        <v>820000</v>
      </c>
      <c r="S369" s="103"/>
      <c r="T369" s="75">
        <f t="shared" si="430"/>
        <v>0</v>
      </c>
      <c r="U369" s="104"/>
      <c r="V369" s="103"/>
      <c r="W369" s="75">
        <f t="shared" si="431"/>
        <v>0</v>
      </c>
      <c r="X369" s="123"/>
      <c r="Y369" s="103">
        <v>265000</v>
      </c>
      <c r="Z369" s="75">
        <f t="shared" si="432"/>
        <v>0</v>
      </c>
      <c r="AA369" s="104">
        <v>265000</v>
      </c>
      <c r="AB369" s="103"/>
      <c r="AC369" s="75">
        <f t="shared" si="433"/>
        <v>0</v>
      </c>
      <c r="AD369" s="104"/>
      <c r="AE369" s="103"/>
      <c r="AF369" s="75">
        <f t="shared" si="434"/>
        <v>0</v>
      </c>
      <c r="AG369" s="104"/>
      <c r="AH369" s="103"/>
      <c r="AI369" s="75">
        <f t="shared" si="435"/>
        <v>0</v>
      </c>
      <c r="AJ369" s="104"/>
      <c r="AK369" s="103"/>
      <c r="AL369" s="75">
        <f t="shared" si="436"/>
        <v>0</v>
      </c>
      <c r="AM369" s="104"/>
      <c r="AN369" s="103"/>
      <c r="AO369" s="75">
        <f t="shared" si="437"/>
        <v>0</v>
      </c>
      <c r="AP369" s="104"/>
      <c r="AQ369" s="103"/>
      <c r="AR369" s="75">
        <f t="shared" si="438"/>
        <v>0</v>
      </c>
      <c r="AS369" s="104"/>
      <c r="AT369" s="98"/>
      <c r="AU369" s="79" t="s">
        <v>35</v>
      </c>
    </row>
    <row r="370" spans="1:47">
      <c r="A370" s="534"/>
      <c r="B370" s="548"/>
      <c r="C370" s="536"/>
      <c r="D370" s="538"/>
      <c r="E370" s="540"/>
      <c r="F370" s="91" t="s">
        <v>36</v>
      </c>
      <c r="G370" s="103"/>
      <c r="H370" s="75">
        <f t="shared" si="426"/>
        <v>0</v>
      </c>
      <c r="I370" s="104"/>
      <c r="J370" s="103"/>
      <c r="K370" s="75">
        <f t="shared" si="427"/>
        <v>0</v>
      </c>
      <c r="L370" s="104"/>
      <c r="M370" s="103"/>
      <c r="N370" s="75">
        <f t="shared" si="428"/>
        <v>0</v>
      </c>
      <c r="O370" s="104"/>
      <c r="P370" s="103"/>
      <c r="Q370" s="75">
        <f t="shared" si="429"/>
        <v>0</v>
      </c>
      <c r="R370" s="104"/>
      <c r="S370" s="103"/>
      <c r="T370" s="75">
        <f t="shared" si="430"/>
        <v>0</v>
      </c>
      <c r="U370" s="104"/>
      <c r="V370" s="103"/>
      <c r="W370" s="75">
        <f t="shared" si="431"/>
        <v>0</v>
      </c>
      <c r="X370" s="123"/>
      <c r="Y370" s="103"/>
      <c r="Z370" s="75">
        <f t="shared" si="432"/>
        <v>0</v>
      </c>
      <c r="AA370" s="104"/>
      <c r="AB370" s="103"/>
      <c r="AC370" s="75">
        <f t="shared" si="433"/>
        <v>0</v>
      </c>
      <c r="AD370" s="104"/>
      <c r="AE370" s="103"/>
      <c r="AF370" s="75">
        <f t="shared" si="434"/>
        <v>0</v>
      </c>
      <c r="AG370" s="104"/>
      <c r="AH370" s="103"/>
      <c r="AI370" s="75">
        <f t="shared" si="435"/>
        <v>0</v>
      </c>
      <c r="AJ370" s="104"/>
      <c r="AK370" s="103"/>
      <c r="AL370" s="75">
        <f t="shared" si="436"/>
        <v>0</v>
      </c>
      <c r="AM370" s="104"/>
      <c r="AN370" s="103"/>
      <c r="AO370" s="75">
        <f t="shared" si="437"/>
        <v>0</v>
      </c>
      <c r="AP370" s="104"/>
      <c r="AQ370" s="103"/>
      <c r="AR370" s="75">
        <f t="shared" si="438"/>
        <v>0</v>
      </c>
      <c r="AS370" s="104"/>
      <c r="AT370" s="98"/>
      <c r="AU370" s="78">
        <f>SUM(H367:H375,K367:K375,N367:N375,Q367:Q375,T367:T375,W367:W375,Z367:Z375,AC367:AC375,AF367:AF375,AI367:AI375,AL367:AL375,AO367:AO375,AR367:AR375)</f>
        <v>0</v>
      </c>
    </row>
    <row r="371" spans="1:47">
      <c r="A371" s="534"/>
      <c r="B371" s="548"/>
      <c r="C371" s="536"/>
      <c r="D371" s="538"/>
      <c r="E371" s="540"/>
      <c r="F371" s="91" t="s">
        <v>37</v>
      </c>
      <c r="G371" s="103"/>
      <c r="H371" s="75">
        <f t="shared" si="426"/>
        <v>0</v>
      </c>
      <c r="I371" s="104"/>
      <c r="J371" s="103"/>
      <c r="K371" s="75">
        <f t="shared" si="427"/>
        <v>0</v>
      </c>
      <c r="L371" s="104"/>
      <c r="M371" s="103"/>
      <c r="N371" s="75">
        <f t="shared" si="428"/>
        <v>0</v>
      </c>
      <c r="O371" s="104"/>
      <c r="P371" s="103"/>
      <c r="Q371" s="75">
        <f t="shared" si="429"/>
        <v>0</v>
      </c>
      <c r="R371" s="104"/>
      <c r="S371" s="103"/>
      <c r="T371" s="75">
        <f t="shared" si="430"/>
        <v>0</v>
      </c>
      <c r="U371" s="104"/>
      <c r="V371" s="103"/>
      <c r="W371" s="75">
        <f t="shared" si="431"/>
        <v>0</v>
      </c>
      <c r="X371" s="123"/>
      <c r="Y371" s="103"/>
      <c r="Z371" s="75">
        <f t="shared" si="432"/>
        <v>0</v>
      </c>
      <c r="AA371" s="104"/>
      <c r="AB371" s="103"/>
      <c r="AC371" s="75">
        <f t="shared" si="433"/>
        <v>0</v>
      </c>
      <c r="AD371" s="104"/>
      <c r="AE371" s="103"/>
      <c r="AF371" s="75">
        <f t="shared" si="434"/>
        <v>0</v>
      </c>
      <c r="AG371" s="104"/>
      <c r="AH371" s="462"/>
      <c r="AI371" s="463">
        <f t="shared" si="435"/>
        <v>0</v>
      </c>
      <c r="AJ371" s="464"/>
      <c r="AK371" s="103"/>
      <c r="AL371" s="75">
        <f t="shared" si="436"/>
        <v>0</v>
      </c>
      <c r="AM371" s="104"/>
      <c r="AN371" s="103"/>
      <c r="AO371" s="75">
        <f t="shared" si="437"/>
        <v>0</v>
      </c>
      <c r="AP371" s="104"/>
      <c r="AQ371" s="103"/>
      <c r="AR371" s="75">
        <f t="shared" si="438"/>
        <v>0</v>
      </c>
      <c r="AS371" s="104"/>
      <c r="AT371" s="98"/>
      <c r="AU371" s="79" t="s">
        <v>38</v>
      </c>
    </row>
    <row r="372" spans="1:47">
      <c r="A372" s="534"/>
      <c r="B372" s="548"/>
      <c r="C372" s="536"/>
      <c r="D372" s="538"/>
      <c r="E372" s="540"/>
      <c r="F372" s="91" t="s">
        <v>40</v>
      </c>
      <c r="G372" s="103"/>
      <c r="H372" s="75">
        <f t="shared" si="426"/>
        <v>0</v>
      </c>
      <c r="I372" s="104"/>
      <c r="J372" s="103"/>
      <c r="K372" s="75">
        <f t="shared" si="427"/>
        <v>0</v>
      </c>
      <c r="L372" s="104"/>
      <c r="M372" s="103"/>
      <c r="N372" s="75">
        <f t="shared" si="428"/>
        <v>0</v>
      </c>
      <c r="O372" s="104"/>
      <c r="P372" s="103"/>
      <c r="Q372" s="75">
        <f t="shared" si="429"/>
        <v>0</v>
      </c>
      <c r="R372" s="104"/>
      <c r="S372" s="103"/>
      <c r="T372" s="75">
        <f t="shared" si="430"/>
        <v>0</v>
      </c>
      <c r="U372" s="104"/>
      <c r="V372" s="103"/>
      <c r="W372" s="75">
        <f t="shared" si="431"/>
        <v>0</v>
      </c>
      <c r="X372" s="123"/>
      <c r="Y372" s="103"/>
      <c r="Z372" s="75">
        <f t="shared" si="432"/>
        <v>0</v>
      </c>
      <c r="AA372" s="104"/>
      <c r="AB372" s="103"/>
      <c r="AC372" s="75">
        <f t="shared" si="433"/>
        <v>0</v>
      </c>
      <c r="AD372" s="104"/>
      <c r="AE372" s="103"/>
      <c r="AF372" s="75">
        <f t="shared" si="434"/>
        <v>0</v>
      </c>
      <c r="AG372" s="104"/>
      <c r="AH372" s="103"/>
      <c r="AI372" s="75">
        <f t="shared" si="435"/>
        <v>0</v>
      </c>
      <c r="AJ372" s="104"/>
      <c r="AK372" s="103"/>
      <c r="AL372" s="75">
        <f t="shared" si="436"/>
        <v>0</v>
      </c>
      <c r="AM372" s="104"/>
      <c r="AN372" s="103"/>
      <c r="AO372" s="75">
        <f t="shared" si="437"/>
        <v>0</v>
      </c>
      <c r="AP372" s="104"/>
      <c r="AQ372" s="103"/>
      <c r="AR372" s="75">
        <f t="shared" si="438"/>
        <v>0</v>
      </c>
      <c r="AS372" s="104"/>
      <c r="AT372" s="98">
        <v>11200000</v>
      </c>
      <c r="AU372" s="78">
        <f>SUM(I367:I375,L367:L375,O367:O375,R367:R375,U367:U375,X367:X375,AA367:AA375,AD367:AD375,AG367:AG375,AJ367:AJ375,AM367:AM375,AP367:AP375,AS367:AS375)</f>
        <v>1085000</v>
      </c>
    </row>
    <row r="373" spans="1:47">
      <c r="A373" s="534"/>
      <c r="B373" s="548"/>
      <c r="C373" s="536"/>
      <c r="D373" s="538"/>
      <c r="E373" s="540"/>
      <c r="F373" s="91" t="s">
        <v>41</v>
      </c>
      <c r="G373" s="103"/>
      <c r="H373" s="75">
        <f t="shared" si="426"/>
        <v>0</v>
      </c>
      <c r="I373" s="104"/>
      <c r="J373" s="103"/>
      <c r="K373" s="75">
        <f t="shared" si="427"/>
        <v>0</v>
      </c>
      <c r="L373" s="104"/>
      <c r="M373" s="103"/>
      <c r="N373" s="75">
        <f t="shared" si="428"/>
        <v>0</v>
      </c>
      <c r="O373" s="104"/>
      <c r="P373" s="103"/>
      <c r="Q373" s="75">
        <f t="shared" si="429"/>
        <v>0</v>
      </c>
      <c r="R373" s="104"/>
      <c r="S373" s="103"/>
      <c r="T373" s="75">
        <f t="shared" si="430"/>
        <v>0</v>
      </c>
      <c r="U373" s="104"/>
      <c r="V373" s="103"/>
      <c r="W373" s="75">
        <f t="shared" si="431"/>
        <v>0</v>
      </c>
      <c r="X373" s="123"/>
      <c r="Y373" s="103"/>
      <c r="Z373" s="75">
        <f t="shared" si="432"/>
        <v>0</v>
      </c>
      <c r="AA373" s="104"/>
      <c r="AB373" s="103"/>
      <c r="AC373" s="75">
        <f t="shared" si="433"/>
        <v>0</v>
      </c>
      <c r="AD373" s="104"/>
      <c r="AE373" s="103"/>
      <c r="AF373" s="75">
        <f t="shared" si="434"/>
        <v>0</v>
      </c>
      <c r="AG373" s="104"/>
      <c r="AH373" s="103"/>
      <c r="AI373" s="75">
        <f t="shared" si="435"/>
        <v>0</v>
      </c>
      <c r="AJ373" s="104"/>
      <c r="AK373" s="103"/>
      <c r="AL373" s="75">
        <f t="shared" si="436"/>
        <v>0</v>
      </c>
      <c r="AM373" s="104"/>
      <c r="AN373" s="103"/>
      <c r="AO373" s="75">
        <f t="shared" si="437"/>
        <v>0</v>
      </c>
      <c r="AP373" s="104"/>
      <c r="AQ373" s="103"/>
      <c r="AR373" s="75">
        <f t="shared" si="438"/>
        <v>0</v>
      </c>
      <c r="AS373" s="104"/>
      <c r="AT373" s="98"/>
      <c r="AU373" s="79" t="s">
        <v>42</v>
      </c>
    </row>
    <row r="374" spans="1:47">
      <c r="A374" s="534"/>
      <c r="B374" s="548"/>
      <c r="C374" s="536"/>
      <c r="D374" s="538"/>
      <c r="E374" s="540"/>
      <c r="F374" s="91" t="s">
        <v>43</v>
      </c>
      <c r="G374" s="103"/>
      <c r="H374" s="75">
        <f t="shared" si="426"/>
        <v>0</v>
      </c>
      <c r="I374" s="104"/>
      <c r="J374" s="103"/>
      <c r="K374" s="75">
        <f t="shared" si="427"/>
        <v>0</v>
      </c>
      <c r="L374" s="104"/>
      <c r="M374" s="103"/>
      <c r="N374" s="75">
        <f t="shared" si="428"/>
        <v>0</v>
      </c>
      <c r="O374" s="104"/>
      <c r="P374" s="103"/>
      <c r="Q374" s="75">
        <f t="shared" si="429"/>
        <v>0</v>
      </c>
      <c r="R374" s="104"/>
      <c r="S374" s="103"/>
      <c r="T374" s="75">
        <f t="shared" si="430"/>
        <v>0</v>
      </c>
      <c r="U374" s="104"/>
      <c r="V374" s="103"/>
      <c r="W374" s="75">
        <f t="shared" si="431"/>
        <v>0</v>
      </c>
      <c r="X374" s="123"/>
      <c r="Y374" s="103"/>
      <c r="Z374" s="75">
        <f t="shared" si="432"/>
        <v>0</v>
      </c>
      <c r="AA374" s="104"/>
      <c r="AB374" s="103"/>
      <c r="AC374" s="75">
        <f t="shared" si="433"/>
        <v>0</v>
      </c>
      <c r="AD374" s="104"/>
      <c r="AE374" s="103"/>
      <c r="AF374" s="75">
        <f t="shared" si="434"/>
        <v>0</v>
      </c>
      <c r="AG374" s="104"/>
      <c r="AH374" s="103"/>
      <c r="AI374" s="75">
        <f t="shared" si="435"/>
        <v>0</v>
      </c>
      <c r="AJ374" s="104"/>
      <c r="AK374" s="103"/>
      <c r="AL374" s="75">
        <f t="shared" si="436"/>
        <v>0</v>
      </c>
      <c r="AM374" s="104"/>
      <c r="AN374" s="103"/>
      <c r="AO374" s="75">
        <f t="shared" si="437"/>
        <v>0</v>
      </c>
      <c r="AP374" s="104"/>
      <c r="AQ374" s="103"/>
      <c r="AR374" s="75">
        <f t="shared" si="438"/>
        <v>0</v>
      </c>
      <c r="AS374" s="104"/>
      <c r="AT374" s="98"/>
      <c r="AU374" s="80">
        <f>AU372/AU368</f>
        <v>8.8319088319088315E-2</v>
      </c>
    </row>
    <row r="375" spans="1:47">
      <c r="A375" s="535"/>
      <c r="B375" s="549"/>
      <c r="C375" s="537"/>
      <c r="D375" s="539"/>
      <c r="E375" s="541"/>
      <c r="F375" s="92" t="s">
        <v>44</v>
      </c>
      <c r="G375" s="105"/>
      <c r="H375" s="81">
        <f t="shared" si="426"/>
        <v>0</v>
      </c>
      <c r="I375" s="106"/>
      <c r="J375" s="105"/>
      <c r="K375" s="81">
        <f t="shared" si="427"/>
        <v>0</v>
      </c>
      <c r="L375" s="106"/>
      <c r="M375" s="105"/>
      <c r="N375" s="81">
        <f t="shared" si="428"/>
        <v>0</v>
      </c>
      <c r="O375" s="106"/>
      <c r="P375" s="105"/>
      <c r="Q375" s="81">
        <f t="shared" si="429"/>
        <v>0</v>
      </c>
      <c r="R375" s="106"/>
      <c r="S375" s="105"/>
      <c r="T375" s="81">
        <f t="shared" si="430"/>
        <v>0</v>
      </c>
      <c r="U375" s="106"/>
      <c r="V375" s="105"/>
      <c r="W375" s="81">
        <f t="shared" si="431"/>
        <v>0</v>
      </c>
      <c r="X375" s="124"/>
      <c r="Y375" s="105"/>
      <c r="Z375" s="81">
        <f t="shared" si="432"/>
        <v>0</v>
      </c>
      <c r="AA375" s="106"/>
      <c r="AB375" s="105"/>
      <c r="AC375" s="81">
        <f t="shared" si="433"/>
        <v>0</v>
      </c>
      <c r="AD375" s="106"/>
      <c r="AE375" s="105"/>
      <c r="AF375" s="81">
        <f t="shared" si="434"/>
        <v>0</v>
      </c>
      <c r="AG375" s="106"/>
      <c r="AH375" s="105"/>
      <c r="AI375" s="81">
        <f t="shared" si="435"/>
        <v>0</v>
      </c>
      <c r="AJ375" s="106"/>
      <c r="AK375" s="105"/>
      <c r="AL375" s="81">
        <f t="shared" si="436"/>
        <v>0</v>
      </c>
      <c r="AM375" s="106"/>
      <c r="AN375" s="105"/>
      <c r="AO375" s="81">
        <f t="shared" si="437"/>
        <v>0</v>
      </c>
      <c r="AP375" s="106"/>
      <c r="AQ375" s="105"/>
      <c r="AR375" s="81">
        <f t="shared" si="438"/>
        <v>0</v>
      </c>
      <c r="AS375" s="106"/>
      <c r="AT375" s="99"/>
      <c r="AU375" s="82"/>
    </row>
    <row r="376" spans="1:47" ht="11.25" customHeight="1">
      <c r="A376" s="546" t="s">
        <v>22</v>
      </c>
      <c r="B376" s="532" t="s">
        <v>18</v>
      </c>
      <c r="C376" s="532" t="s">
        <v>19</v>
      </c>
      <c r="D376" s="532" t="s">
        <v>204</v>
      </c>
      <c r="E376" s="532" t="s">
        <v>21</v>
      </c>
      <c r="F376" s="550" t="s">
        <v>23</v>
      </c>
      <c r="G376" s="512" t="s">
        <v>24</v>
      </c>
      <c r="H376" s="502" t="s">
        <v>25</v>
      </c>
      <c r="I376" s="504" t="s">
        <v>26</v>
      </c>
      <c r="J376" s="512" t="s">
        <v>24</v>
      </c>
      <c r="K376" s="502" t="s">
        <v>25</v>
      </c>
      <c r="L376" s="504" t="s">
        <v>26</v>
      </c>
      <c r="M376" s="512" t="s">
        <v>24</v>
      </c>
      <c r="N376" s="502" t="s">
        <v>25</v>
      </c>
      <c r="O376" s="504" t="s">
        <v>26</v>
      </c>
      <c r="P376" s="512" t="s">
        <v>24</v>
      </c>
      <c r="Q376" s="502" t="s">
        <v>25</v>
      </c>
      <c r="R376" s="504" t="s">
        <v>26</v>
      </c>
      <c r="S376" s="512" t="s">
        <v>24</v>
      </c>
      <c r="T376" s="502" t="s">
        <v>25</v>
      </c>
      <c r="U376" s="504" t="s">
        <v>26</v>
      </c>
      <c r="V376" s="512" t="s">
        <v>24</v>
      </c>
      <c r="W376" s="502" t="s">
        <v>25</v>
      </c>
      <c r="X376" s="542" t="s">
        <v>26</v>
      </c>
      <c r="Y376" s="512" t="s">
        <v>24</v>
      </c>
      <c r="Z376" s="502" t="s">
        <v>25</v>
      </c>
      <c r="AA376" s="504" t="s">
        <v>26</v>
      </c>
      <c r="AB376" s="512" t="s">
        <v>24</v>
      </c>
      <c r="AC376" s="502" t="s">
        <v>25</v>
      </c>
      <c r="AD376" s="504" t="s">
        <v>26</v>
      </c>
      <c r="AE376" s="512" t="s">
        <v>24</v>
      </c>
      <c r="AF376" s="502" t="s">
        <v>25</v>
      </c>
      <c r="AG376" s="504" t="s">
        <v>26</v>
      </c>
      <c r="AH376" s="512" t="s">
        <v>24</v>
      </c>
      <c r="AI376" s="502" t="s">
        <v>25</v>
      </c>
      <c r="AJ376" s="504" t="s">
        <v>26</v>
      </c>
      <c r="AK376" s="512" t="s">
        <v>24</v>
      </c>
      <c r="AL376" s="502" t="s">
        <v>25</v>
      </c>
      <c r="AM376" s="504" t="s">
        <v>26</v>
      </c>
      <c r="AN376" s="512" t="s">
        <v>24</v>
      </c>
      <c r="AO376" s="502" t="s">
        <v>25</v>
      </c>
      <c r="AP376" s="504" t="s">
        <v>26</v>
      </c>
      <c r="AQ376" s="512" t="s">
        <v>24</v>
      </c>
      <c r="AR376" s="502" t="s">
        <v>25</v>
      </c>
      <c r="AS376" s="504" t="s">
        <v>26</v>
      </c>
      <c r="AT376" s="544" t="s">
        <v>24</v>
      </c>
      <c r="AU376" s="552" t="s">
        <v>27</v>
      </c>
    </row>
    <row r="377" spans="1:47" ht="25.5" customHeight="1">
      <c r="A377" s="547"/>
      <c r="B377" s="533"/>
      <c r="C377" s="533"/>
      <c r="D377" s="533"/>
      <c r="E377" s="533"/>
      <c r="F377" s="551"/>
      <c r="G377" s="513"/>
      <c r="H377" s="503"/>
      <c r="I377" s="505"/>
      <c r="J377" s="513"/>
      <c r="K377" s="503"/>
      <c r="L377" s="505"/>
      <c r="M377" s="513"/>
      <c r="N377" s="503"/>
      <c r="O377" s="505"/>
      <c r="P377" s="513"/>
      <c r="Q377" s="503"/>
      <c r="R377" s="505"/>
      <c r="S377" s="513"/>
      <c r="T377" s="503"/>
      <c r="U377" s="505"/>
      <c r="V377" s="513"/>
      <c r="W377" s="503"/>
      <c r="X377" s="543"/>
      <c r="Y377" s="513"/>
      <c r="Z377" s="503"/>
      <c r="AA377" s="505"/>
      <c r="AB377" s="513"/>
      <c r="AC377" s="503"/>
      <c r="AD377" s="505"/>
      <c r="AE377" s="513"/>
      <c r="AF377" s="503"/>
      <c r="AG377" s="505"/>
      <c r="AH377" s="513"/>
      <c r="AI377" s="503"/>
      <c r="AJ377" s="505"/>
      <c r="AK377" s="513"/>
      <c r="AL377" s="503"/>
      <c r="AM377" s="505"/>
      <c r="AN377" s="513"/>
      <c r="AO377" s="503"/>
      <c r="AP377" s="505"/>
      <c r="AQ377" s="513"/>
      <c r="AR377" s="503"/>
      <c r="AS377" s="505"/>
      <c r="AT377" s="545"/>
      <c r="AU377" s="553"/>
    </row>
    <row r="378" spans="1:47">
      <c r="A378" s="534" t="s">
        <v>205</v>
      </c>
      <c r="B378" s="548" t="s">
        <v>28</v>
      </c>
      <c r="C378" s="536">
        <v>369</v>
      </c>
      <c r="D378" s="538" t="s">
        <v>86</v>
      </c>
      <c r="E378" s="540" t="s">
        <v>359</v>
      </c>
      <c r="F378" s="91" t="s">
        <v>31</v>
      </c>
      <c r="G378" s="103"/>
      <c r="H378" s="75">
        <f t="shared" ref="H378:H386" si="439">G378-I378</f>
        <v>0</v>
      </c>
      <c r="I378" s="104"/>
      <c r="J378" s="103"/>
      <c r="K378" s="75">
        <f t="shared" ref="K378:K386" si="440">J378-L378</f>
        <v>0</v>
      </c>
      <c r="L378" s="104"/>
      <c r="M378" s="103"/>
      <c r="N378" s="75">
        <f t="shared" ref="N378:N386" si="441">M378-O378</f>
        <v>0</v>
      </c>
      <c r="O378" s="104"/>
      <c r="P378" s="103"/>
      <c r="Q378" s="75">
        <f t="shared" ref="Q378:Q386" si="442">SUM(P378)</f>
        <v>0</v>
      </c>
      <c r="R378" s="104"/>
      <c r="S378" s="103"/>
      <c r="T378" s="75">
        <f t="shared" ref="T378:T386" si="443">S378-U378</f>
        <v>0</v>
      </c>
      <c r="U378" s="104"/>
      <c r="V378" s="103"/>
      <c r="W378" s="75">
        <f t="shared" ref="W378:W386" si="444">V378-X378</f>
        <v>0</v>
      </c>
      <c r="X378" s="123"/>
      <c r="Y378" s="103"/>
      <c r="Z378" s="75">
        <f t="shared" ref="Z378:Z386" si="445">Y378-AA378</f>
        <v>0</v>
      </c>
      <c r="AA378" s="104"/>
      <c r="AB378" s="103"/>
      <c r="AC378" s="75">
        <f t="shared" ref="AC378:AC386" si="446">AB378-AD378</f>
        <v>0</v>
      </c>
      <c r="AD378" s="104"/>
      <c r="AE378" s="103"/>
      <c r="AF378" s="75">
        <f t="shared" ref="AF378:AF386" si="447">AE378-AG378</f>
        <v>0</v>
      </c>
      <c r="AG378" s="104"/>
      <c r="AH378" s="103"/>
      <c r="AI378" s="75">
        <f t="shared" ref="AI378:AI386" si="448">AH378-AJ378</f>
        <v>0</v>
      </c>
      <c r="AJ378" s="104"/>
      <c r="AK378" s="103"/>
      <c r="AL378" s="75">
        <f t="shared" ref="AL378:AL386" si="449">AK378-AM378</f>
        <v>0</v>
      </c>
      <c r="AM378" s="104"/>
      <c r="AN378" s="103"/>
      <c r="AO378" s="75">
        <f t="shared" ref="AO378:AO386" si="450">AN378-AP378</f>
        <v>0</v>
      </c>
      <c r="AP378" s="104"/>
      <c r="AQ378" s="103"/>
      <c r="AR378" s="75">
        <f t="shared" ref="AR378:AR386" si="451">AQ378-AS378</f>
        <v>0</v>
      </c>
      <c r="AS378" s="104"/>
      <c r="AT378" s="98"/>
      <c r="AU378" s="77" t="s">
        <v>32</v>
      </c>
    </row>
    <row r="379" spans="1:47" ht="13.5" customHeight="1">
      <c r="A379" s="534"/>
      <c r="B379" s="548"/>
      <c r="C379" s="536"/>
      <c r="D379" s="538"/>
      <c r="E379" s="540"/>
      <c r="F379" s="91" t="s">
        <v>33</v>
      </c>
      <c r="G379" s="103"/>
      <c r="H379" s="75">
        <f t="shared" si="439"/>
        <v>0</v>
      </c>
      <c r="I379" s="104"/>
      <c r="J379" s="103"/>
      <c r="K379" s="75">
        <f t="shared" si="440"/>
        <v>0</v>
      </c>
      <c r="L379" s="104"/>
      <c r="M379" s="103"/>
      <c r="N379" s="75">
        <f t="shared" si="441"/>
        <v>0</v>
      </c>
      <c r="O379" s="104"/>
      <c r="P379" s="103"/>
      <c r="Q379" s="75">
        <f t="shared" si="442"/>
        <v>0</v>
      </c>
      <c r="R379" s="104"/>
      <c r="S379" s="103"/>
      <c r="T379" s="75">
        <f t="shared" si="443"/>
        <v>0</v>
      </c>
      <c r="U379" s="104"/>
      <c r="V379" s="103"/>
      <c r="W379" s="75">
        <f t="shared" si="444"/>
        <v>0</v>
      </c>
      <c r="X379" s="123"/>
      <c r="Y379" s="103"/>
      <c r="Z379" s="75">
        <f t="shared" si="445"/>
        <v>0</v>
      </c>
      <c r="AA379" s="104"/>
      <c r="AB379" s="103"/>
      <c r="AC379" s="75">
        <f t="shared" si="446"/>
        <v>0</v>
      </c>
      <c r="AD379" s="104"/>
      <c r="AE379" s="103"/>
      <c r="AF379" s="75">
        <f t="shared" si="447"/>
        <v>0</v>
      </c>
      <c r="AG379" s="104"/>
      <c r="AH379" s="103"/>
      <c r="AI379" s="75">
        <f t="shared" si="448"/>
        <v>0</v>
      </c>
      <c r="AJ379" s="104"/>
      <c r="AK379" s="103"/>
      <c r="AL379" s="75">
        <f t="shared" si="449"/>
        <v>0</v>
      </c>
      <c r="AM379" s="104"/>
      <c r="AN379" s="103"/>
      <c r="AO379" s="75">
        <f t="shared" si="450"/>
        <v>0</v>
      </c>
      <c r="AP379" s="104"/>
      <c r="AQ379" s="103"/>
      <c r="AR379" s="75">
        <f t="shared" si="451"/>
        <v>0</v>
      </c>
      <c r="AS379" s="104"/>
      <c r="AT379" s="98"/>
      <c r="AU379" s="78">
        <f>SUM(G378:G386,J378:J386,M378:M386,P378:P386,S378:S386,V378:V386,Y378:Y386,AB378:AB386,AE378:AE386,AH378:AH386,AK378:AK386,AT378:AT386,AN378:AN386,AQ378:AQ386)</f>
        <v>1800000</v>
      </c>
    </row>
    <row r="380" spans="1:47" ht="15.75" customHeight="1">
      <c r="A380" s="534"/>
      <c r="B380" s="548"/>
      <c r="C380" s="536"/>
      <c r="D380" s="538"/>
      <c r="E380" s="540"/>
      <c r="F380" s="91" t="s">
        <v>34</v>
      </c>
      <c r="G380" s="103"/>
      <c r="H380" s="75">
        <f t="shared" si="439"/>
        <v>0</v>
      </c>
      <c r="I380" s="104"/>
      <c r="J380" s="103"/>
      <c r="K380" s="75">
        <f t="shared" si="440"/>
        <v>0</v>
      </c>
      <c r="L380" s="104"/>
      <c r="M380" s="103"/>
      <c r="N380" s="75">
        <f t="shared" si="441"/>
        <v>0</v>
      </c>
      <c r="O380" s="104"/>
      <c r="P380" s="103"/>
      <c r="Q380" s="75">
        <f>SUM(P380)</f>
        <v>0</v>
      </c>
      <c r="R380" s="104"/>
      <c r="S380" s="103"/>
      <c r="T380" s="75">
        <f t="shared" si="443"/>
        <v>0</v>
      </c>
      <c r="U380" s="104"/>
      <c r="V380" s="103"/>
      <c r="W380" s="75">
        <f t="shared" si="444"/>
        <v>0</v>
      </c>
      <c r="X380" s="123"/>
      <c r="Y380" s="103"/>
      <c r="Z380" s="75">
        <f t="shared" si="445"/>
        <v>0</v>
      </c>
      <c r="AA380" s="104"/>
      <c r="AB380" s="103"/>
      <c r="AC380" s="75">
        <f t="shared" si="446"/>
        <v>0</v>
      </c>
      <c r="AD380" s="104"/>
      <c r="AE380" s="103"/>
      <c r="AF380" s="75">
        <f t="shared" si="447"/>
        <v>0</v>
      </c>
      <c r="AG380" s="104"/>
      <c r="AH380" s="103"/>
      <c r="AI380" s="75">
        <f t="shared" si="448"/>
        <v>0</v>
      </c>
      <c r="AJ380" s="104"/>
      <c r="AK380" s="103"/>
      <c r="AL380" s="75">
        <f t="shared" si="449"/>
        <v>0</v>
      </c>
      <c r="AM380" s="104"/>
      <c r="AN380" s="103"/>
      <c r="AO380" s="75">
        <f t="shared" si="450"/>
        <v>0</v>
      </c>
      <c r="AP380" s="104"/>
      <c r="AQ380" s="103"/>
      <c r="AR380" s="75">
        <f t="shared" si="451"/>
        <v>0</v>
      </c>
      <c r="AS380" s="104"/>
      <c r="AT380" s="98"/>
      <c r="AU380" s="79" t="s">
        <v>35</v>
      </c>
    </row>
    <row r="381" spans="1:47" ht="13.5" customHeight="1">
      <c r="A381" s="534"/>
      <c r="B381" s="548"/>
      <c r="C381" s="536"/>
      <c r="D381" s="538"/>
      <c r="E381" s="540"/>
      <c r="F381" s="91" t="s">
        <v>36</v>
      </c>
      <c r="G381" s="103"/>
      <c r="H381" s="75">
        <f t="shared" si="439"/>
        <v>0</v>
      </c>
      <c r="I381" s="104"/>
      <c r="J381" s="103"/>
      <c r="K381" s="75">
        <f t="shared" si="440"/>
        <v>0</v>
      </c>
      <c r="L381" s="104"/>
      <c r="M381" s="103"/>
      <c r="N381" s="75">
        <f t="shared" si="441"/>
        <v>0</v>
      </c>
      <c r="O381" s="104"/>
      <c r="P381" s="103"/>
      <c r="Q381" s="75">
        <f t="shared" si="442"/>
        <v>0</v>
      </c>
      <c r="R381" s="104"/>
      <c r="S381" s="103"/>
      <c r="T381" s="75">
        <f t="shared" si="443"/>
        <v>0</v>
      </c>
      <c r="U381" s="104"/>
      <c r="V381" s="103"/>
      <c r="W381" s="75">
        <f t="shared" si="444"/>
        <v>0</v>
      </c>
      <c r="X381" s="123"/>
      <c r="Y381" s="103"/>
      <c r="Z381" s="75">
        <f t="shared" si="445"/>
        <v>0</v>
      </c>
      <c r="AA381" s="104"/>
      <c r="AB381" s="103"/>
      <c r="AC381" s="75">
        <f t="shared" si="446"/>
        <v>0</v>
      </c>
      <c r="AD381" s="104"/>
      <c r="AE381" s="103"/>
      <c r="AF381" s="75">
        <f t="shared" si="447"/>
        <v>0</v>
      </c>
      <c r="AG381" s="104"/>
      <c r="AH381" s="103"/>
      <c r="AI381" s="75">
        <f t="shared" si="448"/>
        <v>0</v>
      </c>
      <c r="AJ381" s="104"/>
      <c r="AK381" s="103"/>
      <c r="AL381" s="75">
        <f t="shared" si="449"/>
        <v>0</v>
      </c>
      <c r="AM381" s="104"/>
      <c r="AN381" s="103"/>
      <c r="AO381" s="75">
        <f t="shared" si="450"/>
        <v>0</v>
      </c>
      <c r="AP381" s="104"/>
      <c r="AQ381" s="103"/>
      <c r="AR381" s="75">
        <f t="shared" si="451"/>
        <v>0</v>
      </c>
      <c r="AS381" s="104"/>
      <c r="AT381" s="98"/>
      <c r="AU381" s="78">
        <f>SUM(H378:H386,K378:K386,N378:N386,Q378:Q386,T378:T386,W378:W386,Z378:Z386,AC378:AC386,AF378:AF386,AI378:AI386,AL378:AL386,AO378:AO386,AR378:AR386)</f>
        <v>1000000</v>
      </c>
    </row>
    <row r="382" spans="1:47" ht="13.5" customHeight="1">
      <c r="A382" s="534"/>
      <c r="B382" s="548"/>
      <c r="C382" s="536"/>
      <c r="D382" s="538"/>
      <c r="E382" s="540"/>
      <c r="F382" s="91" t="s">
        <v>37</v>
      </c>
      <c r="G382" s="103"/>
      <c r="H382" s="75">
        <f t="shared" si="439"/>
        <v>0</v>
      </c>
      <c r="I382" s="104"/>
      <c r="J382" s="103"/>
      <c r="K382" s="75">
        <f t="shared" si="440"/>
        <v>0</v>
      </c>
      <c r="L382" s="104"/>
      <c r="M382" s="103"/>
      <c r="N382" s="75">
        <f t="shared" si="441"/>
        <v>0</v>
      </c>
      <c r="O382" s="104"/>
      <c r="P382" s="103"/>
      <c r="Q382" s="75">
        <f t="shared" si="442"/>
        <v>0</v>
      </c>
      <c r="R382" s="104"/>
      <c r="S382" s="103"/>
      <c r="T382" s="75">
        <f t="shared" si="443"/>
        <v>0</v>
      </c>
      <c r="U382" s="104"/>
      <c r="V382" s="103"/>
      <c r="W382" s="75">
        <f t="shared" si="444"/>
        <v>0</v>
      </c>
      <c r="X382" s="123"/>
      <c r="Y382" s="103"/>
      <c r="Z382" s="75">
        <f t="shared" si="445"/>
        <v>0</v>
      </c>
      <c r="AA382" s="104"/>
      <c r="AB382" s="103"/>
      <c r="AC382" s="75">
        <f t="shared" si="446"/>
        <v>0</v>
      </c>
      <c r="AD382" s="104"/>
      <c r="AE382" s="103"/>
      <c r="AF382" s="75">
        <f t="shared" si="447"/>
        <v>0</v>
      </c>
      <c r="AG382" s="104"/>
      <c r="AH382" s="103"/>
      <c r="AI382" s="75">
        <f t="shared" si="448"/>
        <v>0</v>
      </c>
      <c r="AJ382" s="104"/>
      <c r="AK382" s="103"/>
      <c r="AL382" s="75">
        <f t="shared" si="449"/>
        <v>0</v>
      </c>
      <c r="AM382" s="104"/>
      <c r="AN382" s="103"/>
      <c r="AO382" s="75">
        <f t="shared" si="450"/>
        <v>0</v>
      </c>
      <c r="AP382" s="104"/>
      <c r="AQ382" s="103"/>
      <c r="AR382" s="75">
        <f t="shared" si="451"/>
        <v>0</v>
      </c>
      <c r="AS382" s="104"/>
      <c r="AT382" s="98"/>
      <c r="AU382" s="79" t="s">
        <v>38</v>
      </c>
    </row>
    <row r="383" spans="1:47" ht="13.5" customHeight="1">
      <c r="A383" s="534"/>
      <c r="B383" s="548"/>
      <c r="C383" s="536"/>
      <c r="D383" s="538"/>
      <c r="E383" s="540"/>
      <c r="F383" s="91" t="s">
        <v>40</v>
      </c>
      <c r="G383" s="103"/>
      <c r="H383" s="75">
        <f t="shared" si="439"/>
        <v>0</v>
      </c>
      <c r="I383" s="104"/>
      <c r="J383" s="103"/>
      <c r="K383" s="75">
        <f t="shared" si="440"/>
        <v>0</v>
      </c>
      <c r="L383" s="104"/>
      <c r="M383" s="103"/>
      <c r="N383" s="75">
        <f t="shared" si="441"/>
        <v>0</v>
      </c>
      <c r="O383" s="104"/>
      <c r="P383" s="103"/>
      <c r="Q383" s="75">
        <f t="shared" si="442"/>
        <v>0</v>
      </c>
      <c r="R383" s="104"/>
      <c r="S383" s="103"/>
      <c r="T383" s="75">
        <f t="shared" si="443"/>
        <v>0</v>
      </c>
      <c r="U383" s="104"/>
      <c r="V383" s="103"/>
      <c r="W383" s="75">
        <f t="shared" si="444"/>
        <v>0</v>
      </c>
      <c r="X383" s="123"/>
      <c r="Y383" s="103"/>
      <c r="Z383" s="75">
        <f t="shared" si="445"/>
        <v>0</v>
      </c>
      <c r="AA383" s="104"/>
      <c r="AB383" s="103"/>
      <c r="AC383" s="75">
        <f t="shared" si="446"/>
        <v>0</v>
      </c>
      <c r="AD383" s="104"/>
      <c r="AE383" s="103"/>
      <c r="AF383" s="75">
        <f t="shared" si="447"/>
        <v>0</v>
      </c>
      <c r="AG383" s="104"/>
      <c r="AH383" s="103"/>
      <c r="AI383" s="75">
        <f t="shared" si="448"/>
        <v>0</v>
      </c>
      <c r="AJ383" s="104"/>
      <c r="AK383" s="103"/>
      <c r="AL383" s="75">
        <f t="shared" si="449"/>
        <v>0</v>
      </c>
      <c r="AM383" s="104"/>
      <c r="AN383" s="103"/>
      <c r="AO383" s="75">
        <f t="shared" si="450"/>
        <v>0</v>
      </c>
      <c r="AP383" s="104"/>
      <c r="AQ383" s="103"/>
      <c r="AR383" s="75">
        <f t="shared" si="451"/>
        <v>0</v>
      </c>
      <c r="AS383" s="104"/>
      <c r="AT383" s="98"/>
      <c r="AU383" s="78">
        <f>SUM(I378:I386,L378:L386,O378:O386,R378:R386,U378:U386,X378:X386,AA378:AA386,AD378:AD386,AG378:AG386,AJ378:AJ386,AM378:AM386,AP378:AP386,AS378:AS386)</f>
        <v>800000</v>
      </c>
    </row>
    <row r="384" spans="1:47" ht="13.5" customHeight="1">
      <c r="A384" s="534"/>
      <c r="B384" s="548"/>
      <c r="C384" s="536"/>
      <c r="D384" s="538"/>
      <c r="E384" s="540"/>
      <c r="F384" s="91" t="s">
        <v>41</v>
      </c>
      <c r="G384" s="103"/>
      <c r="H384" s="75">
        <f t="shared" si="439"/>
        <v>0</v>
      </c>
      <c r="I384" s="104"/>
      <c r="J384" s="103"/>
      <c r="K384" s="75">
        <f t="shared" si="440"/>
        <v>0</v>
      </c>
      <c r="L384" s="104"/>
      <c r="M384" s="103"/>
      <c r="N384" s="75">
        <f t="shared" si="441"/>
        <v>0</v>
      </c>
      <c r="O384" s="104"/>
      <c r="P384" s="103"/>
      <c r="Q384" s="75">
        <f t="shared" si="442"/>
        <v>0</v>
      </c>
      <c r="R384" s="104"/>
      <c r="S384" s="103">
        <v>200000</v>
      </c>
      <c r="T384" s="75">
        <f t="shared" si="443"/>
        <v>0</v>
      </c>
      <c r="U384" s="104">
        <v>200000</v>
      </c>
      <c r="V384" s="103">
        <v>200000</v>
      </c>
      <c r="W384" s="75">
        <f t="shared" si="444"/>
        <v>0</v>
      </c>
      <c r="X384" s="123">
        <v>200000</v>
      </c>
      <c r="Y384" s="103">
        <v>200000</v>
      </c>
      <c r="Z384" s="75">
        <f t="shared" si="445"/>
        <v>0</v>
      </c>
      <c r="AA384" s="104">
        <v>200000</v>
      </c>
      <c r="AB384" s="168">
        <v>200000</v>
      </c>
      <c r="AC384" s="75">
        <f t="shared" si="446"/>
        <v>200000</v>
      </c>
      <c r="AD384" s="170"/>
      <c r="AE384" s="103">
        <v>200000</v>
      </c>
      <c r="AF384" s="75">
        <f t="shared" si="447"/>
        <v>0</v>
      </c>
      <c r="AG384" s="170">
        <v>200000</v>
      </c>
      <c r="AH384" s="168">
        <v>200000</v>
      </c>
      <c r="AI384" s="75">
        <f t="shared" si="448"/>
        <v>200000</v>
      </c>
      <c r="AJ384" s="104"/>
      <c r="AK384" s="168">
        <v>200000</v>
      </c>
      <c r="AL384" s="75">
        <f t="shared" si="449"/>
        <v>200000</v>
      </c>
      <c r="AM384" s="104"/>
      <c r="AN384" s="168">
        <v>200000</v>
      </c>
      <c r="AO384" s="169">
        <f t="shared" si="450"/>
        <v>200000</v>
      </c>
      <c r="AP384" s="170"/>
      <c r="AQ384" s="168">
        <v>200000</v>
      </c>
      <c r="AR384" s="169">
        <f t="shared" si="451"/>
        <v>200000</v>
      </c>
      <c r="AS384" s="170"/>
      <c r="AT384" s="98"/>
      <c r="AU384" s="79" t="s">
        <v>42</v>
      </c>
    </row>
    <row r="385" spans="1:47" ht="13.5" customHeight="1">
      <c r="A385" s="534"/>
      <c r="B385" s="548"/>
      <c r="C385" s="536"/>
      <c r="D385" s="538"/>
      <c r="E385" s="540"/>
      <c r="F385" s="91" t="s">
        <v>43</v>
      </c>
      <c r="G385" s="103"/>
      <c r="H385" s="75">
        <f t="shared" si="439"/>
        <v>0</v>
      </c>
      <c r="I385" s="104"/>
      <c r="J385" s="103"/>
      <c r="K385" s="75">
        <f t="shared" si="440"/>
        <v>0</v>
      </c>
      <c r="L385" s="104"/>
      <c r="M385" s="103"/>
      <c r="N385" s="75">
        <f t="shared" si="441"/>
        <v>0</v>
      </c>
      <c r="O385" s="104"/>
      <c r="P385" s="103"/>
      <c r="Q385" s="75">
        <f t="shared" si="442"/>
        <v>0</v>
      </c>
      <c r="R385" s="104"/>
      <c r="S385" s="103"/>
      <c r="T385" s="75">
        <f t="shared" si="443"/>
        <v>0</v>
      </c>
      <c r="U385" s="104"/>
      <c r="V385" s="103"/>
      <c r="W385" s="75">
        <f t="shared" si="444"/>
        <v>0</v>
      </c>
      <c r="X385" s="123"/>
      <c r="Y385" s="103"/>
      <c r="Z385" s="75">
        <f t="shared" si="445"/>
        <v>0</v>
      </c>
      <c r="AA385" s="104"/>
      <c r="AB385" s="103"/>
      <c r="AC385" s="75">
        <f t="shared" si="446"/>
        <v>0</v>
      </c>
      <c r="AD385" s="104"/>
      <c r="AE385" s="103"/>
      <c r="AF385" s="75">
        <f t="shared" si="447"/>
        <v>0</v>
      </c>
      <c r="AG385" s="104"/>
      <c r="AH385" s="103"/>
      <c r="AI385" s="75">
        <f t="shared" si="448"/>
        <v>0</v>
      </c>
      <c r="AJ385" s="104"/>
      <c r="AK385" s="103"/>
      <c r="AL385" s="75">
        <f t="shared" si="449"/>
        <v>0</v>
      </c>
      <c r="AM385" s="104"/>
      <c r="AN385" s="103"/>
      <c r="AO385" s="75">
        <f t="shared" si="450"/>
        <v>0</v>
      </c>
      <c r="AP385" s="104"/>
      <c r="AQ385" s="103"/>
      <c r="AR385" s="75">
        <f t="shared" si="451"/>
        <v>0</v>
      </c>
      <c r="AS385" s="104"/>
      <c r="AT385" s="98"/>
      <c r="AU385" s="80">
        <f>AU383/AU379</f>
        <v>0.44444444444444442</v>
      </c>
    </row>
    <row r="386" spans="1:47" ht="13.5" customHeight="1">
      <c r="A386" s="535"/>
      <c r="B386" s="549"/>
      <c r="C386" s="537"/>
      <c r="D386" s="539"/>
      <c r="E386" s="541"/>
      <c r="F386" s="92" t="s">
        <v>44</v>
      </c>
      <c r="G386" s="105"/>
      <c r="H386" s="81">
        <f t="shared" si="439"/>
        <v>0</v>
      </c>
      <c r="I386" s="106"/>
      <c r="J386" s="105"/>
      <c r="K386" s="81">
        <f t="shared" si="440"/>
        <v>0</v>
      </c>
      <c r="L386" s="106"/>
      <c r="M386" s="105"/>
      <c r="N386" s="81">
        <f t="shared" si="441"/>
        <v>0</v>
      </c>
      <c r="O386" s="106"/>
      <c r="P386" s="105"/>
      <c r="Q386" s="81">
        <f t="shared" si="442"/>
        <v>0</v>
      </c>
      <c r="R386" s="106"/>
      <c r="S386" s="105"/>
      <c r="T386" s="81">
        <f t="shared" si="443"/>
        <v>0</v>
      </c>
      <c r="U386" s="106"/>
      <c r="V386" s="105"/>
      <c r="W386" s="81">
        <f t="shared" si="444"/>
        <v>0</v>
      </c>
      <c r="X386" s="124"/>
      <c r="Y386" s="105"/>
      <c r="Z386" s="81">
        <f t="shared" si="445"/>
        <v>0</v>
      </c>
      <c r="AA386" s="106"/>
      <c r="AB386" s="105"/>
      <c r="AC386" s="81">
        <f t="shared" si="446"/>
        <v>0</v>
      </c>
      <c r="AD386" s="106"/>
      <c r="AE386" s="105"/>
      <c r="AF386" s="81">
        <f t="shared" si="447"/>
        <v>0</v>
      </c>
      <c r="AG386" s="106"/>
      <c r="AH386" s="105"/>
      <c r="AI386" s="81">
        <f t="shared" si="448"/>
        <v>0</v>
      </c>
      <c r="AJ386" s="106"/>
      <c r="AK386" s="105"/>
      <c r="AL386" s="81">
        <f t="shared" si="449"/>
        <v>0</v>
      </c>
      <c r="AM386" s="106"/>
      <c r="AN386" s="105"/>
      <c r="AO386" s="81">
        <f t="shared" si="450"/>
        <v>0</v>
      </c>
      <c r="AP386" s="106"/>
      <c r="AQ386" s="105"/>
      <c r="AR386" s="81">
        <f t="shared" si="451"/>
        <v>0</v>
      </c>
      <c r="AS386" s="106"/>
      <c r="AT386" s="99"/>
      <c r="AU386" s="82"/>
    </row>
    <row r="387" spans="1:47" ht="15" customHeight="1">
      <c r="A387" s="546" t="s">
        <v>22</v>
      </c>
      <c r="B387" s="532" t="s">
        <v>18</v>
      </c>
      <c r="C387" s="532" t="s">
        <v>19</v>
      </c>
      <c r="D387" s="532" t="s">
        <v>204</v>
      </c>
      <c r="E387" s="532" t="s">
        <v>21</v>
      </c>
      <c r="F387" s="550" t="s">
        <v>23</v>
      </c>
      <c r="G387" s="512" t="s">
        <v>24</v>
      </c>
      <c r="H387" s="502" t="s">
        <v>25</v>
      </c>
      <c r="I387" s="504" t="s">
        <v>26</v>
      </c>
      <c r="J387" s="512" t="s">
        <v>24</v>
      </c>
      <c r="K387" s="502" t="s">
        <v>25</v>
      </c>
      <c r="L387" s="504" t="s">
        <v>26</v>
      </c>
      <c r="M387" s="512" t="s">
        <v>24</v>
      </c>
      <c r="N387" s="502" t="s">
        <v>25</v>
      </c>
      <c r="O387" s="504" t="s">
        <v>26</v>
      </c>
      <c r="P387" s="512" t="s">
        <v>24</v>
      </c>
      <c r="Q387" s="502" t="s">
        <v>25</v>
      </c>
      <c r="R387" s="504" t="s">
        <v>26</v>
      </c>
      <c r="S387" s="512" t="s">
        <v>24</v>
      </c>
      <c r="T387" s="502" t="s">
        <v>25</v>
      </c>
      <c r="U387" s="504" t="s">
        <v>26</v>
      </c>
      <c r="V387" s="512" t="s">
        <v>24</v>
      </c>
      <c r="W387" s="502" t="s">
        <v>25</v>
      </c>
      <c r="X387" s="542" t="s">
        <v>26</v>
      </c>
      <c r="Y387" s="512" t="s">
        <v>24</v>
      </c>
      <c r="Z387" s="502" t="s">
        <v>25</v>
      </c>
      <c r="AA387" s="504" t="s">
        <v>26</v>
      </c>
      <c r="AB387" s="512" t="s">
        <v>24</v>
      </c>
      <c r="AC387" s="502" t="s">
        <v>25</v>
      </c>
      <c r="AD387" s="504" t="s">
        <v>26</v>
      </c>
      <c r="AE387" s="512" t="s">
        <v>24</v>
      </c>
      <c r="AF387" s="502" t="s">
        <v>25</v>
      </c>
      <c r="AG387" s="504" t="s">
        <v>26</v>
      </c>
      <c r="AH387" s="512" t="s">
        <v>24</v>
      </c>
      <c r="AI387" s="502" t="s">
        <v>25</v>
      </c>
      <c r="AJ387" s="504" t="s">
        <v>26</v>
      </c>
      <c r="AK387" s="512" t="s">
        <v>24</v>
      </c>
      <c r="AL387" s="502" t="s">
        <v>25</v>
      </c>
      <c r="AM387" s="504" t="s">
        <v>26</v>
      </c>
      <c r="AN387" s="512" t="s">
        <v>24</v>
      </c>
      <c r="AO387" s="502" t="s">
        <v>25</v>
      </c>
      <c r="AP387" s="504" t="s">
        <v>26</v>
      </c>
      <c r="AQ387" s="512" t="s">
        <v>24</v>
      </c>
      <c r="AR387" s="502" t="s">
        <v>25</v>
      </c>
      <c r="AS387" s="504" t="s">
        <v>26</v>
      </c>
      <c r="AT387" s="544" t="s">
        <v>24</v>
      </c>
      <c r="AU387" s="552" t="s">
        <v>27</v>
      </c>
    </row>
    <row r="388" spans="1:47" ht="15" customHeight="1">
      <c r="A388" s="547"/>
      <c r="B388" s="533"/>
      <c r="C388" s="533"/>
      <c r="D388" s="533"/>
      <c r="E388" s="533"/>
      <c r="F388" s="551"/>
      <c r="G388" s="513"/>
      <c r="H388" s="503"/>
      <c r="I388" s="505"/>
      <c r="J388" s="513"/>
      <c r="K388" s="503"/>
      <c r="L388" s="505"/>
      <c r="M388" s="513"/>
      <c r="N388" s="503"/>
      <c r="O388" s="505"/>
      <c r="P388" s="513"/>
      <c r="Q388" s="503"/>
      <c r="R388" s="505"/>
      <c r="S388" s="513"/>
      <c r="T388" s="503"/>
      <c r="U388" s="505"/>
      <c r="V388" s="513"/>
      <c r="W388" s="503"/>
      <c r="X388" s="543"/>
      <c r="Y388" s="513"/>
      <c r="Z388" s="503"/>
      <c r="AA388" s="505"/>
      <c r="AB388" s="513"/>
      <c r="AC388" s="503"/>
      <c r="AD388" s="505"/>
      <c r="AE388" s="513"/>
      <c r="AF388" s="503"/>
      <c r="AG388" s="505"/>
      <c r="AH388" s="513"/>
      <c r="AI388" s="503"/>
      <c r="AJ388" s="505"/>
      <c r="AK388" s="513"/>
      <c r="AL388" s="503"/>
      <c r="AM388" s="505"/>
      <c r="AN388" s="513"/>
      <c r="AO388" s="503"/>
      <c r="AP388" s="505"/>
      <c r="AQ388" s="513"/>
      <c r="AR388" s="503"/>
      <c r="AS388" s="505"/>
      <c r="AT388" s="545"/>
      <c r="AU388" s="553"/>
    </row>
    <row r="389" spans="1:47" ht="15" customHeight="1">
      <c r="A389" s="534" t="s">
        <v>205</v>
      </c>
      <c r="B389" s="548" t="s">
        <v>360</v>
      </c>
      <c r="C389" s="536">
        <v>2388</v>
      </c>
      <c r="D389" s="564" t="s">
        <v>361</v>
      </c>
      <c r="E389" s="540" t="s">
        <v>362</v>
      </c>
      <c r="F389" s="91" t="s">
        <v>31</v>
      </c>
      <c r="G389" s="103"/>
      <c r="H389" s="75">
        <f t="shared" ref="H389:H397" si="452">G389-I389</f>
        <v>0</v>
      </c>
      <c r="I389" s="104"/>
      <c r="J389" s="103"/>
      <c r="K389" s="75">
        <f t="shared" ref="K389:K397" si="453">J389-L389</f>
        <v>0</v>
      </c>
      <c r="L389" s="104"/>
      <c r="M389" s="103"/>
      <c r="N389" s="75">
        <f t="shared" ref="N389:N397" si="454">M389-O389</f>
        <v>0</v>
      </c>
      <c r="O389" s="104"/>
      <c r="P389" s="103"/>
      <c r="Q389" s="75">
        <f t="shared" ref="Q389:Q397" si="455">P389-R389</f>
        <v>0</v>
      </c>
      <c r="R389" s="104"/>
      <c r="S389" s="103"/>
      <c r="T389" s="75">
        <f t="shared" ref="T389:T397" si="456">S389-U389</f>
        <v>0</v>
      </c>
      <c r="U389" s="104"/>
      <c r="V389" s="103"/>
      <c r="W389" s="75">
        <f t="shared" ref="W389:W397" si="457">V389-X389</f>
        <v>0</v>
      </c>
      <c r="X389" s="123"/>
      <c r="Y389" s="103"/>
      <c r="Z389" s="75">
        <f t="shared" ref="Z389:Z397" si="458">Y389-AA389</f>
        <v>0</v>
      </c>
      <c r="AA389" s="104"/>
      <c r="AB389" s="103"/>
      <c r="AC389" s="75">
        <f t="shared" ref="AC389:AC397" si="459">AB389-AD389</f>
        <v>0</v>
      </c>
      <c r="AD389" s="104"/>
      <c r="AE389" s="103"/>
      <c r="AF389" s="75">
        <f t="shared" ref="AF389:AF397" si="460">AE389-AG389</f>
        <v>0</v>
      </c>
      <c r="AG389" s="104"/>
      <c r="AH389" s="103"/>
      <c r="AI389" s="75">
        <f t="shared" ref="AI389:AI397" si="461">AH389-AJ389</f>
        <v>0</v>
      </c>
      <c r="AJ389" s="104"/>
      <c r="AK389" s="103"/>
      <c r="AL389" s="75">
        <f t="shared" ref="AL389:AL397" si="462">AK389-AM389</f>
        <v>0</v>
      </c>
      <c r="AM389" s="104"/>
      <c r="AN389" s="103"/>
      <c r="AO389" s="75">
        <f t="shared" ref="AO389:AO397" si="463">AN389-AP389</f>
        <v>0</v>
      </c>
      <c r="AP389" s="104"/>
      <c r="AQ389" s="103"/>
      <c r="AR389" s="75">
        <f t="shared" ref="AR389:AR397" si="464">AQ389-AS389</f>
        <v>0</v>
      </c>
      <c r="AS389" s="104"/>
      <c r="AT389" s="98"/>
      <c r="AU389" s="77" t="s">
        <v>32</v>
      </c>
    </row>
    <row r="390" spans="1:47">
      <c r="A390" s="534"/>
      <c r="B390" s="548"/>
      <c r="C390" s="536"/>
      <c r="D390" s="564"/>
      <c r="E390" s="540"/>
      <c r="F390" s="91" t="s">
        <v>33</v>
      </c>
      <c r="G390" s="103"/>
      <c r="H390" s="75">
        <f t="shared" si="452"/>
        <v>0</v>
      </c>
      <c r="I390" s="104"/>
      <c r="J390" s="103"/>
      <c r="K390" s="75">
        <f t="shared" si="453"/>
        <v>0</v>
      </c>
      <c r="L390" s="104"/>
      <c r="M390" s="103"/>
      <c r="N390" s="75">
        <f t="shared" si="454"/>
        <v>0</v>
      </c>
      <c r="O390" s="104"/>
      <c r="P390" s="103"/>
      <c r="Q390" s="75">
        <f t="shared" si="455"/>
        <v>0</v>
      </c>
      <c r="R390" s="104"/>
      <c r="S390" s="103"/>
      <c r="T390" s="75">
        <f t="shared" si="456"/>
        <v>0</v>
      </c>
      <c r="U390" s="104"/>
      <c r="V390" s="103"/>
      <c r="W390" s="75">
        <f t="shared" si="457"/>
        <v>0</v>
      </c>
      <c r="X390" s="123"/>
      <c r="Y390" s="103"/>
      <c r="Z390" s="75">
        <f t="shared" si="458"/>
        <v>0</v>
      </c>
      <c r="AA390" s="104"/>
      <c r="AB390" s="103"/>
      <c r="AC390" s="75">
        <f t="shared" si="459"/>
        <v>0</v>
      </c>
      <c r="AD390" s="104"/>
      <c r="AE390" s="103"/>
      <c r="AF390" s="75">
        <f t="shared" si="460"/>
        <v>0</v>
      </c>
      <c r="AG390" s="104"/>
      <c r="AH390" s="103"/>
      <c r="AI390" s="75">
        <f t="shared" si="461"/>
        <v>0</v>
      </c>
      <c r="AJ390" s="104"/>
      <c r="AK390" s="103"/>
      <c r="AL390" s="75">
        <f t="shared" si="462"/>
        <v>0</v>
      </c>
      <c r="AM390" s="104"/>
      <c r="AN390" s="103"/>
      <c r="AO390" s="75">
        <f t="shared" si="463"/>
        <v>0</v>
      </c>
      <c r="AP390" s="104"/>
      <c r="AQ390" s="103"/>
      <c r="AR390" s="75">
        <f t="shared" si="464"/>
        <v>0</v>
      </c>
      <c r="AS390" s="104"/>
      <c r="AT390" s="98"/>
      <c r="AU390" s="78">
        <f>SUM(G389:G397,J389:J397,M389:M397,P389:P397,S389:S397,V389:V397,Y389:Y397,AB389:AB397,AE389:AE397,AH389:AH397,AK389:AK397,AT389:AT397,AN389:AN397,AQ389:AQ397)</f>
        <v>3490319</v>
      </c>
    </row>
    <row r="391" spans="1:47">
      <c r="A391" s="534"/>
      <c r="B391" s="548"/>
      <c r="C391" s="536"/>
      <c r="D391" s="564"/>
      <c r="E391" s="540"/>
      <c r="F391" s="91" t="s">
        <v>34</v>
      </c>
      <c r="G391" s="103"/>
      <c r="H391" s="75">
        <f t="shared" si="452"/>
        <v>0</v>
      </c>
      <c r="I391" s="104"/>
      <c r="J391" s="103"/>
      <c r="K391" s="75">
        <f t="shared" si="453"/>
        <v>0</v>
      </c>
      <c r="L391" s="104"/>
      <c r="M391" s="103"/>
      <c r="N391" s="75">
        <f t="shared" si="454"/>
        <v>0</v>
      </c>
      <c r="O391" s="104"/>
      <c r="P391" s="103">
        <v>100000</v>
      </c>
      <c r="Q391" s="75">
        <f t="shared" si="455"/>
        <v>0</v>
      </c>
      <c r="R391" s="104">
        <v>100000</v>
      </c>
      <c r="S391" s="103"/>
      <c r="T391" s="75">
        <f t="shared" si="456"/>
        <v>0</v>
      </c>
      <c r="U391" s="104"/>
      <c r="V391" s="103"/>
      <c r="W391" s="75">
        <f t="shared" si="457"/>
        <v>0</v>
      </c>
      <c r="X391" s="123"/>
      <c r="Y391" s="103">
        <v>25000</v>
      </c>
      <c r="Z391" s="75">
        <f t="shared" si="458"/>
        <v>0</v>
      </c>
      <c r="AA391" s="104">
        <v>25000</v>
      </c>
      <c r="AB391" s="103"/>
      <c r="AC391" s="75">
        <f t="shared" si="459"/>
        <v>0</v>
      </c>
      <c r="AD391" s="104"/>
      <c r="AE391" s="103"/>
      <c r="AF391" s="75">
        <f t="shared" si="460"/>
        <v>0</v>
      </c>
      <c r="AG391" s="104"/>
      <c r="AH391" s="103"/>
      <c r="AI391" s="75">
        <f t="shared" si="461"/>
        <v>0</v>
      </c>
      <c r="AJ391" s="104"/>
      <c r="AK391" s="103"/>
      <c r="AL391" s="75">
        <f t="shared" si="462"/>
        <v>0</v>
      </c>
      <c r="AM391" s="104"/>
      <c r="AN391" s="103"/>
      <c r="AO391" s="75">
        <f t="shared" si="463"/>
        <v>0</v>
      </c>
      <c r="AP391" s="104"/>
      <c r="AQ391" s="103"/>
      <c r="AR391" s="75">
        <f t="shared" si="464"/>
        <v>0</v>
      </c>
      <c r="AS391" s="104"/>
      <c r="AT391" s="98"/>
      <c r="AU391" s="79" t="s">
        <v>35</v>
      </c>
    </row>
    <row r="392" spans="1:47">
      <c r="A392" s="534"/>
      <c r="B392" s="548"/>
      <c r="C392" s="536"/>
      <c r="D392" s="564"/>
      <c r="E392" s="540"/>
      <c r="F392" s="91" t="s">
        <v>36</v>
      </c>
      <c r="G392" s="103"/>
      <c r="H392" s="75">
        <f t="shared" si="452"/>
        <v>0</v>
      </c>
      <c r="I392" s="104"/>
      <c r="J392" s="103"/>
      <c r="K392" s="75">
        <f t="shared" si="453"/>
        <v>0</v>
      </c>
      <c r="L392" s="104"/>
      <c r="M392" s="103"/>
      <c r="N392" s="75">
        <f t="shared" si="454"/>
        <v>0</v>
      </c>
      <c r="O392" s="104"/>
      <c r="P392" s="103"/>
      <c r="Q392" s="75">
        <f t="shared" si="455"/>
        <v>0</v>
      </c>
      <c r="R392" s="104"/>
      <c r="S392" s="103"/>
      <c r="T392" s="75">
        <f t="shared" si="456"/>
        <v>0</v>
      </c>
      <c r="U392" s="104"/>
      <c r="V392" s="103"/>
      <c r="W392" s="75">
        <f t="shared" si="457"/>
        <v>0</v>
      </c>
      <c r="X392" s="104"/>
      <c r="Y392" s="103"/>
      <c r="Z392" s="75">
        <f t="shared" si="458"/>
        <v>0</v>
      </c>
      <c r="AA392" s="104"/>
      <c r="AB392" s="103"/>
      <c r="AC392" s="75">
        <f t="shared" si="459"/>
        <v>0</v>
      </c>
      <c r="AD392" s="104"/>
      <c r="AE392" s="103"/>
      <c r="AF392" s="75">
        <f t="shared" si="460"/>
        <v>0</v>
      </c>
      <c r="AG392" s="104"/>
      <c r="AH392" s="103"/>
      <c r="AI392" s="75">
        <f t="shared" si="461"/>
        <v>0</v>
      </c>
      <c r="AJ392" s="104"/>
      <c r="AK392" s="103"/>
      <c r="AL392" s="75">
        <f t="shared" si="462"/>
        <v>0</v>
      </c>
      <c r="AM392" s="104"/>
      <c r="AN392" s="103"/>
      <c r="AO392" s="75">
        <f t="shared" si="463"/>
        <v>0</v>
      </c>
      <c r="AP392" s="104"/>
      <c r="AQ392" s="103"/>
      <c r="AR392" s="75">
        <f t="shared" si="464"/>
        <v>0</v>
      </c>
      <c r="AS392" s="104"/>
      <c r="AT392" s="98"/>
      <c r="AU392" s="78">
        <f>SUM(H389:H397,K389:K397,N389:N397,Q389:Q397,T389:T397,W389:W397,Z389:Z397,AC389:AC397,Z389:Z397,AF389:AF397,AI389:AI397,AL389:AL397,AO389:AO397,AR389:AR397)</f>
        <v>0</v>
      </c>
    </row>
    <row r="393" spans="1:47">
      <c r="A393" s="534"/>
      <c r="B393" s="548"/>
      <c r="C393" s="536"/>
      <c r="D393" s="564"/>
      <c r="E393" s="540"/>
      <c r="F393" s="91" t="s">
        <v>37</v>
      </c>
      <c r="G393" s="103"/>
      <c r="H393" s="75">
        <f t="shared" si="452"/>
        <v>0</v>
      </c>
      <c r="I393" s="104"/>
      <c r="J393" s="103"/>
      <c r="K393" s="75">
        <f t="shared" si="453"/>
        <v>0</v>
      </c>
      <c r="L393" s="104"/>
      <c r="M393" s="103"/>
      <c r="N393" s="75">
        <f t="shared" si="454"/>
        <v>0</v>
      </c>
      <c r="O393" s="104"/>
      <c r="P393" s="103"/>
      <c r="Q393" s="75">
        <f t="shared" si="455"/>
        <v>0</v>
      </c>
      <c r="R393" s="104"/>
      <c r="S393" s="103"/>
      <c r="T393" s="75">
        <f t="shared" si="456"/>
        <v>0</v>
      </c>
      <c r="U393" s="104"/>
      <c r="V393" s="103"/>
      <c r="W393" s="75">
        <f t="shared" si="457"/>
        <v>0</v>
      </c>
      <c r="X393" s="123"/>
      <c r="Y393" s="103"/>
      <c r="Z393" s="75">
        <f t="shared" si="458"/>
        <v>0</v>
      </c>
      <c r="AA393" s="104"/>
      <c r="AB393" s="103"/>
      <c r="AC393" s="75">
        <f t="shared" si="459"/>
        <v>0</v>
      </c>
      <c r="AD393" s="104"/>
      <c r="AE393" s="103"/>
      <c r="AF393" s="75">
        <f t="shared" si="460"/>
        <v>0</v>
      </c>
      <c r="AG393" s="104"/>
      <c r="AH393" s="103"/>
      <c r="AI393" s="75">
        <f t="shared" si="461"/>
        <v>0</v>
      </c>
      <c r="AJ393" s="104"/>
      <c r="AK393" s="103"/>
      <c r="AL393" s="75">
        <f t="shared" si="462"/>
        <v>0</v>
      </c>
      <c r="AM393" s="104"/>
      <c r="AN393" s="103"/>
      <c r="AO393" s="75">
        <f t="shared" si="463"/>
        <v>0</v>
      </c>
      <c r="AP393" s="104"/>
      <c r="AQ393" s="103"/>
      <c r="AR393" s="75">
        <f t="shared" si="464"/>
        <v>0</v>
      </c>
      <c r="AS393" s="104"/>
      <c r="AT393" s="98"/>
      <c r="AU393" s="79" t="s">
        <v>38</v>
      </c>
    </row>
    <row r="394" spans="1:47">
      <c r="A394" s="534"/>
      <c r="B394" s="548"/>
      <c r="C394" s="536"/>
      <c r="D394" s="564"/>
      <c r="E394" s="540"/>
      <c r="F394" s="91" t="s">
        <v>40</v>
      </c>
      <c r="G394" s="103"/>
      <c r="H394" s="75">
        <f t="shared" si="452"/>
        <v>0</v>
      </c>
      <c r="I394" s="104"/>
      <c r="J394" s="103"/>
      <c r="K394" s="75">
        <f t="shared" si="453"/>
        <v>0</v>
      </c>
      <c r="L394" s="104"/>
      <c r="M394" s="103"/>
      <c r="N394" s="75">
        <f t="shared" si="454"/>
        <v>0</v>
      </c>
      <c r="O394" s="104"/>
      <c r="P394" s="103"/>
      <c r="Q394" s="75">
        <f t="shared" si="455"/>
        <v>0</v>
      </c>
      <c r="R394" s="104"/>
      <c r="S394" s="103"/>
      <c r="T394" s="75">
        <f t="shared" si="456"/>
        <v>0</v>
      </c>
      <c r="U394" s="104"/>
      <c r="V394" s="103"/>
      <c r="W394" s="75">
        <f t="shared" si="457"/>
        <v>0</v>
      </c>
      <c r="X394" s="123"/>
      <c r="Y394" s="103"/>
      <c r="Z394" s="75">
        <f t="shared" si="458"/>
        <v>0</v>
      </c>
      <c r="AA394" s="104"/>
      <c r="AB394" s="103">
        <f>SUM(3314319+51000)</f>
        <v>3365319</v>
      </c>
      <c r="AC394" s="75"/>
      <c r="AD394" s="104">
        <v>1760000</v>
      </c>
      <c r="AE394" s="103"/>
      <c r="AF394" s="75">
        <f t="shared" si="460"/>
        <v>0</v>
      </c>
      <c r="AG394" s="104"/>
      <c r="AH394" s="103"/>
      <c r="AI394" s="75">
        <f t="shared" si="461"/>
        <v>0</v>
      </c>
      <c r="AJ394" s="104"/>
      <c r="AK394" s="103"/>
      <c r="AL394" s="75">
        <f t="shared" si="462"/>
        <v>0</v>
      </c>
      <c r="AM394" s="104"/>
      <c r="AN394" s="103"/>
      <c r="AO394" s="75">
        <f t="shared" si="463"/>
        <v>0</v>
      </c>
      <c r="AP394" s="104"/>
      <c r="AQ394" s="103"/>
      <c r="AR394" s="75">
        <f t="shared" si="464"/>
        <v>0</v>
      </c>
      <c r="AS394" s="104"/>
      <c r="AT394" s="98"/>
      <c r="AU394" s="78">
        <f>SUM(I389:I397,L389:L397,O389:O397,R389:R397,U389:U397,X389:X397,AA389:AA397,AD389:AD397,AG389:AG397,AJ389:AJ397,AM389:AM397,AP389:AP397,AS389:AS397)</f>
        <v>1885000</v>
      </c>
    </row>
    <row r="395" spans="1:47">
      <c r="A395" s="534"/>
      <c r="B395" s="548"/>
      <c r="C395" s="536"/>
      <c r="D395" s="564"/>
      <c r="E395" s="540"/>
      <c r="F395" s="91" t="s">
        <v>41</v>
      </c>
      <c r="G395" s="103"/>
      <c r="H395" s="75">
        <f t="shared" si="452"/>
        <v>0</v>
      </c>
      <c r="I395" s="104"/>
      <c r="J395" s="103"/>
      <c r="K395" s="75">
        <f t="shared" si="453"/>
        <v>0</v>
      </c>
      <c r="L395" s="104"/>
      <c r="M395" s="103"/>
      <c r="N395" s="75">
        <f t="shared" si="454"/>
        <v>0</v>
      </c>
      <c r="O395" s="104"/>
      <c r="P395" s="103"/>
      <c r="Q395" s="75">
        <f t="shared" si="455"/>
        <v>0</v>
      </c>
      <c r="R395" s="104"/>
      <c r="S395" s="103"/>
      <c r="T395" s="75">
        <f t="shared" si="456"/>
        <v>0</v>
      </c>
      <c r="U395" s="104"/>
      <c r="V395" s="103"/>
      <c r="W395" s="75">
        <f t="shared" si="457"/>
        <v>0</v>
      </c>
      <c r="X395" s="123"/>
      <c r="Y395" s="103"/>
      <c r="Z395" s="75">
        <f t="shared" si="458"/>
        <v>0</v>
      </c>
      <c r="AA395" s="104"/>
      <c r="AB395" s="103"/>
      <c r="AC395" s="75">
        <f t="shared" si="459"/>
        <v>0</v>
      </c>
      <c r="AD395" s="104"/>
      <c r="AE395" s="103"/>
      <c r="AF395" s="75">
        <f t="shared" si="460"/>
        <v>0</v>
      </c>
      <c r="AG395" s="104"/>
      <c r="AH395" s="103"/>
      <c r="AI395" s="75">
        <f t="shared" si="461"/>
        <v>0</v>
      </c>
      <c r="AJ395" s="104"/>
      <c r="AK395" s="103"/>
      <c r="AL395" s="75">
        <f t="shared" si="462"/>
        <v>0</v>
      </c>
      <c r="AM395" s="104"/>
      <c r="AN395" s="103"/>
      <c r="AO395" s="75">
        <f t="shared" si="463"/>
        <v>0</v>
      </c>
      <c r="AP395" s="104"/>
      <c r="AQ395" s="103"/>
      <c r="AR395" s="75">
        <f t="shared" si="464"/>
        <v>0</v>
      </c>
      <c r="AS395" s="104"/>
      <c r="AT395" s="98"/>
      <c r="AU395" s="79" t="s">
        <v>42</v>
      </c>
    </row>
    <row r="396" spans="1:47">
      <c r="A396" s="534"/>
      <c r="B396" s="548"/>
      <c r="C396" s="536"/>
      <c r="D396" s="564"/>
      <c r="E396" s="540"/>
      <c r="F396" s="91" t="s">
        <v>43</v>
      </c>
      <c r="G396" s="103"/>
      <c r="H396" s="75">
        <f t="shared" si="452"/>
        <v>0</v>
      </c>
      <c r="I396" s="104"/>
      <c r="J396" s="103"/>
      <c r="K396" s="75">
        <f t="shared" si="453"/>
        <v>0</v>
      </c>
      <c r="L396" s="104"/>
      <c r="M396" s="103"/>
      <c r="N396" s="75">
        <f t="shared" si="454"/>
        <v>0</v>
      </c>
      <c r="O396" s="104"/>
      <c r="P396" s="103"/>
      <c r="Q396" s="75">
        <f t="shared" si="455"/>
        <v>0</v>
      </c>
      <c r="R396" s="104"/>
      <c r="S396" s="103"/>
      <c r="T396" s="75">
        <f t="shared" si="456"/>
        <v>0</v>
      </c>
      <c r="U396" s="104"/>
      <c r="V396" s="103"/>
      <c r="W396" s="75">
        <f t="shared" si="457"/>
        <v>0</v>
      </c>
      <c r="X396" s="123"/>
      <c r="Y396" s="103"/>
      <c r="Z396" s="75">
        <f t="shared" si="458"/>
        <v>0</v>
      </c>
      <c r="AA396" s="104"/>
      <c r="AB396" s="103"/>
      <c r="AC396" s="75">
        <f t="shared" si="459"/>
        <v>0</v>
      </c>
      <c r="AD396" s="104"/>
      <c r="AE396" s="103"/>
      <c r="AF396" s="75">
        <f t="shared" si="460"/>
        <v>0</v>
      </c>
      <c r="AG396" s="104"/>
      <c r="AH396" s="103"/>
      <c r="AI396" s="75">
        <f t="shared" si="461"/>
        <v>0</v>
      </c>
      <c r="AJ396" s="104"/>
      <c r="AK396" s="103"/>
      <c r="AL396" s="75">
        <f t="shared" si="462"/>
        <v>0</v>
      </c>
      <c r="AM396" s="104"/>
      <c r="AN396" s="103"/>
      <c r="AO396" s="75">
        <f t="shared" si="463"/>
        <v>0</v>
      </c>
      <c r="AP396" s="104"/>
      <c r="AQ396" s="103"/>
      <c r="AR396" s="75">
        <f t="shared" si="464"/>
        <v>0</v>
      </c>
      <c r="AS396" s="104"/>
      <c r="AT396" s="98"/>
      <c r="AU396" s="80">
        <f>AU394/AU390</f>
        <v>0.54006524905030173</v>
      </c>
    </row>
    <row r="397" spans="1:47">
      <c r="A397" s="535"/>
      <c r="B397" s="549"/>
      <c r="C397" s="537"/>
      <c r="D397" s="567"/>
      <c r="E397" s="541"/>
      <c r="F397" s="92" t="s">
        <v>44</v>
      </c>
      <c r="G397" s="105"/>
      <c r="H397" s="81">
        <f t="shared" si="452"/>
        <v>0</v>
      </c>
      <c r="I397" s="106"/>
      <c r="J397" s="105"/>
      <c r="K397" s="81">
        <f t="shared" si="453"/>
        <v>0</v>
      </c>
      <c r="L397" s="106"/>
      <c r="M397" s="105"/>
      <c r="N397" s="81">
        <f t="shared" si="454"/>
        <v>0</v>
      </c>
      <c r="O397" s="106"/>
      <c r="P397" s="105"/>
      <c r="Q397" s="81">
        <f t="shared" si="455"/>
        <v>0</v>
      </c>
      <c r="R397" s="106"/>
      <c r="S397" s="105"/>
      <c r="T397" s="81">
        <f t="shared" si="456"/>
        <v>0</v>
      </c>
      <c r="U397" s="106"/>
      <c r="V397" s="105"/>
      <c r="W397" s="81">
        <f t="shared" si="457"/>
        <v>0</v>
      </c>
      <c r="X397" s="124"/>
      <c r="Y397" s="105"/>
      <c r="Z397" s="81">
        <f t="shared" si="458"/>
        <v>0</v>
      </c>
      <c r="AA397" s="106"/>
      <c r="AB397" s="105"/>
      <c r="AC397" s="81">
        <f t="shared" si="459"/>
        <v>0</v>
      </c>
      <c r="AD397" s="106"/>
      <c r="AE397" s="105"/>
      <c r="AF397" s="81">
        <f t="shared" si="460"/>
        <v>0</v>
      </c>
      <c r="AG397" s="106"/>
      <c r="AH397" s="105"/>
      <c r="AI397" s="81">
        <f t="shared" si="461"/>
        <v>0</v>
      </c>
      <c r="AJ397" s="106"/>
      <c r="AK397" s="105"/>
      <c r="AL397" s="81">
        <f t="shared" si="462"/>
        <v>0</v>
      </c>
      <c r="AM397" s="106"/>
      <c r="AN397" s="105"/>
      <c r="AO397" s="81">
        <f t="shared" si="463"/>
        <v>0</v>
      </c>
      <c r="AP397" s="106"/>
      <c r="AQ397" s="105"/>
      <c r="AR397" s="81">
        <f t="shared" si="464"/>
        <v>0</v>
      </c>
      <c r="AS397" s="106"/>
      <c r="AT397" s="99"/>
      <c r="AU397" s="82"/>
    </row>
    <row r="398" spans="1:47" ht="15" customHeight="1">
      <c r="A398" s="546" t="s">
        <v>22</v>
      </c>
      <c r="B398" s="532" t="s">
        <v>18</v>
      </c>
      <c r="C398" s="532" t="s">
        <v>19</v>
      </c>
      <c r="D398" s="532" t="s">
        <v>204</v>
      </c>
      <c r="E398" s="532" t="s">
        <v>21</v>
      </c>
      <c r="F398" s="550" t="s">
        <v>23</v>
      </c>
      <c r="G398" s="512" t="s">
        <v>24</v>
      </c>
      <c r="H398" s="502" t="s">
        <v>25</v>
      </c>
      <c r="I398" s="504" t="s">
        <v>26</v>
      </c>
      <c r="J398" s="512" t="s">
        <v>24</v>
      </c>
      <c r="K398" s="502" t="s">
        <v>25</v>
      </c>
      <c r="L398" s="504" t="s">
        <v>26</v>
      </c>
      <c r="M398" s="512" t="s">
        <v>24</v>
      </c>
      <c r="N398" s="502" t="s">
        <v>25</v>
      </c>
      <c r="O398" s="504" t="s">
        <v>26</v>
      </c>
      <c r="P398" s="512" t="s">
        <v>24</v>
      </c>
      <c r="Q398" s="502" t="s">
        <v>25</v>
      </c>
      <c r="R398" s="504" t="s">
        <v>26</v>
      </c>
      <c r="S398" s="512" t="s">
        <v>24</v>
      </c>
      <c r="T398" s="502" t="s">
        <v>25</v>
      </c>
      <c r="U398" s="504" t="s">
        <v>26</v>
      </c>
      <c r="V398" s="512" t="s">
        <v>24</v>
      </c>
      <c r="W398" s="502" t="s">
        <v>25</v>
      </c>
      <c r="X398" s="542" t="s">
        <v>26</v>
      </c>
      <c r="Y398" s="512" t="s">
        <v>24</v>
      </c>
      <c r="Z398" s="502" t="s">
        <v>25</v>
      </c>
      <c r="AA398" s="504" t="s">
        <v>26</v>
      </c>
      <c r="AB398" s="512" t="s">
        <v>24</v>
      </c>
      <c r="AC398" s="502" t="s">
        <v>25</v>
      </c>
      <c r="AD398" s="504" t="s">
        <v>26</v>
      </c>
      <c r="AE398" s="512" t="s">
        <v>24</v>
      </c>
      <c r="AF398" s="502" t="s">
        <v>25</v>
      </c>
      <c r="AG398" s="504" t="s">
        <v>26</v>
      </c>
      <c r="AH398" s="512" t="s">
        <v>24</v>
      </c>
      <c r="AI398" s="502" t="s">
        <v>25</v>
      </c>
      <c r="AJ398" s="504" t="s">
        <v>26</v>
      </c>
      <c r="AK398" s="512" t="s">
        <v>24</v>
      </c>
      <c r="AL398" s="502" t="s">
        <v>25</v>
      </c>
      <c r="AM398" s="504" t="s">
        <v>26</v>
      </c>
      <c r="AN398" s="512" t="s">
        <v>24</v>
      </c>
      <c r="AO398" s="502" t="s">
        <v>25</v>
      </c>
      <c r="AP398" s="504" t="s">
        <v>26</v>
      </c>
      <c r="AQ398" s="512" t="s">
        <v>24</v>
      </c>
      <c r="AR398" s="502" t="s">
        <v>25</v>
      </c>
      <c r="AS398" s="504" t="s">
        <v>26</v>
      </c>
      <c r="AT398" s="544" t="s">
        <v>24</v>
      </c>
      <c r="AU398" s="552" t="s">
        <v>27</v>
      </c>
    </row>
    <row r="399" spans="1:47" ht="15" customHeight="1">
      <c r="A399" s="547"/>
      <c r="B399" s="533"/>
      <c r="C399" s="533"/>
      <c r="D399" s="533"/>
      <c r="E399" s="533"/>
      <c r="F399" s="551"/>
      <c r="G399" s="513"/>
      <c r="H399" s="503"/>
      <c r="I399" s="505"/>
      <c r="J399" s="513"/>
      <c r="K399" s="503"/>
      <c r="L399" s="505"/>
      <c r="M399" s="513"/>
      <c r="N399" s="503"/>
      <c r="O399" s="505"/>
      <c r="P399" s="513"/>
      <c r="Q399" s="503"/>
      <c r="R399" s="505"/>
      <c r="S399" s="513"/>
      <c r="T399" s="503"/>
      <c r="U399" s="505"/>
      <c r="V399" s="513"/>
      <c r="W399" s="503"/>
      <c r="X399" s="543"/>
      <c r="Y399" s="513"/>
      <c r="Z399" s="503"/>
      <c r="AA399" s="505"/>
      <c r="AB399" s="513"/>
      <c r="AC399" s="503"/>
      <c r="AD399" s="505"/>
      <c r="AE399" s="513"/>
      <c r="AF399" s="503"/>
      <c r="AG399" s="505"/>
      <c r="AH399" s="513"/>
      <c r="AI399" s="503"/>
      <c r="AJ399" s="505"/>
      <c r="AK399" s="513"/>
      <c r="AL399" s="503"/>
      <c r="AM399" s="505"/>
      <c r="AN399" s="513"/>
      <c r="AO399" s="503"/>
      <c r="AP399" s="505"/>
      <c r="AQ399" s="513"/>
      <c r="AR399" s="503"/>
      <c r="AS399" s="505"/>
      <c r="AT399" s="545"/>
      <c r="AU399" s="553"/>
    </row>
    <row r="400" spans="1:47" ht="15" customHeight="1">
      <c r="A400" s="534" t="s">
        <v>205</v>
      </c>
      <c r="B400" s="548" t="s">
        <v>363</v>
      </c>
      <c r="C400" s="536">
        <v>2092</v>
      </c>
      <c r="D400" s="538" t="s">
        <v>364</v>
      </c>
      <c r="E400" s="540" t="s">
        <v>365</v>
      </c>
      <c r="F400" s="91" t="s">
        <v>31</v>
      </c>
      <c r="G400" s="103"/>
      <c r="H400" s="75">
        <f t="shared" ref="H400:H408" si="465">G400-I400</f>
        <v>0</v>
      </c>
      <c r="I400" s="104"/>
      <c r="J400" s="103"/>
      <c r="K400" s="75">
        <f t="shared" ref="K400:K408" si="466">J400-L400</f>
        <v>0</v>
      </c>
      <c r="L400" s="104"/>
      <c r="M400" s="103"/>
      <c r="N400" s="75">
        <f t="shared" ref="N400:N408" si="467">M400-O400</f>
        <v>0</v>
      </c>
      <c r="O400" s="104"/>
      <c r="P400" s="103"/>
      <c r="Q400" s="75">
        <f t="shared" ref="Q400:Q408" si="468">P400-R400</f>
        <v>0</v>
      </c>
      <c r="R400" s="104"/>
      <c r="S400" s="103"/>
      <c r="T400" s="75">
        <f t="shared" ref="T400:T408" si="469">S400-U400</f>
        <v>0</v>
      </c>
      <c r="U400" s="104"/>
      <c r="V400" s="103"/>
      <c r="W400" s="75">
        <f t="shared" ref="W400:W408" si="470">V400-X400</f>
        <v>0</v>
      </c>
      <c r="X400" s="123"/>
      <c r="Y400" s="103"/>
      <c r="Z400" s="75">
        <f t="shared" ref="Z400:Z408" si="471">Y400-AA400</f>
        <v>0</v>
      </c>
      <c r="AA400" s="104"/>
      <c r="AB400" s="103"/>
      <c r="AC400" s="75">
        <f t="shared" ref="AC400:AC408" si="472">AB400-AD400</f>
        <v>0</v>
      </c>
      <c r="AD400" s="104"/>
      <c r="AE400" s="103"/>
      <c r="AF400" s="75">
        <f t="shared" ref="AF400:AF408" si="473">AE400-AG400</f>
        <v>0</v>
      </c>
      <c r="AG400" s="104"/>
      <c r="AH400" s="103"/>
      <c r="AI400" s="75">
        <f t="shared" ref="AI400:AI408" si="474">AH400-AJ400</f>
        <v>0</v>
      </c>
      <c r="AJ400" s="104"/>
      <c r="AK400" s="103"/>
      <c r="AL400" s="75">
        <f t="shared" ref="AL400:AL408" si="475">AK400-AM400</f>
        <v>0</v>
      </c>
      <c r="AM400" s="104"/>
      <c r="AN400" s="103"/>
      <c r="AO400" s="75">
        <f t="shared" ref="AO400:AO408" si="476">AN400-AP400</f>
        <v>0</v>
      </c>
      <c r="AP400" s="104"/>
      <c r="AQ400" s="103"/>
      <c r="AR400" s="75">
        <f t="shared" ref="AR400:AR408" si="477">AQ400-AS400</f>
        <v>0</v>
      </c>
      <c r="AS400" s="104"/>
      <c r="AT400" s="98"/>
      <c r="AU400" s="77" t="s">
        <v>32</v>
      </c>
    </row>
    <row r="401" spans="1:47" ht="15.75" customHeight="1">
      <c r="A401" s="534"/>
      <c r="B401" s="548"/>
      <c r="C401" s="536"/>
      <c r="D401" s="538"/>
      <c r="E401" s="540"/>
      <c r="F401" s="91" t="s">
        <v>33</v>
      </c>
      <c r="G401" s="103"/>
      <c r="H401" s="75">
        <f t="shared" si="465"/>
        <v>0</v>
      </c>
      <c r="I401" s="104"/>
      <c r="J401" s="103"/>
      <c r="K401" s="75">
        <f t="shared" si="466"/>
        <v>0</v>
      </c>
      <c r="L401" s="104"/>
      <c r="M401" s="103"/>
      <c r="N401" s="75">
        <f t="shared" si="467"/>
        <v>0</v>
      </c>
      <c r="O401" s="104"/>
      <c r="P401" s="103"/>
      <c r="Q401" s="75">
        <f t="shared" si="468"/>
        <v>0</v>
      </c>
      <c r="R401" s="104"/>
      <c r="S401" s="103"/>
      <c r="T401" s="75">
        <f t="shared" si="469"/>
        <v>0</v>
      </c>
      <c r="U401" s="104"/>
      <c r="V401" s="103"/>
      <c r="W401" s="75">
        <f t="shared" si="470"/>
        <v>0</v>
      </c>
      <c r="X401" s="123"/>
      <c r="Y401" s="103"/>
      <c r="Z401" s="75">
        <f t="shared" si="471"/>
        <v>0</v>
      </c>
      <c r="AA401" s="104"/>
      <c r="AB401" s="103"/>
      <c r="AC401" s="75">
        <f t="shared" si="472"/>
        <v>0</v>
      </c>
      <c r="AD401" s="104"/>
      <c r="AE401" s="103"/>
      <c r="AF401" s="75">
        <f t="shared" si="473"/>
        <v>0</v>
      </c>
      <c r="AG401" s="104"/>
      <c r="AH401" s="103"/>
      <c r="AI401" s="75">
        <f t="shared" si="474"/>
        <v>0</v>
      </c>
      <c r="AJ401" s="104"/>
      <c r="AK401" s="103"/>
      <c r="AL401" s="75">
        <f t="shared" si="475"/>
        <v>0</v>
      </c>
      <c r="AM401" s="104"/>
      <c r="AN401" s="103"/>
      <c r="AO401" s="75">
        <f t="shared" si="476"/>
        <v>0</v>
      </c>
      <c r="AP401" s="104"/>
      <c r="AQ401" s="103"/>
      <c r="AR401" s="75">
        <f t="shared" si="477"/>
        <v>0</v>
      </c>
      <c r="AS401" s="104"/>
      <c r="AT401" s="98"/>
      <c r="AU401" s="78">
        <f>SUM(G400:G408,J400:J408,M400:M408,P400:P408,S400:S408,V400:V408,Y400:Y408,AB400:AB408,AE400:AE408,AH400:AH408,AK400:AK408,AT400:AT408,AN400:AN408,AQ400:AQ408)</f>
        <v>745431</v>
      </c>
    </row>
    <row r="402" spans="1:47" ht="15.75" customHeight="1">
      <c r="A402" s="534"/>
      <c r="B402" s="548"/>
      <c r="C402" s="536"/>
      <c r="D402" s="538"/>
      <c r="E402" s="540"/>
      <c r="F402" s="91" t="s">
        <v>34</v>
      </c>
      <c r="G402" s="103">
        <v>98602</v>
      </c>
      <c r="H402" s="75">
        <f t="shared" si="465"/>
        <v>9200</v>
      </c>
      <c r="I402" s="104">
        <v>89402</v>
      </c>
      <c r="J402" s="103"/>
      <c r="K402" s="75">
        <f t="shared" si="466"/>
        <v>0</v>
      </c>
      <c r="L402" s="104"/>
      <c r="M402" s="103"/>
      <c r="N402" s="75">
        <f t="shared" si="467"/>
        <v>0</v>
      </c>
      <c r="O402" s="104"/>
      <c r="P402" s="103">
        <v>146829</v>
      </c>
      <c r="Q402" s="75">
        <f t="shared" si="468"/>
        <v>0</v>
      </c>
      <c r="R402" s="104">
        <v>146829</v>
      </c>
      <c r="S402" s="103"/>
      <c r="T402" s="75">
        <f t="shared" si="469"/>
        <v>0</v>
      </c>
      <c r="U402" s="104"/>
      <c r="V402" s="103"/>
      <c r="W402" s="75">
        <f t="shared" si="470"/>
        <v>0</v>
      </c>
      <c r="X402" s="123"/>
      <c r="Y402" s="103"/>
      <c r="Z402" s="75">
        <f t="shared" si="471"/>
        <v>0</v>
      </c>
      <c r="AA402" s="104"/>
      <c r="AB402" s="103"/>
      <c r="AC402" s="75">
        <f t="shared" si="472"/>
        <v>0</v>
      </c>
      <c r="AD402" s="104"/>
      <c r="AE402" s="103"/>
      <c r="AF402" s="75">
        <f t="shared" si="473"/>
        <v>0</v>
      </c>
      <c r="AG402" s="104"/>
      <c r="AH402" s="103"/>
      <c r="AI402" s="75">
        <f t="shared" si="474"/>
        <v>0</v>
      </c>
      <c r="AJ402" s="104"/>
      <c r="AK402" s="103"/>
      <c r="AL402" s="75">
        <f t="shared" si="475"/>
        <v>0</v>
      </c>
      <c r="AM402" s="104"/>
      <c r="AN402" s="103"/>
      <c r="AO402" s="75">
        <f t="shared" si="476"/>
        <v>0</v>
      </c>
      <c r="AP402" s="104"/>
      <c r="AQ402" s="103"/>
      <c r="AR402" s="75">
        <f t="shared" si="477"/>
        <v>0</v>
      </c>
      <c r="AS402" s="104"/>
      <c r="AT402" s="98"/>
      <c r="AU402" s="79" t="s">
        <v>35</v>
      </c>
    </row>
    <row r="403" spans="1:47" ht="15.75" customHeight="1">
      <c r="A403" s="534"/>
      <c r="B403" s="548"/>
      <c r="C403" s="536"/>
      <c r="D403" s="538"/>
      <c r="E403" s="540"/>
      <c r="F403" s="91" t="s">
        <v>36</v>
      </c>
      <c r="G403" s="103">
        <v>500000</v>
      </c>
      <c r="H403" s="75">
        <f t="shared" si="465"/>
        <v>0</v>
      </c>
      <c r="I403" s="104">
        <v>500000</v>
      </c>
      <c r="J403" s="103"/>
      <c r="K403" s="75">
        <f t="shared" si="466"/>
        <v>0</v>
      </c>
      <c r="L403" s="104"/>
      <c r="M403" s="103"/>
      <c r="N403" s="75">
        <f t="shared" si="467"/>
        <v>0</v>
      </c>
      <c r="O403" s="104"/>
      <c r="P403" s="103"/>
      <c r="Q403" s="75">
        <f t="shared" si="468"/>
        <v>0</v>
      </c>
      <c r="R403" s="104"/>
      <c r="S403" s="103"/>
      <c r="T403" s="75">
        <f t="shared" si="469"/>
        <v>0</v>
      </c>
      <c r="U403" s="104"/>
      <c r="V403" s="103"/>
      <c r="W403" s="75">
        <f t="shared" si="470"/>
        <v>0</v>
      </c>
      <c r="X403" s="123"/>
      <c r="Y403" s="103"/>
      <c r="Z403" s="75">
        <f t="shared" si="471"/>
        <v>0</v>
      </c>
      <c r="AA403" s="104"/>
      <c r="AB403" s="103"/>
      <c r="AC403" s="75">
        <f t="shared" si="472"/>
        <v>0</v>
      </c>
      <c r="AD403" s="104"/>
      <c r="AE403" s="103"/>
      <c r="AF403" s="75">
        <f t="shared" si="473"/>
        <v>0</v>
      </c>
      <c r="AG403" s="104"/>
      <c r="AH403" s="103"/>
      <c r="AI403" s="75">
        <f t="shared" si="474"/>
        <v>0</v>
      </c>
      <c r="AJ403" s="104"/>
      <c r="AK403" s="103"/>
      <c r="AL403" s="75">
        <f t="shared" si="475"/>
        <v>0</v>
      </c>
      <c r="AM403" s="104"/>
      <c r="AN403" s="103"/>
      <c r="AO403" s="75">
        <f t="shared" si="476"/>
        <v>0</v>
      </c>
      <c r="AP403" s="104"/>
      <c r="AQ403" s="103"/>
      <c r="AR403" s="75">
        <f t="shared" si="477"/>
        <v>0</v>
      </c>
      <c r="AS403" s="104"/>
      <c r="AT403" s="98"/>
      <c r="AU403" s="78">
        <f>SUM(H400:H408,K400:K408,N400:N408,Q400:Q408,T400:T408,W400:W408,Z400:Z408,AC400:AC408,AF400:AF408,AI400:AI408,AL400:AL408,AO400:AO408,AR400:AR408)</f>
        <v>9200</v>
      </c>
    </row>
    <row r="404" spans="1:47" ht="15.75" customHeight="1">
      <c r="A404" s="534"/>
      <c r="B404" s="548"/>
      <c r="C404" s="536"/>
      <c r="D404" s="538"/>
      <c r="E404" s="540"/>
      <c r="F404" s="91" t="s">
        <v>37</v>
      </c>
      <c r="G404" s="103"/>
      <c r="H404" s="75">
        <f t="shared" si="465"/>
        <v>0</v>
      </c>
      <c r="I404" s="104"/>
      <c r="J404" s="103"/>
      <c r="K404" s="75">
        <f t="shared" si="466"/>
        <v>0</v>
      </c>
      <c r="L404" s="104"/>
      <c r="M404" s="103"/>
      <c r="N404" s="75">
        <f t="shared" si="467"/>
        <v>0</v>
      </c>
      <c r="O404" s="104"/>
      <c r="P404" s="103"/>
      <c r="Q404" s="75">
        <f t="shared" si="468"/>
        <v>0</v>
      </c>
      <c r="R404" s="104"/>
      <c r="S404" s="103"/>
      <c r="T404" s="75">
        <f t="shared" si="469"/>
        <v>0</v>
      </c>
      <c r="U404" s="104"/>
      <c r="V404" s="103"/>
      <c r="W404" s="75">
        <f t="shared" si="470"/>
        <v>0</v>
      </c>
      <c r="X404" s="123"/>
      <c r="Y404" s="103"/>
      <c r="Z404" s="75">
        <f t="shared" si="471"/>
        <v>0</v>
      </c>
      <c r="AA404" s="104"/>
      <c r="AB404" s="103"/>
      <c r="AC404" s="75">
        <f t="shared" si="472"/>
        <v>0</v>
      </c>
      <c r="AD404" s="104"/>
      <c r="AE404" s="103"/>
      <c r="AF404" s="75">
        <f t="shared" si="473"/>
        <v>0</v>
      </c>
      <c r="AG404" s="104"/>
      <c r="AH404" s="103"/>
      <c r="AI404" s="75">
        <f t="shared" si="474"/>
        <v>0</v>
      </c>
      <c r="AJ404" s="104"/>
      <c r="AK404" s="103"/>
      <c r="AL404" s="75">
        <f t="shared" si="475"/>
        <v>0</v>
      </c>
      <c r="AM404" s="104"/>
      <c r="AN404" s="103"/>
      <c r="AO404" s="75">
        <f t="shared" si="476"/>
        <v>0</v>
      </c>
      <c r="AP404" s="104"/>
      <c r="AQ404" s="103"/>
      <c r="AR404" s="75">
        <f t="shared" si="477"/>
        <v>0</v>
      </c>
      <c r="AS404" s="104"/>
      <c r="AT404" s="98"/>
      <c r="AU404" s="79" t="s">
        <v>38</v>
      </c>
    </row>
    <row r="405" spans="1:47" ht="15.75" customHeight="1">
      <c r="A405" s="534"/>
      <c r="B405" s="548"/>
      <c r="C405" s="536"/>
      <c r="D405" s="538"/>
      <c r="E405" s="540"/>
      <c r="F405" s="91" t="s">
        <v>40</v>
      </c>
      <c r="G405" s="103"/>
      <c r="H405" s="75">
        <f t="shared" si="465"/>
        <v>0</v>
      </c>
      <c r="I405" s="104"/>
      <c r="J405" s="103"/>
      <c r="K405" s="75">
        <f t="shared" si="466"/>
        <v>0</v>
      </c>
      <c r="L405" s="104"/>
      <c r="M405" s="103"/>
      <c r="N405" s="75">
        <f t="shared" si="467"/>
        <v>0</v>
      </c>
      <c r="O405" s="104"/>
      <c r="P405" s="103"/>
      <c r="Q405" s="75">
        <f t="shared" si="468"/>
        <v>0</v>
      </c>
      <c r="R405" s="104"/>
      <c r="S405" s="103"/>
      <c r="T405" s="75">
        <f t="shared" si="469"/>
        <v>0</v>
      </c>
      <c r="U405" s="104"/>
      <c r="V405" s="103"/>
      <c r="W405" s="75">
        <f t="shared" si="470"/>
        <v>0</v>
      </c>
      <c r="X405" s="123"/>
      <c r="Y405" s="103"/>
      <c r="Z405" s="75">
        <f t="shared" si="471"/>
        <v>0</v>
      </c>
      <c r="AA405" s="104"/>
      <c r="AB405" s="103"/>
      <c r="AC405" s="75">
        <f t="shared" si="472"/>
        <v>0</v>
      </c>
      <c r="AD405" s="104"/>
      <c r="AE405" s="168"/>
      <c r="AF405" s="75">
        <f t="shared" si="473"/>
        <v>0</v>
      </c>
      <c r="AG405" s="104"/>
      <c r="AH405" s="103"/>
      <c r="AI405" s="75">
        <f t="shared" si="474"/>
        <v>0</v>
      </c>
      <c r="AJ405" s="104"/>
      <c r="AK405" s="103"/>
      <c r="AL405" s="75">
        <f t="shared" si="475"/>
        <v>0</v>
      </c>
      <c r="AM405" s="104"/>
      <c r="AN405" s="103"/>
      <c r="AO405" s="75">
        <f t="shared" si="476"/>
        <v>0</v>
      </c>
      <c r="AP405" s="104"/>
      <c r="AQ405" s="103"/>
      <c r="AR405" s="75">
        <f t="shared" si="477"/>
        <v>0</v>
      </c>
      <c r="AS405" s="104"/>
      <c r="AT405" s="98"/>
      <c r="AU405" s="78">
        <f>SUM(I400:I408,L400:L408,O400:O408,R400:R408,U400:U408,X400:X408,AA400:AA408,AD400:AD408,AG400:AG408,AJ400:AJ408,AM400:AM408,AP400:AP408,AS400:AS408)</f>
        <v>736231</v>
      </c>
    </row>
    <row r="406" spans="1:47" ht="15.75" customHeight="1">
      <c r="A406" s="534"/>
      <c r="B406" s="548"/>
      <c r="C406" s="536"/>
      <c r="D406" s="538"/>
      <c r="E406" s="540"/>
      <c r="F406" s="91" t="s">
        <v>41</v>
      </c>
      <c r="G406" s="103"/>
      <c r="H406" s="75">
        <f t="shared" si="465"/>
        <v>0</v>
      </c>
      <c r="I406" s="104"/>
      <c r="J406" s="103"/>
      <c r="K406" s="75">
        <f t="shared" si="466"/>
        <v>0</v>
      </c>
      <c r="L406" s="104"/>
      <c r="M406" s="103"/>
      <c r="N406" s="75">
        <f t="shared" si="467"/>
        <v>0</v>
      </c>
      <c r="O406" s="104"/>
      <c r="P406" s="103"/>
      <c r="Q406" s="75">
        <f t="shared" si="468"/>
        <v>0</v>
      </c>
      <c r="R406" s="104"/>
      <c r="S406" s="103"/>
      <c r="T406" s="75">
        <f t="shared" si="469"/>
        <v>0</v>
      </c>
      <c r="U406" s="104"/>
      <c r="V406" s="103"/>
      <c r="W406" s="75">
        <f t="shared" si="470"/>
        <v>0</v>
      </c>
      <c r="X406" s="123"/>
      <c r="Y406" s="103"/>
      <c r="Z406" s="75">
        <f t="shared" si="471"/>
        <v>0</v>
      </c>
      <c r="AA406" s="104"/>
      <c r="AB406" s="103"/>
      <c r="AC406" s="75">
        <f t="shared" si="472"/>
        <v>0</v>
      </c>
      <c r="AD406" s="104"/>
      <c r="AE406" s="103"/>
      <c r="AF406" s="75">
        <f t="shared" si="473"/>
        <v>0</v>
      </c>
      <c r="AG406" s="104"/>
      <c r="AH406" s="103"/>
      <c r="AI406" s="75">
        <f t="shared" si="474"/>
        <v>0</v>
      </c>
      <c r="AJ406" s="104"/>
      <c r="AK406" s="103"/>
      <c r="AL406" s="75">
        <f t="shared" si="475"/>
        <v>0</v>
      </c>
      <c r="AM406" s="104"/>
      <c r="AN406" s="103"/>
      <c r="AO406" s="75">
        <f t="shared" si="476"/>
        <v>0</v>
      </c>
      <c r="AP406" s="104"/>
      <c r="AQ406" s="103"/>
      <c r="AR406" s="75">
        <f t="shared" si="477"/>
        <v>0</v>
      </c>
      <c r="AS406" s="104"/>
      <c r="AT406" s="98"/>
      <c r="AU406" s="79" t="s">
        <v>42</v>
      </c>
    </row>
    <row r="407" spans="1:47" ht="15.75" customHeight="1">
      <c r="A407" s="534"/>
      <c r="B407" s="548"/>
      <c r="C407" s="536"/>
      <c r="D407" s="538"/>
      <c r="E407" s="540"/>
      <c r="F407" s="91" t="s">
        <v>43</v>
      </c>
      <c r="G407" s="103"/>
      <c r="H407" s="75">
        <f t="shared" si="465"/>
        <v>0</v>
      </c>
      <c r="I407" s="104"/>
      <c r="J407" s="103"/>
      <c r="K407" s="75">
        <f t="shared" si="466"/>
        <v>0</v>
      </c>
      <c r="L407" s="104"/>
      <c r="M407" s="103"/>
      <c r="N407" s="75">
        <f t="shared" si="467"/>
        <v>0</v>
      </c>
      <c r="O407" s="104"/>
      <c r="P407" s="103"/>
      <c r="Q407" s="75">
        <f t="shared" si="468"/>
        <v>0</v>
      </c>
      <c r="R407" s="104"/>
      <c r="S407" s="103"/>
      <c r="T407" s="75">
        <f t="shared" si="469"/>
        <v>0</v>
      </c>
      <c r="U407" s="104"/>
      <c r="V407" s="103"/>
      <c r="W407" s="75">
        <f t="shared" si="470"/>
        <v>0</v>
      </c>
      <c r="X407" s="123"/>
      <c r="Y407" s="103"/>
      <c r="Z407" s="75">
        <f t="shared" si="471"/>
        <v>0</v>
      </c>
      <c r="AA407" s="104"/>
      <c r="AB407" s="103"/>
      <c r="AC407" s="75">
        <f t="shared" si="472"/>
        <v>0</v>
      </c>
      <c r="AD407" s="104"/>
      <c r="AE407" s="103"/>
      <c r="AF407" s="75">
        <f t="shared" si="473"/>
        <v>0</v>
      </c>
      <c r="AG407" s="104"/>
      <c r="AH407" s="103"/>
      <c r="AI407" s="75">
        <f t="shared" si="474"/>
        <v>0</v>
      </c>
      <c r="AJ407" s="104"/>
      <c r="AK407" s="103"/>
      <c r="AL407" s="75">
        <f t="shared" si="475"/>
        <v>0</v>
      </c>
      <c r="AM407" s="104"/>
      <c r="AN407" s="103"/>
      <c r="AO407" s="75">
        <f t="shared" si="476"/>
        <v>0</v>
      </c>
      <c r="AP407" s="104"/>
      <c r="AQ407" s="103"/>
      <c r="AR407" s="75">
        <f t="shared" si="477"/>
        <v>0</v>
      </c>
      <c r="AS407" s="104"/>
      <c r="AT407" s="98"/>
      <c r="AU407" s="80">
        <f>AU405/AU401</f>
        <v>0.98765814676341601</v>
      </c>
    </row>
    <row r="408" spans="1:47" ht="15.75" customHeight="1">
      <c r="A408" s="535"/>
      <c r="B408" s="549"/>
      <c r="C408" s="537"/>
      <c r="D408" s="539"/>
      <c r="E408" s="541"/>
      <c r="F408" s="92" t="s">
        <v>44</v>
      </c>
      <c r="G408" s="105"/>
      <c r="H408" s="81">
        <f t="shared" si="465"/>
        <v>0</v>
      </c>
      <c r="I408" s="106"/>
      <c r="J408" s="105"/>
      <c r="K408" s="81">
        <f t="shared" si="466"/>
        <v>0</v>
      </c>
      <c r="L408" s="106"/>
      <c r="M408" s="105"/>
      <c r="N408" s="81">
        <f t="shared" si="467"/>
        <v>0</v>
      </c>
      <c r="O408" s="106"/>
      <c r="P408" s="105"/>
      <c r="Q408" s="81">
        <f t="shared" si="468"/>
        <v>0</v>
      </c>
      <c r="R408" s="106"/>
      <c r="S408" s="105"/>
      <c r="T408" s="81">
        <f t="shared" si="469"/>
        <v>0</v>
      </c>
      <c r="U408" s="106"/>
      <c r="V408" s="105"/>
      <c r="W408" s="81">
        <f t="shared" si="470"/>
        <v>0</v>
      </c>
      <c r="X408" s="124"/>
      <c r="Y408" s="105"/>
      <c r="Z408" s="81">
        <f t="shared" si="471"/>
        <v>0</v>
      </c>
      <c r="AA408" s="106"/>
      <c r="AB408" s="105"/>
      <c r="AC408" s="81">
        <f t="shared" si="472"/>
        <v>0</v>
      </c>
      <c r="AD408" s="106"/>
      <c r="AE408" s="105"/>
      <c r="AF408" s="81">
        <f t="shared" si="473"/>
        <v>0</v>
      </c>
      <c r="AG408" s="106"/>
      <c r="AH408" s="105"/>
      <c r="AI408" s="81">
        <f t="shared" si="474"/>
        <v>0</v>
      </c>
      <c r="AJ408" s="106"/>
      <c r="AK408" s="105"/>
      <c r="AL408" s="81">
        <f t="shared" si="475"/>
        <v>0</v>
      </c>
      <c r="AM408" s="106"/>
      <c r="AN408" s="105"/>
      <c r="AO408" s="81">
        <f t="shared" si="476"/>
        <v>0</v>
      </c>
      <c r="AP408" s="106"/>
      <c r="AQ408" s="105"/>
      <c r="AR408" s="81">
        <f t="shared" si="477"/>
        <v>0</v>
      </c>
      <c r="AS408" s="106"/>
      <c r="AT408" s="99"/>
      <c r="AU408" s="82"/>
    </row>
    <row r="409" spans="1:47" ht="15" customHeight="1">
      <c r="A409" s="497" t="s">
        <v>22</v>
      </c>
      <c r="B409" s="499" t="s">
        <v>18</v>
      </c>
      <c r="C409" s="499" t="s">
        <v>19</v>
      </c>
      <c r="D409" s="499" t="s">
        <v>204</v>
      </c>
      <c r="E409" s="499" t="s">
        <v>21</v>
      </c>
      <c r="F409" s="558" t="s">
        <v>23</v>
      </c>
      <c r="G409" s="474" t="s">
        <v>24</v>
      </c>
      <c r="H409" s="476" t="s">
        <v>25</v>
      </c>
      <c r="I409" s="478" t="s">
        <v>26</v>
      </c>
      <c r="J409" s="474" t="s">
        <v>24</v>
      </c>
      <c r="K409" s="476" t="s">
        <v>25</v>
      </c>
      <c r="L409" s="478" t="s">
        <v>26</v>
      </c>
      <c r="M409" s="474" t="s">
        <v>24</v>
      </c>
      <c r="N409" s="476" t="s">
        <v>25</v>
      </c>
      <c r="O409" s="478" t="s">
        <v>26</v>
      </c>
      <c r="P409" s="474" t="s">
        <v>24</v>
      </c>
      <c r="Q409" s="476" t="s">
        <v>25</v>
      </c>
      <c r="R409" s="478" t="s">
        <v>26</v>
      </c>
      <c r="S409" s="474" t="s">
        <v>24</v>
      </c>
      <c r="T409" s="476" t="s">
        <v>25</v>
      </c>
      <c r="U409" s="478" t="s">
        <v>26</v>
      </c>
      <c r="V409" s="474" t="s">
        <v>24</v>
      </c>
      <c r="W409" s="476" t="s">
        <v>25</v>
      </c>
      <c r="X409" s="559" t="s">
        <v>26</v>
      </c>
      <c r="Y409" s="474" t="s">
        <v>24</v>
      </c>
      <c r="Z409" s="476" t="s">
        <v>25</v>
      </c>
      <c r="AA409" s="478" t="s">
        <v>26</v>
      </c>
      <c r="AB409" s="474" t="s">
        <v>24</v>
      </c>
      <c r="AC409" s="476" t="s">
        <v>25</v>
      </c>
      <c r="AD409" s="478" t="s">
        <v>26</v>
      </c>
      <c r="AE409" s="474" t="s">
        <v>24</v>
      </c>
      <c r="AF409" s="476" t="s">
        <v>25</v>
      </c>
      <c r="AG409" s="478" t="s">
        <v>26</v>
      </c>
      <c r="AH409" s="474" t="s">
        <v>24</v>
      </c>
      <c r="AI409" s="476" t="s">
        <v>25</v>
      </c>
      <c r="AJ409" s="478" t="s">
        <v>26</v>
      </c>
      <c r="AK409" s="474" t="s">
        <v>24</v>
      </c>
      <c r="AL409" s="476" t="s">
        <v>25</v>
      </c>
      <c r="AM409" s="478" t="s">
        <v>26</v>
      </c>
      <c r="AN409" s="474" t="s">
        <v>24</v>
      </c>
      <c r="AO409" s="476" t="s">
        <v>25</v>
      </c>
      <c r="AP409" s="478" t="s">
        <v>26</v>
      </c>
      <c r="AQ409" s="474" t="s">
        <v>24</v>
      </c>
      <c r="AR409" s="476" t="s">
        <v>25</v>
      </c>
      <c r="AS409" s="478" t="s">
        <v>26</v>
      </c>
      <c r="AT409" s="563" t="s">
        <v>24</v>
      </c>
      <c r="AU409" s="480" t="s">
        <v>27</v>
      </c>
    </row>
    <row r="410" spans="1:47" ht="15" customHeight="1">
      <c r="A410" s="547"/>
      <c r="B410" s="533"/>
      <c r="C410" s="533"/>
      <c r="D410" s="533"/>
      <c r="E410" s="533"/>
      <c r="F410" s="551"/>
      <c r="G410" s="513"/>
      <c r="H410" s="503"/>
      <c r="I410" s="505"/>
      <c r="J410" s="513"/>
      <c r="K410" s="503"/>
      <c r="L410" s="505"/>
      <c r="M410" s="513"/>
      <c r="N410" s="503"/>
      <c r="O410" s="505"/>
      <c r="P410" s="513"/>
      <c r="Q410" s="503"/>
      <c r="R410" s="505"/>
      <c r="S410" s="513"/>
      <c r="T410" s="503"/>
      <c r="U410" s="505"/>
      <c r="V410" s="513"/>
      <c r="W410" s="503"/>
      <c r="X410" s="543"/>
      <c r="Y410" s="513"/>
      <c r="Z410" s="503"/>
      <c r="AA410" s="505"/>
      <c r="AB410" s="513"/>
      <c r="AC410" s="503"/>
      <c r="AD410" s="505"/>
      <c r="AE410" s="513"/>
      <c r="AF410" s="503"/>
      <c r="AG410" s="505"/>
      <c r="AH410" s="513"/>
      <c r="AI410" s="503"/>
      <c r="AJ410" s="505"/>
      <c r="AK410" s="513"/>
      <c r="AL410" s="503"/>
      <c r="AM410" s="505"/>
      <c r="AN410" s="513"/>
      <c r="AO410" s="503"/>
      <c r="AP410" s="505"/>
      <c r="AQ410" s="513"/>
      <c r="AR410" s="503"/>
      <c r="AS410" s="505"/>
      <c r="AT410" s="545"/>
      <c r="AU410" s="553"/>
    </row>
    <row r="411" spans="1:47" ht="15" customHeight="1">
      <c r="A411" s="534" t="s">
        <v>230</v>
      </c>
      <c r="B411" s="548" t="s">
        <v>366</v>
      </c>
      <c r="C411" s="536">
        <v>2083</v>
      </c>
      <c r="D411" s="564" t="s">
        <v>367</v>
      </c>
      <c r="E411" s="540" t="s">
        <v>368</v>
      </c>
      <c r="F411" s="91" t="s">
        <v>31</v>
      </c>
      <c r="G411" s="103"/>
      <c r="H411" s="75">
        <f t="shared" ref="H411:H422" si="478">G411-I411</f>
        <v>0</v>
      </c>
      <c r="I411" s="104"/>
      <c r="J411" s="103"/>
      <c r="K411" s="75">
        <f t="shared" ref="K411:K422" si="479">J411-L411</f>
        <v>0</v>
      </c>
      <c r="L411" s="104"/>
      <c r="M411" s="103"/>
      <c r="N411" s="75">
        <f t="shared" ref="N411:N422" si="480">M411-O411</f>
        <v>0</v>
      </c>
      <c r="O411" s="104"/>
      <c r="P411" s="103"/>
      <c r="Q411" s="75">
        <f t="shared" ref="Q411:Q422" si="481">P411-R411</f>
        <v>0</v>
      </c>
      <c r="R411" s="104"/>
      <c r="S411" s="103"/>
      <c r="T411" s="75">
        <f t="shared" ref="T411:T422" si="482">S411-U411</f>
        <v>0</v>
      </c>
      <c r="U411" s="104"/>
      <c r="V411" s="103"/>
      <c r="W411" s="75">
        <f t="shared" ref="W411:W422" si="483">V411-X411</f>
        <v>0</v>
      </c>
      <c r="X411" s="123"/>
      <c r="Y411" s="103"/>
      <c r="Z411" s="75">
        <f t="shared" ref="Z411:Z422" si="484">Y411-AA411</f>
        <v>0</v>
      </c>
      <c r="AA411" s="104"/>
      <c r="AB411" s="103"/>
      <c r="AC411" s="75">
        <f t="shared" ref="AC411:AC422" si="485">AB411-AD411</f>
        <v>0</v>
      </c>
      <c r="AD411" s="104"/>
      <c r="AE411" s="103"/>
      <c r="AF411" s="75">
        <f t="shared" ref="AF411:AF422" si="486">AE411-AG411</f>
        <v>0</v>
      </c>
      <c r="AG411" s="104"/>
      <c r="AH411" s="103"/>
      <c r="AI411" s="75">
        <f t="shared" ref="AI411:AI422" si="487">AH411-AJ411</f>
        <v>0</v>
      </c>
      <c r="AJ411" s="104"/>
      <c r="AK411" s="103"/>
      <c r="AL411" s="75">
        <f t="shared" ref="AL411:AL422" si="488">AK411-AM411</f>
        <v>0</v>
      </c>
      <c r="AM411" s="104"/>
      <c r="AN411" s="103"/>
      <c r="AO411" s="75">
        <f t="shared" ref="AO411:AO422" si="489">AN411-AP411</f>
        <v>0</v>
      </c>
      <c r="AP411" s="104"/>
      <c r="AQ411" s="103"/>
      <c r="AR411" s="75">
        <f t="shared" ref="AR411:AR422" si="490">AQ411-AS411</f>
        <v>0</v>
      </c>
      <c r="AS411" s="104"/>
      <c r="AT411" s="98"/>
      <c r="AU411" s="77" t="s">
        <v>32</v>
      </c>
    </row>
    <row r="412" spans="1:47" ht="14.45" customHeight="1">
      <c r="A412" s="534"/>
      <c r="B412" s="548"/>
      <c r="C412" s="536"/>
      <c r="D412" s="564"/>
      <c r="E412" s="540"/>
      <c r="F412" s="91" t="s">
        <v>33</v>
      </c>
      <c r="G412" s="103"/>
      <c r="H412" s="75">
        <f t="shared" si="478"/>
        <v>0</v>
      </c>
      <c r="I412" s="104"/>
      <c r="J412" s="103"/>
      <c r="K412" s="75">
        <f t="shared" si="479"/>
        <v>0</v>
      </c>
      <c r="L412" s="104"/>
      <c r="M412" s="103"/>
      <c r="N412" s="75">
        <f t="shared" si="480"/>
        <v>0</v>
      </c>
      <c r="O412" s="104"/>
      <c r="P412" s="103"/>
      <c r="Q412" s="75">
        <f t="shared" si="481"/>
        <v>0</v>
      </c>
      <c r="R412" s="104"/>
      <c r="S412" s="103"/>
      <c r="T412" s="75">
        <f t="shared" si="482"/>
        <v>0</v>
      </c>
      <c r="U412" s="104"/>
      <c r="V412" s="103"/>
      <c r="W412" s="75">
        <f t="shared" si="483"/>
        <v>0</v>
      </c>
      <c r="X412" s="123"/>
      <c r="Y412" s="103"/>
      <c r="Z412" s="75">
        <f t="shared" si="484"/>
        <v>0</v>
      </c>
      <c r="AA412" s="104"/>
      <c r="AB412" s="103"/>
      <c r="AC412" s="75">
        <f t="shared" si="485"/>
        <v>0</v>
      </c>
      <c r="AD412" s="104"/>
      <c r="AE412" s="103"/>
      <c r="AF412" s="75">
        <f t="shared" si="486"/>
        <v>0</v>
      </c>
      <c r="AG412" s="104"/>
      <c r="AH412" s="103"/>
      <c r="AI412" s="75">
        <f t="shared" si="487"/>
        <v>0</v>
      </c>
      <c r="AJ412" s="104"/>
      <c r="AK412" s="103"/>
      <c r="AL412" s="75">
        <f t="shared" si="488"/>
        <v>0</v>
      </c>
      <c r="AM412" s="104"/>
      <c r="AN412" s="103"/>
      <c r="AO412" s="75">
        <f t="shared" si="489"/>
        <v>0</v>
      </c>
      <c r="AP412" s="104"/>
      <c r="AQ412" s="103"/>
      <c r="AR412" s="75">
        <f t="shared" si="490"/>
        <v>0</v>
      </c>
      <c r="AS412" s="104"/>
      <c r="AT412" s="98"/>
      <c r="AU412" s="560">
        <f>SUM(G411:G422,J411:J422,M411:M422,P411:P422,S411:S422,AT411:AT422,V411:V422,Y411:Y422,AB411:AB422,AE411:AE422,AH411:AH422,AK411:AK422,AN411:AN422,AQ411:AQ422)</f>
        <v>0</v>
      </c>
    </row>
    <row r="413" spans="1:47" ht="14.45" customHeight="1">
      <c r="A413" s="534"/>
      <c r="B413" s="548"/>
      <c r="C413" s="536"/>
      <c r="D413" s="564"/>
      <c r="E413" s="540"/>
      <c r="F413" s="91" t="s">
        <v>34</v>
      </c>
      <c r="G413" s="103"/>
      <c r="H413" s="75">
        <f t="shared" si="478"/>
        <v>0</v>
      </c>
      <c r="I413" s="104"/>
      <c r="J413" s="103"/>
      <c r="K413" s="75">
        <f t="shared" si="479"/>
        <v>0</v>
      </c>
      <c r="L413" s="104"/>
      <c r="M413" s="103"/>
      <c r="N413" s="75">
        <f t="shared" si="480"/>
        <v>0</v>
      </c>
      <c r="O413" s="104"/>
      <c r="P413" s="103"/>
      <c r="Q413" s="75">
        <f t="shared" si="481"/>
        <v>0</v>
      </c>
      <c r="R413" s="104"/>
      <c r="S413" s="103"/>
      <c r="T413" s="75">
        <f t="shared" si="482"/>
        <v>0</v>
      </c>
      <c r="U413" s="104"/>
      <c r="V413" s="103"/>
      <c r="W413" s="75">
        <f t="shared" si="483"/>
        <v>0</v>
      </c>
      <c r="X413" s="123"/>
      <c r="Y413" s="103"/>
      <c r="Z413" s="75">
        <f t="shared" si="484"/>
        <v>0</v>
      </c>
      <c r="AA413" s="104"/>
      <c r="AB413" s="103"/>
      <c r="AC413" s="75">
        <f t="shared" si="485"/>
        <v>0</v>
      </c>
      <c r="AD413" s="104"/>
      <c r="AE413" s="103"/>
      <c r="AF413" s="75">
        <f t="shared" si="486"/>
        <v>0</v>
      </c>
      <c r="AG413" s="104"/>
      <c r="AH413" s="103"/>
      <c r="AI413" s="75">
        <f t="shared" si="487"/>
        <v>0</v>
      </c>
      <c r="AJ413" s="104"/>
      <c r="AK413" s="103"/>
      <c r="AL413" s="75">
        <f t="shared" si="488"/>
        <v>0</v>
      </c>
      <c r="AM413" s="104"/>
      <c r="AN413" s="103"/>
      <c r="AO413" s="75">
        <f t="shared" si="489"/>
        <v>0</v>
      </c>
      <c r="AP413" s="104"/>
      <c r="AQ413" s="103"/>
      <c r="AR413" s="75">
        <f t="shared" si="490"/>
        <v>0</v>
      </c>
      <c r="AS413" s="104"/>
      <c r="AT413" s="98"/>
      <c r="AU413" s="560"/>
    </row>
    <row r="414" spans="1:47" ht="14.45" customHeight="1">
      <c r="A414" s="534"/>
      <c r="B414" s="548"/>
      <c r="C414" s="536"/>
      <c r="D414" s="564"/>
      <c r="E414" s="540"/>
      <c r="F414" s="91" t="s">
        <v>36</v>
      </c>
      <c r="G414" s="103"/>
      <c r="H414" s="75">
        <f t="shared" si="478"/>
        <v>0</v>
      </c>
      <c r="I414" s="104"/>
      <c r="J414" s="103"/>
      <c r="K414" s="75">
        <f t="shared" si="479"/>
        <v>0</v>
      </c>
      <c r="L414" s="104"/>
      <c r="M414" s="103"/>
      <c r="N414" s="75">
        <f t="shared" si="480"/>
        <v>0</v>
      </c>
      <c r="O414" s="104"/>
      <c r="P414" s="103"/>
      <c r="Q414" s="75">
        <f t="shared" si="481"/>
        <v>0</v>
      </c>
      <c r="R414" s="104"/>
      <c r="S414" s="103"/>
      <c r="T414" s="75">
        <f t="shared" si="482"/>
        <v>0</v>
      </c>
      <c r="U414" s="104"/>
      <c r="V414" s="103"/>
      <c r="W414" s="75">
        <f t="shared" si="483"/>
        <v>0</v>
      </c>
      <c r="X414" s="123"/>
      <c r="Y414" s="103"/>
      <c r="Z414" s="75">
        <f t="shared" si="484"/>
        <v>0</v>
      </c>
      <c r="AA414" s="104"/>
      <c r="AB414" s="103"/>
      <c r="AC414" s="75">
        <f t="shared" si="485"/>
        <v>0</v>
      </c>
      <c r="AD414" s="104"/>
      <c r="AE414" s="103"/>
      <c r="AF414" s="75">
        <f t="shared" si="486"/>
        <v>0</v>
      </c>
      <c r="AG414" s="104"/>
      <c r="AH414" s="103"/>
      <c r="AI414" s="75">
        <f t="shared" si="487"/>
        <v>0</v>
      </c>
      <c r="AJ414" s="104"/>
      <c r="AK414" s="103"/>
      <c r="AL414" s="75">
        <f t="shared" si="488"/>
        <v>0</v>
      </c>
      <c r="AM414" s="104"/>
      <c r="AN414" s="103"/>
      <c r="AO414" s="75">
        <f t="shared" si="489"/>
        <v>0</v>
      </c>
      <c r="AP414" s="104"/>
      <c r="AQ414" s="103"/>
      <c r="AR414" s="75">
        <f t="shared" si="490"/>
        <v>0</v>
      </c>
      <c r="AS414" s="104"/>
      <c r="AT414" s="98"/>
      <c r="AU414" s="79" t="s">
        <v>35</v>
      </c>
    </row>
    <row r="415" spans="1:47" ht="14.45" customHeight="1">
      <c r="A415" s="534"/>
      <c r="B415" s="548"/>
      <c r="C415" s="536"/>
      <c r="D415" s="564"/>
      <c r="E415" s="540"/>
      <c r="F415" s="91" t="s">
        <v>37</v>
      </c>
      <c r="G415" s="103"/>
      <c r="H415" s="75">
        <f t="shared" si="478"/>
        <v>0</v>
      </c>
      <c r="I415" s="104"/>
      <c r="J415" s="103"/>
      <c r="K415" s="75">
        <f t="shared" si="479"/>
        <v>0</v>
      </c>
      <c r="L415" s="104"/>
      <c r="M415" s="103"/>
      <c r="N415" s="75">
        <f t="shared" si="480"/>
        <v>0</v>
      </c>
      <c r="O415" s="104"/>
      <c r="P415" s="103"/>
      <c r="Q415" s="75">
        <f t="shared" si="481"/>
        <v>0</v>
      </c>
      <c r="R415" s="104"/>
      <c r="S415" s="103"/>
      <c r="T415" s="75">
        <f t="shared" si="482"/>
        <v>0</v>
      </c>
      <c r="U415" s="104"/>
      <c r="V415" s="103"/>
      <c r="W415" s="75">
        <f t="shared" si="483"/>
        <v>0</v>
      </c>
      <c r="X415" s="123"/>
      <c r="Y415" s="103"/>
      <c r="Z415" s="75">
        <f t="shared" si="484"/>
        <v>0</v>
      </c>
      <c r="AA415" s="104"/>
      <c r="AB415" s="103"/>
      <c r="AC415" s="75">
        <f t="shared" si="485"/>
        <v>0</v>
      </c>
      <c r="AD415" s="104"/>
      <c r="AE415" s="103"/>
      <c r="AF415" s="75">
        <f t="shared" si="486"/>
        <v>0</v>
      </c>
      <c r="AG415" s="104"/>
      <c r="AH415" s="103"/>
      <c r="AI415" s="75">
        <f t="shared" si="487"/>
        <v>0</v>
      </c>
      <c r="AJ415" s="104"/>
      <c r="AK415" s="103"/>
      <c r="AL415" s="75">
        <f t="shared" si="488"/>
        <v>0</v>
      </c>
      <c r="AM415" s="104"/>
      <c r="AN415" s="103"/>
      <c r="AO415" s="75">
        <f t="shared" si="489"/>
        <v>0</v>
      </c>
      <c r="AP415" s="104"/>
      <c r="AQ415" s="103"/>
      <c r="AR415" s="75">
        <f t="shared" si="490"/>
        <v>0</v>
      </c>
      <c r="AS415" s="104"/>
      <c r="AT415" s="98"/>
      <c r="AU415" s="560">
        <f>SUM(H411:H422,K411:K422,N411:N422,Q411:Q422,T411:T422,W411:W422,Z411:Z422,AC411:AC422,AF411:AF422,AI411:AI422,AL411:AL422,AO411:AO422,AR411:AR422)</f>
        <v>0</v>
      </c>
    </row>
    <row r="416" spans="1:47" ht="14.45" customHeight="1">
      <c r="A416" s="534"/>
      <c r="B416" s="548"/>
      <c r="C416" s="536"/>
      <c r="D416" s="564"/>
      <c r="E416" s="540"/>
      <c r="F416" s="91" t="s">
        <v>40</v>
      </c>
      <c r="G416" s="103"/>
      <c r="H416" s="75">
        <f t="shared" si="478"/>
        <v>0</v>
      </c>
      <c r="I416" s="104"/>
      <c r="J416" s="103"/>
      <c r="K416" s="75">
        <f t="shared" si="479"/>
        <v>0</v>
      </c>
      <c r="L416" s="104"/>
      <c r="M416" s="103"/>
      <c r="N416" s="75">
        <f t="shared" si="480"/>
        <v>0</v>
      </c>
      <c r="O416" s="104"/>
      <c r="P416" s="103"/>
      <c r="Q416" s="75">
        <f t="shared" si="481"/>
        <v>0</v>
      </c>
      <c r="R416" s="104"/>
      <c r="S416" s="103"/>
      <c r="T416" s="75">
        <f t="shared" si="482"/>
        <v>0</v>
      </c>
      <c r="U416" s="104"/>
      <c r="V416" s="103"/>
      <c r="W416" s="75">
        <f t="shared" si="483"/>
        <v>0</v>
      </c>
      <c r="X416" s="123"/>
      <c r="Y416" s="103"/>
      <c r="Z416" s="75">
        <f t="shared" si="484"/>
        <v>0</v>
      </c>
      <c r="AA416" s="104"/>
      <c r="AB416" s="103"/>
      <c r="AC416" s="75">
        <f t="shared" si="485"/>
        <v>0</v>
      </c>
      <c r="AD416" s="104"/>
      <c r="AE416" s="103"/>
      <c r="AF416" s="75">
        <f t="shared" si="486"/>
        <v>0</v>
      </c>
      <c r="AG416" s="104"/>
      <c r="AH416" s="103"/>
      <c r="AI416" s="75">
        <f t="shared" si="487"/>
        <v>0</v>
      </c>
      <c r="AJ416" s="104"/>
      <c r="AK416" s="103"/>
      <c r="AL416" s="75">
        <f t="shared" si="488"/>
        <v>0</v>
      </c>
      <c r="AM416" s="104"/>
      <c r="AN416" s="103"/>
      <c r="AO416" s="75">
        <f t="shared" si="489"/>
        <v>0</v>
      </c>
      <c r="AP416" s="104"/>
      <c r="AQ416" s="103"/>
      <c r="AR416" s="75">
        <f t="shared" si="490"/>
        <v>0</v>
      </c>
      <c r="AS416" s="104"/>
      <c r="AT416" s="98"/>
      <c r="AU416" s="560"/>
    </row>
    <row r="417" spans="1:47" ht="14.45" customHeight="1">
      <c r="A417" s="534"/>
      <c r="B417" s="548"/>
      <c r="C417" s="536"/>
      <c r="D417" s="564"/>
      <c r="E417" s="540"/>
      <c r="F417" s="91" t="s">
        <v>41</v>
      </c>
      <c r="G417" s="103"/>
      <c r="H417" s="75">
        <f t="shared" si="478"/>
        <v>0</v>
      </c>
      <c r="I417" s="104"/>
      <c r="J417" s="103"/>
      <c r="K417" s="75">
        <f t="shared" si="479"/>
        <v>0</v>
      </c>
      <c r="L417" s="104"/>
      <c r="M417" s="103"/>
      <c r="N417" s="75">
        <f t="shared" si="480"/>
        <v>0</v>
      </c>
      <c r="O417" s="104"/>
      <c r="P417" s="103"/>
      <c r="Q417" s="75">
        <f t="shared" si="481"/>
        <v>0</v>
      </c>
      <c r="R417" s="104"/>
      <c r="S417" s="103"/>
      <c r="T417" s="75">
        <f t="shared" si="482"/>
        <v>0</v>
      </c>
      <c r="U417" s="104"/>
      <c r="V417" s="103"/>
      <c r="W417" s="75">
        <f t="shared" si="483"/>
        <v>0</v>
      </c>
      <c r="X417" s="123"/>
      <c r="Y417" s="103"/>
      <c r="Z417" s="75">
        <f t="shared" si="484"/>
        <v>0</v>
      </c>
      <c r="AA417" s="104"/>
      <c r="AB417" s="103"/>
      <c r="AC417" s="75">
        <f t="shared" si="485"/>
        <v>0</v>
      </c>
      <c r="AD417" s="104"/>
      <c r="AE417" s="103"/>
      <c r="AF417" s="75">
        <f t="shared" si="486"/>
        <v>0</v>
      </c>
      <c r="AG417" s="104"/>
      <c r="AH417" s="103"/>
      <c r="AI417" s="75">
        <f t="shared" si="487"/>
        <v>0</v>
      </c>
      <c r="AJ417" s="104"/>
      <c r="AK417" s="103"/>
      <c r="AL417" s="75">
        <f t="shared" si="488"/>
        <v>0</v>
      </c>
      <c r="AM417" s="104"/>
      <c r="AN417" s="103"/>
      <c r="AO417" s="75">
        <f t="shared" si="489"/>
        <v>0</v>
      </c>
      <c r="AP417" s="104"/>
      <c r="AQ417" s="103"/>
      <c r="AR417" s="75">
        <f t="shared" si="490"/>
        <v>0</v>
      </c>
      <c r="AS417" s="104"/>
      <c r="AT417" s="98"/>
      <c r="AU417" s="79" t="s">
        <v>38</v>
      </c>
    </row>
    <row r="418" spans="1:47" ht="14.45" customHeight="1">
      <c r="A418" s="534"/>
      <c r="B418" s="548"/>
      <c r="C418" s="536"/>
      <c r="D418" s="564"/>
      <c r="E418" s="540"/>
      <c r="F418" s="91" t="s">
        <v>43</v>
      </c>
      <c r="G418" s="103"/>
      <c r="H418" s="75">
        <f t="shared" si="478"/>
        <v>0</v>
      </c>
      <c r="I418" s="104"/>
      <c r="J418" s="103"/>
      <c r="K418" s="75">
        <f t="shared" si="479"/>
        <v>0</v>
      </c>
      <c r="L418" s="104"/>
      <c r="M418" s="103"/>
      <c r="N418" s="75">
        <f t="shared" si="480"/>
        <v>0</v>
      </c>
      <c r="O418" s="104"/>
      <c r="P418" s="103"/>
      <c r="Q418" s="75">
        <f t="shared" si="481"/>
        <v>0</v>
      </c>
      <c r="R418" s="104"/>
      <c r="S418" s="103"/>
      <c r="T418" s="75">
        <f t="shared" si="482"/>
        <v>0</v>
      </c>
      <c r="U418" s="104"/>
      <c r="V418" s="103"/>
      <c r="W418" s="75">
        <f t="shared" si="483"/>
        <v>0</v>
      </c>
      <c r="X418" s="123"/>
      <c r="Y418" s="103"/>
      <c r="Z418" s="75">
        <f t="shared" si="484"/>
        <v>0</v>
      </c>
      <c r="AA418" s="104"/>
      <c r="AB418" s="103"/>
      <c r="AC418" s="75">
        <f t="shared" si="485"/>
        <v>0</v>
      </c>
      <c r="AD418" s="104"/>
      <c r="AE418" s="103"/>
      <c r="AF418" s="75">
        <f t="shared" si="486"/>
        <v>0</v>
      </c>
      <c r="AG418" s="104"/>
      <c r="AH418" s="103"/>
      <c r="AI418" s="75">
        <f t="shared" si="487"/>
        <v>0</v>
      </c>
      <c r="AJ418" s="104"/>
      <c r="AK418" s="103"/>
      <c r="AL418" s="75">
        <f t="shared" si="488"/>
        <v>0</v>
      </c>
      <c r="AM418" s="104"/>
      <c r="AN418" s="103"/>
      <c r="AO418" s="75">
        <f t="shared" si="489"/>
        <v>0</v>
      </c>
      <c r="AP418" s="104"/>
      <c r="AQ418" s="103"/>
      <c r="AR418" s="75">
        <f t="shared" si="490"/>
        <v>0</v>
      </c>
      <c r="AS418" s="104"/>
      <c r="AT418" s="98"/>
      <c r="AU418" s="560">
        <f>SUM(I411:I422,L411:L422,O411:O422,R411:R422,U411:U422,X411:X422,AA411:AA422,AD411:AD422,AG411:AG422,AJ411:AJ422,AM411:AM422,AP411:AP422,AS411:AS422)</f>
        <v>0</v>
      </c>
    </row>
    <row r="419" spans="1:47" ht="14.45" customHeight="1">
      <c r="A419" s="534"/>
      <c r="B419" s="548"/>
      <c r="C419" s="536"/>
      <c r="D419" s="564"/>
      <c r="E419" s="540"/>
      <c r="F419" s="91" t="s">
        <v>44</v>
      </c>
      <c r="G419" s="103"/>
      <c r="H419" s="75">
        <f t="shared" si="478"/>
        <v>0</v>
      </c>
      <c r="I419" s="104"/>
      <c r="J419" s="103"/>
      <c r="K419" s="75">
        <f t="shared" si="479"/>
        <v>0</v>
      </c>
      <c r="L419" s="104"/>
      <c r="M419" s="103"/>
      <c r="N419" s="75">
        <f t="shared" si="480"/>
        <v>0</v>
      </c>
      <c r="O419" s="104"/>
      <c r="P419" s="103"/>
      <c r="Q419" s="75">
        <f t="shared" si="481"/>
        <v>0</v>
      </c>
      <c r="R419" s="104"/>
      <c r="S419" s="103"/>
      <c r="T419" s="75">
        <f t="shared" si="482"/>
        <v>0</v>
      </c>
      <c r="U419" s="104"/>
      <c r="V419" s="103"/>
      <c r="W419" s="75">
        <f t="shared" si="483"/>
        <v>0</v>
      </c>
      <c r="X419" s="123"/>
      <c r="Y419" s="103"/>
      <c r="Z419" s="75">
        <f t="shared" si="484"/>
        <v>0</v>
      </c>
      <c r="AA419" s="104"/>
      <c r="AB419" s="103"/>
      <c r="AC419" s="75">
        <f t="shared" si="485"/>
        <v>0</v>
      </c>
      <c r="AD419" s="104"/>
      <c r="AE419" s="103"/>
      <c r="AF419" s="75">
        <f t="shared" si="486"/>
        <v>0</v>
      </c>
      <c r="AG419" s="104"/>
      <c r="AH419" s="103"/>
      <c r="AI419" s="75">
        <f t="shared" si="487"/>
        <v>0</v>
      </c>
      <c r="AJ419" s="104"/>
      <c r="AK419" s="103"/>
      <c r="AL419" s="75">
        <f t="shared" si="488"/>
        <v>0</v>
      </c>
      <c r="AM419" s="104"/>
      <c r="AN419" s="103"/>
      <c r="AO419" s="75">
        <f t="shared" si="489"/>
        <v>0</v>
      </c>
      <c r="AP419" s="104"/>
      <c r="AQ419" s="103"/>
      <c r="AR419" s="75">
        <f t="shared" si="490"/>
        <v>0</v>
      </c>
      <c r="AS419" s="104"/>
      <c r="AT419" s="98"/>
      <c r="AU419" s="560"/>
    </row>
    <row r="420" spans="1:47" ht="14.45" customHeight="1">
      <c r="A420" s="534"/>
      <c r="B420" s="548"/>
      <c r="C420" s="536"/>
      <c r="D420" s="564"/>
      <c r="E420" s="540"/>
      <c r="F420" s="91" t="s">
        <v>310</v>
      </c>
      <c r="G420" s="103"/>
      <c r="H420" s="75">
        <f t="shared" si="478"/>
        <v>0</v>
      </c>
      <c r="I420" s="104"/>
      <c r="J420" s="103"/>
      <c r="K420" s="75">
        <f t="shared" si="479"/>
        <v>0</v>
      </c>
      <c r="L420" s="104"/>
      <c r="M420" s="103"/>
      <c r="N420" s="75">
        <f t="shared" si="480"/>
        <v>0</v>
      </c>
      <c r="O420" s="104"/>
      <c r="P420" s="103"/>
      <c r="Q420" s="75">
        <f t="shared" si="481"/>
        <v>0</v>
      </c>
      <c r="R420" s="104"/>
      <c r="S420" s="103"/>
      <c r="T420" s="75">
        <f t="shared" si="482"/>
        <v>0</v>
      </c>
      <c r="U420" s="104"/>
      <c r="V420" s="103"/>
      <c r="W420" s="75">
        <f t="shared" si="483"/>
        <v>0</v>
      </c>
      <c r="X420" s="123"/>
      <c r="Y420" s="103"/>
      <c r="Z420" s="75">
        <f t="shared" si="484"/>
        <v>0</v>
      </c>
      <c r="AA420" s="104"/>
      <c r="AB420" s="103"/>
      <c r="AC420" s="75">
        <f t="shared" si="485"/>
        <v>0</v>
      </c>
      <c r="AD420" s="104"/>
      <c r="AE420" s="103"/>
      <c r="AF420" s="75">
        <f t="shared" si="486"/>
        <v>0</v>
      </c>
      <c r="AG420" s="104"/>
      <c r="AH420" s="103"/>
      <c r="AI420" s="75">
        <f t="shared" si="487"/>
        <v>0</v>
      </c>
      <c r="AJ420" s="104"/>
      <c r="AK420" s="103"/>
      <c r="AL420" s="75">
        <f t="shared" si="488"/>
        <v>0</v>
      </c>
      <c r="AM420" s="104"/>
      <c r="AN420" s="103"/>
      <c r="AO420" s="75">
        <f t="shared" si="489"/>
        <v>0</v>
      </c>
      <c r="AP420" s="104"/>
      <c r="AQ420" s="103"/>
      <c r="AR420" s="75">
        <f t="shared" si="490"/>
        <v>0</v>
      </c>
      <c r="AS420" s="104"/>
      <c r="AT420" s="98"/>
      <c r="AU420" s="79" t="s">
        <v>42</v>
      </c>
    </row>
    <row r="421" spans="1:47" ht="14.45" customHeight="1">
      <c r="A421" s="534"/>
      <c r="B421" s="548"/>
      <c r="C421" s="536"/>
      <c r="D421" s="564"/>
      <c r="E421" s="540"/>
      <c r="F421" s="91" t="s">
        <v>311</v>
      </c>
      <c r="G421" s="103"/>
      <c r="H421" s="75">
        <f t="shared" si="478"/>
        <v>0</v>
      </c>
      <c r="I421" s="104"/>
      <c r="J421" s="103"/>
      <c r="K421" s="75">
        <f t="shared" si="479"/>
        <v>0</v>
      </c>
      <c r="L421" s="104"/>
      <c r="M421" s="103"/>
      <c r="N421" s="75">
        <f t="shared" si="480"/>
        <v>0</v>
      </c>
      <c r="O421" s="104"/>
      <c r="P421" s="103"/>
      <c r="Q421" s="75">
        <f t="shared" si="481"/>
        <v>0</v>
      </c>
      <c r="R421" s="104"/>
      <c r="S421" s="103"/>
      <c r="T421" s="75">
        <f t="shared" si="482"/>
        <v>0</v>
      </c>
      <c r="U421" s="104"/>
      <c r="V421" s="103"/>
      <c r="W421" s="75">
        <f t="shared" si="483"/>
        <v>0</v>
      </c>
      <c r="X421" s="123"/>
      <c r="Y421" s="103"/>
      <c r="Z421" s="75">
        <f t="shared" si="484"/>
        <v>0</v>
      </c>
      <c r="AA421" s="104"/>
      <c r="AB421" s="103"/>
      <c r="AC421" s="75">
        <f t="shared" si="485"/>
        <v>0</v>
      </c>
      <c r="AD421" s="104"/>
      <c r="AE421" s="103"/>
      <c r="AF421" s="75">
        <f t="shared" si="486"/>
        <v>0</v>
      </c>
      <c r="AG421" s="104"/>
      <c r="AH421" s="103"/>
      <c r="AI421" s="75">
        <f t="shared" si="487"/>
        <v>0</v>
      </c>
      <c r="AJ421" s="104"/>
      <c r="AK421" s="103"/>
      <c r="AL421" s="75">
        <f t="shared" si="488"/>
        <v>0</v>
      </c>
      <c r="AM421" s="104"/>
      <c r="AN421" s="103"/>
      <c r="AO421" s="75">
        <f t="shared" si="489"/>
        <v>0</v>
      </c>
      <c r="AP421" s="104"/>
      <c r="AQ421" s="103"/>
      <c r="AR421" s="75">
        <f t="shared" si="490"/>
        <v>0</v>
      </c>
      <c r="AS421" s="104"/>
      <c r="AT421" s="98"/>
      <c r="AU421" s="562" t="e">
        <f>AU418/AU412</f>
        <v>#DIV/0!</v>
      </c>
    </row>
    <row r="422" spans="1:47" ht="15" customHeight="1">
      <c r="A422" s="534"/>
      <c r="B422" s="548"/>
      <c r="C422" s="536"/>
      <c r="D422" s="564"/>
      <c r="E422" s="540"/>
      <c r="F422" s="91" t="s">
        <v>312</v>
      </c>
      <c r="G422" s="103"/>
      <c r="H422" s="75">
        <f t="shared" si="478"/>
        <v>0</v>
      </c>
      <c r="I422" s="104"/>
      <c r="J422" s="103"/>
      <c r="K422" s="75">
        <f t="shared" si="479"/>
        <v>0</v>
      </c>
      <c r="L422" s="104"/>
      <c r="M422" s="103"/>
      <c r="N422" s="75">
        <f t="shared" si="480"/>
        <v>0</v>
      </c>
      <c r="O422" s="104"/>
      <c r="P422" s="103"/>
      <c r="Q422" s="75">
        <f t="shared" si="481"/>
        <v>0</v>
      </c>
      <c r="R422" s="104"/>
      <c r="S422" s="103"/>
      <c r="T422" s="75">
        <f t="shared" si="482"/>
        <v>0</v>
      </c>
      <c r="U422" s="104"/>
      <c r="V422" s="103"/>
      <c r="W422" s="75">
        <f t="shared" si="483"/>
        <v>0</v>
      </c>
      <c r="X422" s="123"/>
      <c r="Y422" s="103"/>
      <c r="Z422" s="75">
        <f t="shared" si="484"/>
        <v>0</v>
      </c>
      <c r="AA422" s="104"/>
      <c r="AB422" s="103"/>
      <c r="AC422" s="75">
        <f t="shared" si="485"/>
        <v>0</v>
      </c>
      <c r="AD422" s="104"/>
      <c r="AE422" s="103"/>
      <c r="AF422" s="75">
        <f t="shared" si="486"/>
        <v>0</v>
      </c>
      <c r="AG422" s="104"/>
      <c r="AH422" s="103"/>
      <c r="AI422" s="75">
        <f t="shared" si="487"/>
        <v>0</v>
      </c>
      <c r="AJ422" s="104"/>
      <c r="AK422" s="103"/>
      <c r="AL422" s="75">
        <f t="shared" si="488"/>
        <v>0</v>
      </c>
      <c r="AM422" s="104"/>
      <c r="AN422" s="103"/>
      <c r="AO422" s="75">
        <f t="shared" si="489"/>
        <v>0</v>
      </c>
      <c r="AP422" s="104"/>
      <c r="AQ422" s="103"/>
      <c r="AR422" s="75">
        <f t="shared" si="490"/>
        <v>0</v>
      </c>
      <c r="AS422" s="104"/>
      <c r="AT422" s="98"/>
      <c r="AU422" s="562"/>
    </row>
    <row r="423" spans="1:47" ht="15" customHeight="1">
      <c r="A423" s="547" t="s">
        <v>22</v>
      </c>
      <c r="B423" s="533" t="s">
        <v>18</v>
      </c>
      <c r="C423" s="533" t="s">
        <v>19</v>
      </c>
      <c r="D423" s="533" t="s">
        <v>204</v>
      </c>
      <c r="E423" s="533" t="s">
        <v>21</v>
      </c>
      <c r="F423" s="551" t="s">
        <v>23</v>
      </c>
      <c r="G423" s="513" t="s">
        <v>24</v>
      </c>
      <c r="H423" s="503" t="s">
        <v>25</v>
      </c>
      <c r="I423" s="505" t="s">
        <v>26</v>
      </c>
      <c r="J423" s="513" t="s">
        <v>24</v>
      </c>
      <c r="K423" s="503" t="s">
        <v>25</v>
      </c>
      <c r="L423" s="505" t="s">
        <v>26</v>
      </c>
      <c r="M423" s="513" t="s">
        <v>24</v>
      </c>
      <c r="N423" s="503" t="s">
        <v>25</v>
      </c>
      <c r="O423" s="505" t="s">
        <v>26</v>
      </c>
      <c r="P423" s="513" t="s">
        <v>24</v>
      </c>
      <c r="Q423" s="503" t="s">
        <v>25</v>
      </c>
      <c r="R423" s="505" t="s">
        <v>26</v>
      </c>
      <c r="S423" s="513" t="s">
        <v>24</v>
      </c>
      <c r="T423" s="503" t="s">
        <v>25</v>
      </c>
      <c r="U423" s="505" t="s">
        <v>26</v>
      </c>
      <c r="V423" s="513" t="s">
        <v>24</v>
      </c>
      <c r="W423" s="503" t="s">
        <v>25</v>
      </c>
      <c r="X423" s="543" t="s">
        <v>26</v>
      </c>
      <c r="Y423" s="513" t="s">
        <v>24</v>
      </c>
      <c r="Z423" s="503" t="s">
        <v>25</v>
      </c>
      <c r="AA423" s="505" t="s">
        <v>26</v>
      </c>
      <c r="AB423" s="513" t="s">
        <v>24</v>
      </c>
      <c r="AC423" s="503" t="s">
        <v>25</v>
      </c>
      <c r="AD423" s="505" t="s">
        <v>26</v>
      </c>
      <c r="AE423" s="513" t="s">
        <v>24</v>
      </c>
      <c r="AF423" s="503" t="s">
        <v>25</v>
      </c>
      <c r="AG423" s="505" t="s">
        <v>26</v>
      </c>
      <c r="AH423" s="513" t="s">
        <v>24</v>
      </c>
      <c r="AI423" s="503" t="s">
        <v>25</v>
      </c>
      <c r="AJ423" s="505" t="s">
        <v>26</v>
      </c>
      <c r="AK423" s="513" t="s">
        <v>24</v>
      </c>
      <c r="AL423" s="503" t="s">
        <v>25</v>
      </c>
      <c r="AM423" s="505" t="s">
        <v>26</v>
      </c>
      <c r="AN423" s="513" t="s">
        <v>24</v>
      </c>
      <c r="AO423" s="503" t="s">
        <v>25</v>
      </c>
      <c r="AP423" s="505" t="s">
        <v>26</v>
      </c>
      <c r="AQ423" s="513" t="s">
        <v>24</v>
      </c>
      <c r="AR423" s="503" t="s">
        <v>25</v>
      </c>
      <c r="AS423" s="505" t="s">
        <v>26</v>
      </c>
      <c r="AT423" s="545" t="s">
        <v>24</v>
      </c>
      <c r="AU423" s="553" t="s">
        <v>27</v>
      </c>
    </row>
    <row r="424" spans="1:47" ht="15" customHeight="1">
      <c r="A424" s="547"/>
      <c r="B424" s="533"/>
      <c r="C424" s="533"/>
      <c r="D424" s="533"/>
      <c r="E424" s="533"/>
      <c r="F424" s="551"/>
      <c r="G424" s="513"/>
      <c r="H424" s="503"/>
      <c r="I424" s="505"/>
      <c r="J424" s="513"/>
      <c r="K424" s="503"/>
      <c r="L424" s="505"/>
      <c r="M424" s="513"/>
      <c r="N424" s="503"/>
      <c r="O424" s="505"/>
      <c r="P424" s="513"/>
      <c r="Q424" s="503"/>
      <c r="R424" s="505"/>
      <c r="S424" s="513"/>
      <c r="T424" s="503"/>
      <c r="U424" s="505"/>
      <c r="V424" s="513"/>
      <c r="W424" s="503"/>
      <c r="X424" s="543"/>
      <c r="Y424" s="513"/>
      <c r="Z424" s="503"/>
      <c r="AA424" s="505"/>
      <c r="AB424" s="513"/>
      <c r="AC424" s="503"/>
      <c r="AD424" s="505"/>
      <c r="AE424" s="513"/>
      <c r="AF424" s="503"/>
      <c r="AG424" s="505"/>
      <c r="AH424" s="513"/>
      <c r="AI424" s="503"/>
      <c r="AJ424" s="505"/>
      <c r="AK424" s="513"/>
      <c r="AL424" s="503"/>
      <c r="AM424" s="505"/>
      <c r="AN424" s="513"/>
      <c r="AO424" s="503"/>
      <c r="AP424" s="505"/>
      <c r="AQ424" s="513"/>
      <c r="AR424" s="503"/>
      <c r="AS424" s="505"/>
      <c r="AT424" s="545"/>
      <c r="AU424" s="553"/>
    </row>
    <row r="425" spans="1:47" ht="15" customHeight="1">
      <c r="A425" s="534" t="s">
        <v>369</v>
      </c>
      <c r="B425" s="548" t="s">
        <v>370</v>
      </c>
      <c r="C425" s="536">
        <v>1964</v>
      </c>
      <c r="D425" s="564">
        <v>3030</v>
      </c>
      <c r="E425" s="540" t="s">
        <v>371</v>
      </c>
      <c r="F425" s="91" t="s">
        <v>31</v>
      </c>
      <c r="G425" s="103"/>
      <c r="H425" s="75">
        <f t="shared" ref="H425:H436" si="491">G425-I425</f>
        <v>0</v>
      </c>
      <c r="I425" s="104"/>
      <c r="J425" s="103"/>
      <c r="K425" s="75">
        <f t="shared" ref="K425:K436" si="492">J425-L425</f>
        <v>0</v>
      </c>
      <c r="L425" s="104"/>
      <c r="M425" s="103"/>
      <c r="N425" s="75">
        <f t="shared" ref="N425:N436" si="493">M425-O425</f>
        <v>0</v>
      </c>
      <c r="O425" s="104"/>
      <c r="P425" s="103"/>
      <c r="Q425" s="75">
        <f t="shared" ref="Q425:Q436" si="494">P425-R425</f>
        <v>0</v>
      </c>
      <c r="R425" s="104"/>
      <c r="S425" s="103"/>
      <c r="T425" s="75">
        <f t="shared" ref="T425:T436" si="495">S425-U425</f>
        <v>0</v>
      </c>
      <c r="U425" s="104"/>
      <c r="V425" s="103"/>
      <c r="W425" s="75">
        <f t="shared" ref="W425:W436" si="496">V425-X425</f>
        <v>0</v>
      </c>
      <c r="X425" s="123"/>
      <c r="Y425" s="103"/>
      <c r="Z425" s="75">
        <f t="shared" ref="Z425:Z436" si="497">Y425-AA425</f>
        <v>0</v>
      </c>
      <c r="AA425" s="104"/>
      <c r="AB425" s="103"/>
      <c r="AC425" s="75">
        <f t="shared" ref="AC425:AC436" si="498">AB425-AD425</f>
        <v>0</v>
      </c>
      <c r="AD425" s="104"/>
      <c r="AE425" s="103"/>
      <c r="AF425" s="75">
        <f t="shared" ref="AF425:AF436" si="499">AE425-AG425</f>
        <v>0</v>
      </c>
      <c r="AG425" s="104"/>
      <c r="AH425" s="103"/>
      <c r="AI425" s="75">
        <f t="shared" ref="AI425:AI436" si="500">AH425-AJ425</f>
        <v>0</v>
      </c>
      <c r="AJ425" s="104"/>
      <c r="AK425" s="103"/>
      <c r="AL425" s="75">
        <f t="shared" ref="AL425:AL436" si="501">AK425-AM425</f>
        <v>0</v>
      </c>
      <c r="AM425" s="104"/>
      <c r="AN425" s="103"/>
      <c r="AO425" s="75">
        <f t="shared" ref="AO425:AO436" si="502">AN425-AP425</f>
        <v>0</v>
      </c>
      <c r="AP425" s="104"/>
      <c r="AQ425" s="103"/>
      <c r="AR425" s="75">
        <f t="shared" ref="AR425:AR436" si="503">AQ425-AS425</f>
        <v>0</v>
      </c>
      <c r="AS425" s="104"/>
      <c r="AT425" s="98"/>
      <c r="AU425" s="77" t="s">
        <v>32</v>
      </c>
    </row>
    <row r="426" spans="1:47" ht="14.45" customHeight="1">
      <c r="A426" s="534"/>
      <c r="B426" s="548"/>
      <c r="C426" s="536"/>
      <c r="D426" s="564"/>
      <c r="E426" s="540"/>
      <c r="F426" s="91" t="s">
        <v>33</v>
      </c>
      <c r="G426" s="103"/>
      <c r="H426" s="75">
        <f t="shared" si="491"/>
        <v>0</v>
      </c>
      <c r="I426" s="104"/>
      <c r="J426" s="103"/>
      <c r="K426" s="75">
        <f t="shared" si="492"/>
        <v>0</v>
      </c>
      <c r="L426" s="104"/>
      <c r="M426" s="103"/>
      <c r="N426" s="75">
        <f t="shared" si="493"/>
        <v>0</v>
      </c>
      <c r="O426" s="104"/>
      <c r="P426" s="103"/>
      <c r="Q426" s="75">
        <f t="shared" si="494"/>
        <v>0</v>
      </c>
      <c r="R426" s="104"/>
      <c r="S426" s="103"/>
      <c r="T426" s="75">
        <f t="shared" si="495"/>
        <v>0</v>
      </c>
      <c r="U426" s="104"/>
      <c r="V426" s="103"/>
      <c r="W426" s="75">
        <f t="shared" si="496"/>
        <v>0</v>
      </c>
      <c r="X426" s="123"/>
      <c r="Y426" s="103"/>
      <c r="Z426" s="75">
        <f t="shared" si="497"/>
        <v>0</v>
      </c>
      <c r="AA426" s="104"/>
      <c r="AB426" s="103"/>
      <c r="AC426" s="75">
        <f t="shared" si="498"/>
        <v>0</v>
      </c>
      <c r="AD426" s="104"/>
      <c r="AE426" s="103"/>
      <c r="AF426" s="75">
        <f t="shared" si="499"/>
        <v>0</v>
      </c>
      <c r="AG426" s="104"/>
      <c r="AH426" s="103"/>
      <c r="AI426" s="75">
        <f t="shared" si="500"/>
        <v>0</v>
      </c>
      <c r="AJ426" s="104"/>
      <c r="AK426" s="103"/>
      <c r="AL426" s="75">
        <f t="shared" si="501"/>
        <v>0</v>
      </c>
      <c r="AM426" s="104"/>
      <c r="AN426" s="103"/>
      <c r="AO426" s="75">
        <f t="shared" si="502"/>
        <v>0</v>
      </c>
      <c r="AP426" s="104"/>
      <c r="AQ426" s="103"/>
      <c r="AR426" s="75">
        <f t="shared" si="503"/>
        <v>0</v>
      </c>
      <c r="AS426" s="104"/>
      <c r="AT426" s="98"/>
      <c r="AU426" s="560">
        <f>SUM(G425:G436,J425:J436,M425:M436,P425:P436,S425:S436,AT425:AT436,V425:V436,Y425:Y436,AB425:AB436,AE425:AE436,AH425:AH436,AK425:AK436,AN425:AN436,AQ425:AQ436)</f>
        <v>0</v>
      </c>
    </row>
    <row r="427" spans="1:47" ht="14.45" customHeight="1">
      <c r="A427" s="534"/>
      <c r="B427" s="548"/>
      <c r="C427" s="536"/>
      <c r="D427" s="564"/>
      <c r="E427" s="540"/>
      <c r="F427" s="91" t="s">
        <v>34</v>
      </c>
      <c r="G427" s="103"/>
      <c r="H427" s="75">
        <f t="shared" si="491"/>
        <v>0</v>
      </c>
      <c r="I427" s="104"/>
      <c r="J427" s="103"/>
      <c r="K427" s="75">
        <f t="shared" si="492"/>
        <v>0</v>
      </c>
      <c r="L427" s="104"/>
      <c r="M427" s="103"/>
      <c r="N427" s="75">
        <f t="shared" si="493"/>
        <v>0</v>
      </c>
      <c r="O427" s="104"/>
      <c r="P427" s="103"/>
      <c r="Q427" s="75">
        <f t="shared" si="494"/>
        <v>0</v>
      </c>
      <c r="R427" s="104"/>
      <c r="S427" s="103"/>
      <c r="T427" s="75">
        <f t="shared" si="495"/>
        <v>0</v>
      </c>
      <c r="U427" s="104"/>
      <c r="V427" s="103"/>
      <c r="W427" s="75">
        <f t="shared" si="496"/>
        <v>0</v>
      </c>
      <c r="X427" s="123"/>
      <c r="Y427" s="103"/>
      <c r="Z427" s="75">
        <f t="shared" si="497"/>
        <v>0</v>
      </c>
      <c r="AA427" s="104"/>
      <c r="AB427" s="103"/>
      <c r="AC427" s="75">
        <f t="shared" si="498"/>
        <v>0</v>
      </c>
      <c r="AD427" s="104"/>
      <c r="AE427" s="103"/>
      <c r="AF427" s="75">
        <f t="shared" si="499"/>
        <v>0</v>
      </c>
      <c r="AG427" s="104"/>
      <c r="AH427" s="103"/>
      <c r="AI427" s="75">
        <f t="shared" si="500"/>
        <v>0</v>
      </c>
      <c r="AJ427" s="104"/>
      <c r="AK427" s="103"/>
      <c r="AL427" s="75">
        <f t="shared" si="501"/>
        <v>0</v>
      </c>
      <c r="AM427" s="104"/>
      <c r="AN427" s="103"/>
      <c r="AO427" s="75">
        <f t="shared" si="502"/>
        <v>0</v>
      </c>
      <c r="AP427" s="104"/>
      <c r="AQ427" s="103"/>
      <c r="AR427" s="75">
        <f t="shared" si="503"/>
        <v>0</v>
      </c>
      <c r="AS427" s="104"/>
      <c r="AT427" s="98"/>
      <c r="AU427" s="560"/>
    </row>
    <row r="428" spans="1:47" ht="14.45" customHeight="1">
      <c r="A428" s="534"/>
      <c r="B428" s="548"/>
      <c r="C428" s="536"/>
      <c r="D428" s="564"/>
      <c r="E428" s="540"/>
      <c r="F428" s="91" t="s">
        <v>36</v>
      </c>
      <c r="G428" s="103"/>
      <c r="H428" s="75">
        <f t="shared" si="491"/>
        <v>0</v>
      </c>
      <c r="I428" s="104"/>
      <c r="J428" s="103"/>
      <c r="K428" s="75">
        <f t="shared" si="492"/>
        <v>0</v>
      </c>
      <c r="L428" s="104"/>
      <c r="M428" s="103"/>
      <c r="N428" s="75">
        <f t="shared" si="493"/>
        <v>0</v>
      </c>
      <c r="O428" s="104"/>
      <c r="P428" s="103"/>
      <c r="Q428" s="75">
        <f t="shared" si="494"/>
        <v>0</v>
      </c>
      <c r="R428" s="104"/>
      <c r="S428" s="103"/>
      <c r="T428" s="75">
        <f t="shared" si="495"/>
        <v>0</v>
      </c>
      <c r="U428" s="104"/>
      <c r="V428" s="103"/>
      <c r="W428" s="75">
        <f t="shared" si="496"/>
        <v>0</v>
      </c>
      <c r="X428" s="123"/>
      <c r="Y428" s="103"/>
      <c r="Z428" s="75">
        <f t="shared" si="497"/>
        <v>0</v>
      </c>
      <c r="AA428" s="104"/>
      <c r="AB428" s="103"/>
      <c r="AC428" s="75">
        <f t="shared" si="498"/>
        <v>0</v>
      </c>
      <c r="AD428" s="104"/>
      <c r="AE428" s="103"/>
      <c r="AF428" s="75">
        <f t="shared" si="499"/>
        <v>0</v>
      </c>
      <c r="AG428" s="104"/>
      <c r="AH428" s="103"/>
      <c r="AI428" s="75">
        <f t="shared" si="500"/>
        <v>0</v>
      </c>
      <c r="AJ428" s="104"/>
      <c r="AK428" s="103"/>
      <c r="AL428" s="75">
        <f t="shared" si="501"/>
        <v>0</v>
      </c>
      <c r="AM428" s="104"/>
      <c r="AN428" s="103"/>
      <c r="AO428" s="75">
        <f t="shared" si="502"/>
        <v>0</v>
      </c>
      <c r="AP428" s="104"/>
      <c r="AQ428" s="103"/>
      <c r="AR428" s="75">
        <f t="shared" si="503"/>
        <v>0</v>
      </c>
      <c r="AS428" s="104"/>
      <c r="AT428" s="98"/>
      <c r="AU428" s="79" t="s">
        <v>35</v>
      </c>
    </row>
    <row r="429" spans="1:47" ht="14.45" customHeight="1">
      <c r="A429" s="534"/>
      <c r="B429" s="548"/>
      <c r="C429" s="536"/>
      <c r="D429" s="564"/>
      <c r="E429" s="540"/>
      <c r="F429" s="91" t="s">
        <v>37</v>
      </c>
      <c r="G429" s="103"/>
      <c r="H429" s="75">
        <f t="shared" si="491"/>
        <v>0</v>
      </c>
      <c r="I429" s="104"/>
      <c r="J429" s="103"/>
      <c r="K429" s="75">
        <f t="shared" si="492"/>
        <v>0</v>
      </c>
      <c r="L429" s="104"/>
      <c r="M429" s="103"/>
      <c r="N429" s="75">
        <f t="shared" si="493"/>
        <v>0</v>
      </c>
      <c r="O429" s="104"/>
      <c r="P429" s="103"/>
      <c r="Q429" s="75">
        <f t="shared" si="494"/>
        <v>0</v>
      </c>
      <c r="R429" s="104"/>
      <c r="S429" s="103"/>
      <c r="T429" s="75">
        <f t="shared" si="495"/>
        <v>0</v>
      </c>
      <c r="U429" s="104"/>
      <c r="V429" s="103"/>
      <c r="W429" s="75">
        <f t="shared" si="496"/>
        <v>0</v>
      </c>
      <c r="X429" s="123"/>
      <c r="Y429" s="103"/>
      <c r="Z429" s="75">
        <f t="shared" si="497"/>
        <v>0</v>
      </c>
      <c r="AA429" s="104"/>
      <c r="AB429" s="103"/>
      <c r="AC429" s="75">
        <f t="shared" si="498"/>
        <v>0</v>
      </c>
      <c r="AD429" s="104"/>
      <c r="AE429" s="103"/>
      <c r="AF429" s="75">
        <f t="shared" si="499"/>
        <v>0</v>
      </c>
      <c r="AG429" s="104"/>
      <c r="AH429" s="103"/>
      <c r="AI429" s="75">
        <f t="shared" si="500"/>
        <v>0</v>
      </c>
      <c r="AJ429" s="104"/>
      <c r="AK429" s="103"/>
      <c r="AL429" s="75">
        <f t="shared" si="501"/>
        <v>0</v>
      </c>
      <c r="AM429" s="104"/>
      <c r="AN429" s="103"/>
      <c r="AO429" s="75">
        <f t="shared" si="502"/>
        <v>0</v>
      </c>
      <c r="AP429" s="104"/>
      <c r="AQ429" s="103"/>
      <c r="AR429" s="75">
        <f t="shared" si="503"/>
        <v>0</v>
      </c>
      <c r="AS429" s="104"/>
      <c r="AT429" s="98"/>
      <c r="AU429" s="560">
        <f>SUM(H425:H436,K425:K436,N425:N436,Q425:Q436,T425:T436,W425:W436,Z425:Z436,AC425:AC436,AF425:AF436,AI425:AI436,AL425:AL436,AO425:AO436,AR425:AR436)</f>
        <v>0</v>
      </c>
    </row>
    <row r="430" spans="1:47" ht="14.45" customHeight="1">
      <c r="A430" s="534"/>
      <c r="B430" s="548"/>
      <c r="C430" s="536"/>
      <c r="D430" s="564"/>
      <c r="E430" s="540"/>
      <c r="F430" s="91" t="s">
        <v>40</v>
      </c>
      <c r="G430" s="103"/>
      <c r="H430" s="75">
        <f t="shared" si="491"/>
        <v>0</v>
      </c>
      <c r="I430" s="104"/>
      <c r="J430" s="103"/>
      <c r="K430" s="75">
        <f t="shared" si="492"/>
        <v>0</v>
      </c>
      <c r="L430" s="104"/>
      <c r="M430" s="103"/>
      <c r="N430" s="75">
        <f t="shared" si="493"/>
        <v>0</v>
      </c>
      <c r="O430" s="104"/>
      <c r="P430" s="103"/>
      <c r="Q430" s="75">
        <f t="shared" si="494"/>
        <v>0</v>
      </c>
      <c r="R430" s="104"/>
      <c r="S430" s="103"/>
      <c r="T430" s="75">
        <f t="shared" si="495"/>
        <v>0</v>
      </c>
      <c r="U430" s="104"/>
      <c r="V430" s="103"/>
      <c r="W430" s="75">
        <f t="shared" si="496"/>
        <v>0</v>
      </c>
      <c r="X430" s="123"/>
      <c r="Y430" s="103"/>
      <c r="Z430" s="75">
        <f t="shared" si="497"/>
        <v>0</v>
      </c>
      <c r="AA430" s="104"/>
      <c r="AB430" s="103"/>
      <c r="AC430" s="75">
        <f t="shared" si="498"/>
        <v>0</v>
      </c>
      <c r="AD430" s="104"/>
      <c r="AE430" s="103"/>
      <c r="AF430" s="75">
        <f t="shared" si="499"/>
        <v>0</v>
      </c>
      <c r="AG430" s="104"/>
      <c r="AH430" s="103"/>
      <c r="AI430" s="75">
        <f t="shared" si="500"/>
        <v>0</v>
      </c>
      <c r="AJ430" s="104"/>
      <c r="AK430" s="103"/>
      <c r="AL430" s="75">
        <f t="shared" si="501"/>
        <v>0</v>
      </c>
      <c r="AM430" s="104"/>
      <c r="AN430" s="103"/>
      <c r="AO430" s="75">
        <f t="shared" si="502"/>
        <v>0</v>
      </c>
      <c r="AP430" s="104"/>
      <c r="AQ430" s="103"/>
      <c r="AR430" s="75">
        <f t="shared" si="503"/>
        <v>0</v>
      </c>
      <c r="AS430" s="104"/>
      <c r="AT430" s="98"/>
      <c r="AU430" s="560"/>
    </row>
    <row r="431" spans="1:47" ht="14.45" customHeight="1">
      <c r="A431" s="534"/>
      <c r="B431" s="548"/>
      <c r="C431" s="536"/>
      <c r="D431" s="564"/>
      <c r="E431" s="540"/>
      <c r="F431" s="91" t="s">
        <v>41</v>
      </c>
      <c r="G431" s="103"/>
      <c r="H431" s="75">
        <f t="shared" si="491"/>
        <v>0</v>
      </c>
      <c r="I431" s="104"/>
      <c r="J431" s="103"/>
      <c r="K431" s="75">
        <f t="shared" si="492"/>
        <v>0</v>
      </c>
      <c r="L431" s="104"/>
      <c r="M431" s="103"/>
      <c r="N431" s="75">
        <f t="shared" si="493"/>
        <v>0</v>
      </c>
      <c r="O431" s="104"/>
      <c r="P431" s="103"/>
      <c r="Q431" s="75">
        <f t="shared" si="494"/>
        <v>0</v>
      </c>
      <c r="R431" s="104"/>
      <c r="S431" s="103"/>
      <c r="T431" s="75">
        <f t="shared" si="495"/>
        <v>0</v>
      </c>
      <c r="U431" s="104"/>
      <c r="V431" s="103"/>
      <c r="W431" s="75">
        <f t="shared" si="496"/>
        <v>0</v>
      </c>
      <c r="X431" s="123"/>
      <c r="Y431" s="103"/>
      <c r="Z431" s="75">
        <f t="shared" si="497"/>
        <v>0</v>
      </c>
      <c r="AA431" s="104"/>
      <c r="AB431" s="103"/>
      <c r="AC431" s="75">
        <f t="shared" si="498"/>
        <v>0</v>
      </c>
      <c r="AD431" s="104"/>
      <c r="AE431" s="103"/>
      <c r="AF431" s="75">
        <f t="shared" si="499"/>
        <v>0</v>
      </c>
      <c r="AG431" s="104"/>
      <c r="AH431" s="103"/>
      <c r="AI431" s="75">
        <f t="shared" si="500"/>
        <v>0</v>
      </c>
      <c r="AJ431" s="104"/>
      <c r="AK431" s="103"/>
      <c r="AL431" s="75">
        <f t="shared" si="501"/>
        <v>0</v>
      </c>
      <c r="AM431" s="104"/>
      <c r="AN431" s="103"/>
      <c r="AO431" s="75">
        <f t="shared" si="502"/>
        <v>0</v>
      </c>
      <c r="AP431" s="104"/>
      <c r="AQ431" s="103"/>
      <c r="AR431" s="75">
        <f t="shared" si="503"/>
        <v>0</v>
      </c>
      <c r="AS431" s="104"/>
      <c r="AT431" s="98"/>
      <c r="AU431" s="79" t="s">
        <v>38</v>
      </c>
    </row>
    <row r="432" spans="1:47" ht="14.45" customHeight="1">
      <c r="A432" s="534"/>
      <c r="B432" s="548"/>
      <c r="C432" s="536"/>
      <c r="D432" s="564"/>
      <c r="E432" s="540"/>
      <c r="F432" s="91" t="s">
        <v>43</v>
      </c>
      <c r="G432" s="103"/>
      <c r="H432" s="75">
        <f t="shared" si="491"/>
        <v>0</v>
      </c>
      <c r="I432" s="104"/>
      <c r="J432" s="103"/>
      <c r="K432" s="75">
        <f t="shared" si="492"/>
        <v>0</v>
      </c>
      <c r="L432" s="104"/>
      <c r="M432" s="103"/>
      <c r="N432" s="75">
        <f t="shared" si="493"/>
        <v>0</v>
      </c>
      <c r="O432" s="104"/>
      <c r="P432" s="103"/>
      <c r="Q432" s="75">
        <f t="shared" si="494"/>
        <v>0</v>
      </c>
      <c r="R432" s="104"/>
      <c r="S432" s="103"/>
      <c r="T432" s="75">
        <f t="shared" si="495"/>
        <v>0</v>
      </c>
      <c r="U432" s="104"/>
      <c r="V432" s="103"/>
      <c r="W432" s="75">
        <f t="shared" si="496"/>
        <v>0</v>
      </c>
      <c r="X432" s="123"/>
      <c r="Y432" s="103"/>
      <c r="Z432" s="75">
        <f t="shared" si="497"/>
        <v>0</v>
      </c>
      <c r="AA432" s="104"/>
      <c r="AB432" s="103"/>
      <c r="AC432" s="75">
        <f t="shared" si="498"/>
        <v>0</v>
      </c>
      <c r="AD432" s="104"/>
      <c r="AE432" s="103"/>
      <c r="AF432" s="75">
        <f t="shared" si="499"/>
        <v>0</v>
      </c>
      <c r="AG432" s="104"/>
      <c r="AH432" s="103"/>
      <c r="AI432" s="75">
        <f t="shared" si="500"/>
        <v>0</v>
      </c>
      <c r="AJ432" s="104"/>
      <c r="AK432" s="103"/>
      <c r="AL432" s="75">
        <f t="shared" si="501"/>
        <v>0</v>
      </c>
      <c r="AM432" s="104"/>
      <c r="AN432" s="103"/>
      <c r="AO432" s="75">
        <f t="shared" si="502"/>
        <v>0</v>
      </c>
      <c r="AP432" s="104"/>
      <c r="AQ432" s="103"/>
      <c r="AR432" s="75">
        <f t="shared" si="503"/>
        <v>0</v>
      </c>
      <c r="AS432" s="104"/>
      <c r="AT432" s="98"/>
      <c r="AU432" s="560">
        <f>SUM(I425:I436,L425:L436,O425:O436,R425:R436,U425:U436,X425:X436,AA425:AA436,AD425:AD436,AG425:AG436,AJ425:AJ436,AM425:AM436,AP425:AP436,AS425:AS436)</f>
        <v>0</v>
      </c>
    </row>
    <row r="433" spans="1:47" ht="14.45" customHeight="1">
      <c r="A433" s="534"/>
      <c r="B433" s="548"/>
      <c r="C433" s="536"/>
      <c r="D433" s="564"/>
      <c r="E433" s="540"/>
      <c r="F433" s="91" t="s">
        <v>44</v>
      </c>
      <c r="G433" s="103"/>
      <c r="H433" s="75">
        <f t="shared" si="491"/>
        <v>0</v>
      </c>
      <c r="I433" s="104"/>
      <c r="J433" s="103"/>
      <c r="K433" s="75">
        <f t="shared" si="492"/>
        <v>0</v>
      </c>
      <c r="L433" s="104"/>
      <c r="M433" s="103"/>
      <c r="N433" s="75">
        <f t="shared" si="493"/>
        <v>0</v>
      </c>
      <c r="O433" s="104"/>
      <c r="P433" s="103"/>
      <c r="Q433" s="75">
        <f t="shared" si="494"/>
        <v>0</v>
      </c>
      <c r="R433" s="104"/>
      <c r="S433" s="103"/>
      <c r="T433" s="75">
        <f t="shared" si="495"/>
        <v>0</v>
      </c>
      <c r="U433" s="104"/>
      <c r="V433" s="103"/>
      <c r="W433" s="75">
        <f t="shared" si="496"/>
        <v>0</v>
      </c>
      <c r="X433" s="123"/>
      <c r="Y433" s="103"/>
      <c r="Z433" s="75">
        <f t="shared" si="497"/>
        <v>0</v>
      </c>
      <c r="AA433" s="104"/>
      <c r="AB433" s="103"/>
      <c r="AC433" s="75">
        <f t="shared" si="498"/>
        <v>0</v>
      </c>
      <c r="AD433" s="104"/>
      <c r="AE433" s="103"/>
      <c r="AF433" s="75">
        <f t="shared" si="499"/>
        <v>0</v>
      </c>
      <c r="AG433" s="104"/>
      <c r="AH433" s="103"/>
      <c r="AI433" s="75">
        <f t="shared" si="500"/>
        <v>0</v>
      </c>
      <c r="AJ433" s="104"/>
      <c r="AK433" s="103"/>
      <c r="AL433" s="75">
        <f t="shared" si="501"/>
        <v>0</v>
      </c>
      <c r="AM433" s="104"/>
      <c r="AN433" s="103"/>
      <c r="AO433" s="75">
        <f t="shared" si="502"/>
        <v>0</v>
      </c>
      <c r="AP433" s="104"/>
      <c r="AQ433" s="103"/>
      <c r="AR433" s="75">
        <f t="shared" si="503"/>
        <v>0</v>
      </c>
      <c r="AS433" s="104"/>
      <c r="AT433" s="98"/>
      <c r="AU433" s="560"/>
    </row>
    <row r="434" spans="1:47" ht="14.45" customHeight="1">
      <c r="A434" s="534"/>
      <c r="B434" s="548"/>
      <c r="C434" s="536"/>
      <c r="D434" s="564"/>
      <c r="E434" s="540"/>
      <c r="F434" s="91" t="s">
        <v>310</v>
      </c>
      <c r="G434" s="103"/>
      <c r="H434" s="75">
        <f t="shared" si="491"/>
        <v>0</v>
      </c>
      <c r="I434" s="104"/>
      <c r="J434" s="103"/>
      <c r="K434" s="75">
        <f t="shared" si="492"/>
        <v>0</v>
      </c>
      <c r="L434" s="104"/>
      <c r="M434" s="103"/>
      <c r="N434" s="75">
        <f t="shared" si="493"/>
        <v>0</v>
      </c>
      <c r="O434" s="104"/>
      <c r="P434" s="103"/>
      <c r="Q434" s="75">
        <f t="shared" si="494"/>
        <v>0</v>
      </c>
      <c r="R434" s="104"/>
      <c r="S434" s="103"/>
      <c r="T434" s="75">
        <f t="shared" si="495"/>
        <v>0</v>
      </c>
      <c r="U434" s="104"/>
      <c r="V434" s="103"/>
      <c r="W434" s="75">
        <f t="shared" si="496"/>
        <v>0</v>
      </c>
      <c r="X434" s="123"/>
      <c r="Y434" s="103"/>
      <c r="Z434" s="75">
        <f t="shared" si="497"/>
        <v>0</v>
      </c>
      <c r="AA434" s="104"/>
      <c r="AB434" s="103"/>
      <c r="AC434" s="75">
        <f t="shared" si="498"/>
        <v>0</v>
      </c>
      <c r="AD434" s="104"/>
      <c r="AE434" s="103"/>
      <c r="AF434" s="75">
        <f t="shared" si="499"/>
        <v>0</v>
      </c>
      <c r="AG434" s="104"/>
      <c r="AH434" s="103"/>
      <c r="AI434" s="75">
        <f t="shared" si="500"/>
        <v>0</v>
      </c>
      <c r="AJ434" s="104"/>
      <c r="AK434" s="103"/>
      <c r="AL434" s="75">
        <f t="shared" si="501"/>
        <v>0</v>
      </c>
      <c r="AM434" s="104"/>
      <c r="AN434" s="103"/>
      <c r="AO434" s="75">
        <f t="shared" si="502"/>
        <v>0</v>
      </c>
      <c r="AP434" s="104"/>
      <c r="AQ434" s="103"/>
      <c r="AR434" s="75">
        <f t="shared" si="503"/>
        <v>0</v>
      </c>
      <c r="AS434" s="104"/>
      <c r="AT434" s="98"/>
      <c r="AU434" s="79" t="s">
        <v>42</v>
      </c>
    </row>
    <row r="435" spans="1:47" ht="14.45" customHeight="1">
      <c r="A435" s="534"/>
      <c r="B435" s="548"/>
      <c r="C435" s="536"/>
      <c r="D435" s="564"/>
      <c r="E435" s="540"/>
      <c r="F435" s="91" t="s">
        <v>311</v>
      </c>
      <c r="G435" s="103"/>
      <c r="H435" s="75">
        <f t="shared" si="491"/>
        <v>0</v>
      </c>
      <c r="I435" s="104"/>
      <c r="J435" s="103"/>
      <c r="K435" s="75">
        <f t="shared" si="492"/>
        <v>0</v>
      </c>
      <c r="L435" s="104"/>
      <c r="M435" s="103"/>
      <c r="N435" s="75">
        <f t="shared" si="493"/>
        <v>0</v>
      </c>
      <c r="O435" s="104"/>
      <c r="P435" s="103"/>
      <c r="Q435" s="75">
        <f t="shared" si="494"/>
        <v>0</v>
      </c>
      <c r="R435" s="104"/>
      <c r="S435" s="103"/>
      <c r="T435" s="75">
        <f t="shared" si="495"/>
        <v>0</v>
      </c>
      <c r="U435" s="104"/>
      <c r="V435" s="103"/>
      <c r="W435" s="75">
        <f t="shared" si="496"/>
        <v>0</v>
      </c>
      <c r="X435" s="123"/>
      <c r="Y435" s="103"/>
      <c r="Z435" s="75">
        <f t="shared" si="497"/>
        <v>0</v>
      </c>
      <c r="AA435" s="104"/>
      <c r="AB435" s="103"/>
      <c r="AC435" s="75">
        <f t="shared" si="498"/>
        <v>0</v>
      </c>
      <c r="AD435" s="104"/>
      <c r="AE435" s="103"/>
      <c r="AF435" s="75">
        <f t="shared" si="499"/>
        <v>0</v>
      </c>
      <c r="AG435" s="104"/>
      <c r="AH435" s="103"/>
      <c r="AI435" s="75">
        <f t="shared" si="500"/>
        <v>0</v>
      </c>
      <c r="AJ435" s="104"/>
      <c r="AK435" s="103"/>
      <c r="AL435" s="75">
        <f t="shared" si="501"/>
        <v>0</v>
      </c>
      <c r="AM435" s="104"/>
      <c r="AN435" s="103"/>
      <c r="AO435" s="75">
        <f t="shared" si="502"/>
        <v>0</v>
      </c>
      <c r="AP435" s="104"/>
      <c r="AQ435" s="103"/>
      <c r="AR435" s="75">
        <f t="shared" si="503"/>
        <v>0</v>
      </c>
      <c r="AS435" s="104"/>
      <c r="AT435" s="98"/>
      <c r="AU435" s="562" t="e">
        <f>AU432/AU426</f>
        <v>#DIV/0!</v>
      </c>
    </row>
    <row r="436" spans="1:47" ht="15" customHeight="1">
      <c r="A436" s="481"/>
      <c r="B436" s="484"/>
      <c r="C436" s="487"/>
      <c r="D436" s="570"/>
      <c r="E436" s="493"/>
      <c r="F436" s="93" t="s">
        <v>312</v>
      </c>
      <c r="G436" s="107"/>
      <c r="H436" s="76">
        <f t="shared" si="491"/>
        <v>0</v>
      </c>
      <c r="I436" s="108"/>
      <c r="J436" s="107"/>
      <c r="K436" s="76">
        <f t="shared" si="492"/>
        <v>0</v>
      </c>
      <c r="L436" s="108"/>
      <c r="M436" s="107"/>
      <c r="N436" s="76">
        <f t="shared" si="493"/>
        <v>0</v>
      </c>
      <c r="O436" s="108"/>
      <c r="P436" s="107"/>
      <c r="Q436" s="76">
        <f t="shared" si="494"/>
        <v>0</v>
      </c>
      <c r="R436" s="108"/>
      <c r="S436" s="107"/>
      <c r="T436" s="76">
        <f t="shared" si="495"/>
        <v>0</v>
      </c>
      <c r="U436" s="108"/>
      <c r="V436" s="107"/>
      <c r="W436" s="76">
        <f t="shared" si="496"/>
        <v>0</v>
      </c>
      <c r="X436" s="125"/>
      <c r="Y436" s="107"/>
      <c r="Z436" s="76">
        <f t="shared" si="497"/>
        <v>0</v>
      </c>
      <c r="AA436" s="108"/>
      <c r="AB436" s="107"/>
      <c r="AC436" s="76">
        <f t="shared" si="498"/>
        <v>0</v>
      </c>
      <c r="AD436" s="108"/>
      <c r="AE436" s="107"/>
      <c r="AF436" s="76">
        <f t="shared" si="499"/>
        <v>0</v>
      </c>
      <c r="AG436" s="108"/>
      <c r="AH436" s="107"/>
      <c r="AI436" s="76">
        <f t="shared" si="500"/>
        <v>0</v>
      </c>
      <c r="AJ436" s="108"/>
      <c r="AK436" s="107"/>
      <c r="AL436" s="76">
        <f t="shared" si="501"/>
        <v>0</v>
      </c>
      <c r="AM436" s="108"/>
      <c r="AN436" s="107"/>
      <c r="AO436" s="76">
        <f t="shared" si="502"/>
        <v>0</v>
      </c>
      <c r="AP436" s="108"/>
      <c r="AQ436" s="107"/>
      <c r="AR436" s="76">
        <f t="shared" si="503"/>
        <v>0</v>
      </c>
      <c r="AS436" s="108"/>
      <c r="AT436" s="100"/>
      <c r="AU436" s="575"/>
    </row>
    <row r="437" spans="1:47" ht="15" customHeight="1">
      <c r="A437" s="546" t="s">
        <v>22</v>
      </c>
      <c r="B437" s="532" t="s">
        <v>18</v>
      </c>
      <c r="C437" s="532" t="s">
        <v>19</v>
      </c>
      <c r="D437" s="532" t="s">
        <v>204</v>
      </c>
      <c r="E437" s="532" t="s">
        <v>21</v>
      </c>
      <c r="F437" s="550" t="s">
        <v>23</v>
      </c>
      <c r="G437" s="512" t="s">
        <v>24</v>
      </c>
      <c r="H437" s="502" t="s">
        <v>25</v>
      </c>
      <c r="I437" s="504" t="s">
        <v>26</v>
      </c>
      <c r="J437" s="512" t="s">
        <v>24</v>
      </c>
      <c r="K437" s="502" t="s">
        <v>25</v>
      </c>
      <c r="L437" s="504" t="s">
        <v>26</v>
      </c>
      <c r="M437" s="512" t="s">
        <v>24</v>
      </c>
      <c r="N437" s="502" t="s">
        <v>25</v>
      </c>
      <c r="O437" s="504" t="s">
        <v>26</v>
      </c>
      <c r="P437" s="512" t="s">
        <v>24</v>
      </c>
      <c r="Q437" s="502" t="s">
        <v>25</v>
      </c>
      <c r="R437" s="504" t="s">
        <v>26</v>
      </c>
      <c r="S437" s="512" t="s">
        <v>24</v>
      </c>
      <c r="T437" s="502" t="s">
        <v>25</v>
      </c>
      <c r="U437" s="504" t="s">
        <v>26</v>
      </c>
      <c r="V437" s="512" t="s">
        <v>24</v>
      </c>
      <c r="W437" s="502" t="s">
        <v>25</v>
      </c>
      <c r="X437" s="542" t="s">
        <v>26</v>
      </c>
      <c r="Y437" s="512" t="s">
        <v>24</v>
      </c>
      <c r="Z437" s="502" t="s">
        <v>25</v>
      </c>
      <c r="AA437" s="504" t="s">
        <v>26</v>
      </c>
      <c r="AB437" s="512" t="s">
        <v>24</v>
      </c>
      <c r="AC437" s="502" t="s">
        <v>25</v>
      </c>
      <c r="AD437" s="504" t="s">
        <v>26</v>
      </c>
      <c r="AE437" s="512" t="s">
        <v>24</v>
      </c>
      <c r="AF437" s="502" t="s">
        <v>25</v>
      </c>
      <c r="AG437" s="504" t="s">
        <v>26</v>
      </c>
      <c r="AH437" s="512" t="s">
        <v>24</v>
      </c>
      <c r="AI437" s="502" t="s">
        <v>25</v>
      </c>
      <c r="AJ437" s="504" t="s">
        <v>26</v>
      </c>
      <c r="AK437" s="512" t="s">
        <v>24</v>
      </c>
      <c r="AL437" s="502" t="s">
        <v>25</v>
      </c>
      <c r="AM437" s="504" t="s">
        <v>26</v>
      </c>
      <c r="AN437" s="512" t="s">
        <v>24</v>
      </c>
      <c r="AO437" s="502" t="s">
        <v>25</v>
      </c>
      <c r="AP437" s="504" t="s">
        <v>26</v>
      </c>
      <c r="AQ437" s="512" t="s">
        <v>24</v>
      </c>
      <c r="AR437" s="502" t="s">
        <v>25</v>
      </c>
      <c r="AS437" s="504" t="s">
        <v>26</v>
      </c>
      <c r="AT437" s="544" t="s">
        <v>24</v>
      </c>
      <c r="AU437" s="552" t="s">
        <v>27</v>
      </c>
    </row>
    <row r="438" spans="1:47" ht="15" customHeight="1">
      <c r="A438" s="547"/>
      <c r="B438" s="533"/>
      <c r="C438" s="533"/>
      <c r="D438" s="533"/>
      <c r="E438" s="533"/>
      <c r="F438" s="551"/>
      <c r="G438" s="513"/>
      <c r="H438" s="503"/>
      <c r="I438" s="505"/>
      <c r="J438" s="513"/>
      <c r="K438" s="503"/>
      <c r="L438" s="505"/>
      <c r="M438" s="513"/>
      <c r="N438" s="503"/>
      <c r="O438" s="505"/>
      <c r="P438" s="513"/>
      <c r="Q438" s="503"/>
      <c r="R438" s="505"/>
      <c r="S438" s="513"/>
      <c r="T438" s="503"/>
      <c r="U438" s="505"/>
      <c r="V438" s="513"/>
      <c r="W438" s="503"/>
      <c r="X438" s="543"/>
      <c r="Y438" s="513"/>
      <c r="Z438" s="503"/>
      <c r="AA438" s="505"/>
      <c r="AB438" s="513"/>
      <c r="AC438" s="503"/>
      <c r="AD438" s="505"/>
      <c r="AE438" s="513"/>
      <c r="AF438" s="503"/>
      <c r="AG438" s="505"/>
      <c r="AH438" s="513"/>
      <c r="AI438" s="503"/>
      <c r="AJ438" s="505"/>
      <c r="AK438" s="513"/>
      <c r="AL438" s="503"/>
      <c r="AM438" s="505"/>
      <c r="AN438" s="513"/>
      <c r="AO438" s="503"/>
      <c r="AP438" s="505"/>
      <c r="AQ438" s="513"/>
      <c r="AR438" s="503"/>
      <c r="AS438" s="505"/>
      <c r="AT438" s="545"/>
      <c r="AU438" s="553"/>
    </row>
    <row r="439" spans="1:47" ht="15" customHeight="1">
      <c r="A439" s="534" t="s">
        <v>205</v>
      </c>
      <c r="B439" s="548" t="s">
        <v>372</v>
      </c>
      <c r="C439" s="536">
        <v>2268</v>
      </c>
      <c r="D439" s="564" t="s">
        <v>373</v>
      </c>
      <c r="E439" s="540" t="s">
        <v>374</v>
      </c>
      <c r="F439" s="91" t="s">
        <v>31</v>
      </c>
      <c r="G439" s="103"/>
      <c r="H439" s="75">
        <f t="shared" ref="H439:H447" si="504">G439-I439</f>
        <v>0</v>
      </c>
      <c r="I439" s="104"/>
      <c r="J439" s="103"/>
      <c r="K439" s="75">
        <f t="shared" ref="K439:K447" si="505">J439-L439</f>
        <v>0</v>
      </c>
      <c r="L439" s="104"/>
      <c r="M439" s="103"/>
      <c r="N439" s="75">
        <f t="shared" ref="N439:N447" si="506">M439-O439</f>
        <v>0</v>
      </c>
      <c r="O439" s="104"/>
      <c r="P439" s="103"/>
      <c r="Q439" s="75">
        <f t="shared" ref="Q439:Q447" si="507">P439-R439</f>
        <v>0</v>
      </c>
      <c r="R439" s="104"/>
      <c r="S439" s="103"/>
      <c r="T439" s="75">
        <f t="shared" ref="T439:T447" si="508">S439-U439</f>
        <v>0</v>
      </c>
      <c r="U439" s="104"/>
      <c r="V439" s="103"/>
      <c r="W439" s="75">
        <f t="shared" ref="W439:W447" si="509">V439-X439</f>
        <v>0</v>
      </c>
      <c r="X439" s="123"/>
      <c r="Y439" s="103"/>
      <c r="Z439" s="75">
        <f t="shared" ref="Z439:Z447" si="510">Y439-AA439</f>
        <v>0</v>
      </c>
      <c r="AA439" s="104"/>
      <c r="AB439" s="103"/>
      <c r="AC439" s="75">
        <f t="shared" ref="AC439:AC447" si="511">AB439-AD439</f>
        <v>0</v>
      </c>
      <c r="AD439" s="104"/>
      <c r="AE439" s="103"/>
      <c r="AF439" s="75">
        <f t="shared" ref="AF439:AF447" si="512">AE439-AG439</f>
        <v>0</v>
      </c>
      <c r="AG439" s="104"/>
      <c r="AH439" s="103"/>
      <c r="AI439" s="75">
        <f t="shared" ref="AI439:AI447" si="513">AH439-AJ439</f>
        <v>0</v>
      </c>
      <c r="AJ439" s="104"/>
      <c r="AK439" s="103"/>
      <c r="AL439" s="75">
        <f t="shared" ref="AL439:AL447" si="514">AK439-AM439</f>
        <v>0</v>
      </c>
      <c r="AM439" s="104"/>
      <c r="AN439" s="103"/>
      <c r="AO439" s="75">
        <f t="shared" ref="AO439:AO447" si="515">AN439-AP439</f>
        <v>0</v>
      </c>
      <c r="AP439" s="104"/>
      <c r="AQ439" s="103"/>
      <c r="AR439" s="75">
        <f t="shared" ref="AR439:AR447" si="516">AQ439-AS439</f>
        <v>0</v>
      </c>
      <c r="AS439" s="104"/>
      <c r="AT439" s="98"/>
      <c r="AU439" s="77" t="s">
        <v>32</v>
      </c>
    </row>
    <row r="440" spans="1:47" ht="15" customHeight="1">
      <c r="A440" s="534"/>
      <c r="B440" s="548"/>
      <c r="C440" s="536"/>
      <c r="D440" s="564"/>
      <c r="E440" s="540"/>
      <c r="F440" s="91" t="s">
        <v>33</v>
      </c>
      <c r="G440" s="103"/>
      <c r="H440" s="75">
        <f t="shared" si="504"/>
        <v>0</v>
      </c>
      <c r="I440" s="104"/>
      <c r="J440" s="103"/>
      <c r="K440" s="75">
        <f t="shared" si="505"/>
        <v>0</v>
      </c>
      <c r="L440" s="104"/>
      <c r="M440" s="103"/>
      <c r="N440" s="75">
        <f t="shared" si="506"/>
        <v>0</v>
      </c>
      <c r="O440" s="104"/>
      <c r="P440" s="103"/>
      <c r="Q440" s="75">
        <f t="shared" si="507"/>
        <v>0</v>
      </c>
      <c r="R440" s="104"/>
      <c r="S440" s="103"/>
      <c r="T440" s="75">
        <f t="shared" si="508"/>
        <v>0</v>
      </c>
      <c r="U440" s="104"/>
      <c r="V440" s="103"/>
      <c r="W440" s="75">
        <f t="shared" si="509"/>
        <v>0</v>
      </c>
      <c r="X440" s="123"/>
      <c r="Y440" s="103"/>
      <c r="Z440" s="75">
        <f t="shared" si="510"/>
        <v>0</v>
      </c>
      <c r="AA440" s="104"/>
      <c r="AB440" s="103"/>
      <c r="AC440" s="75">
        <f t="shared" si="511"/>
        <v>0</v>
      </c>
      <c r="AD440" s="104"/>
      <c r="AE440" s="103"/>
      <c r="AF440" s="75">
        <f t="shared" si="512"/>
        <v>0</v>
      </c>
      <c r="AG440" s="104"/>
      <c r="AH440" s="103"/>
      <c r="AI440" s="75">
        <f t="shared" si="513"/>
        <v>0</v>
      </c>
      <c r="AJ440" s="104"/>
      <c r="AK440" s="103"/>
      <c r="AL440" s="75">
        <f t="shared" si="514"/>
        <v>0</v>
      </c>
      <c r="AM440" s="104"/>
      <c r="AN440" s="103"/>
      <c r="AO440" s="75">
        <f t="shared" si="515"/>
        <v>0</v>
      </c>
      <c r="AP440" s="104"/>
      <c r="AQ440" s="103"/>
      <c r="AR440" s="75">
        <f t="shared" si="516"/>
        <v>0</v>
      </c>
      <c r="AS440" s="104"/>
      <c r="AT440" s="98"/>
      <c r="AU440" s="78">
        <f>SUM(G439:G447,J439:J447,M439:M447,P439:P447,S439:S447,V439:V447,Y439:Y447,AB439:AB447,AE439:AE447,AH439:AH447,AK439:AK447,AT439:AT447,AN439:AN447,AQ439:AQ447)</f>
        <v>900000</v>
      </c>
    </row>
    <row r="441" spans="1:47" ht="15" customHeight="1">
      <c r="A441" s="534"/>
      <c r="B441" s="548"/>
      <c r="C441" s="536"/>
      <c r="D441" s="564"/>
      <c r="E441" s="540"/>
      <c r="F441" s="91" t="s">
        <v>34</v>
      </c>
      <c r="G441" s="103"/>
      <c r="H441" s="75">
        <f t="shared" si="504"/>
        <v>0</v>
      </c>
      <c r="I441" s="104"/>
      <c r="J441" s="103"/>
      <c r="K441" s="75">
        <f t="shared" si="505"/>
        <v>0</v>
      </c>
      <c r="L441" s="104"/>
      <c r="M441" s="103"/>
      <c r="N441" s="75">
        <f t="shared" si="506"/>
        <v>0</v>
      </c>
      <c r="O441" s="104"/>
      <c r="P441" s="103"/>
      <c r="Q441" s="75">
        <f t="shared" si="507"/>
        <v>0</v>
      </c>
      <c r="R441" s="104"/>
      <c r="S441" s="103"/>
      <c r="T441" s="75">
        <f t="shared" si="508"/>
        <v>0</v>
      </c>
      <c r="U441" s="104"/>
      <c r="V441" s="103"/>
      <c r="W441" s="75">
        <f t="shared" si="509"/>
        <v>0</v>
      </c>
      <c r="X441" s="123"/>
      <c r="Y441" s="103"/>
      <c r="Z441" s="75">
        <f t="shared" si="510"/>
        <v>0</v>
      </c>
      <c r="AA441" s="104"/>
      <c r="AB441" s="103"/>
      <c r="AC441" s="75">
        <f t="shared" si="511"/>
        <v>0</v>
      </c>
      <c r="AD441" s="104"/>
      <c r="AE441" s="103"/>
      <c r="AF441" s="75">
        <f t="shared" si="512"/>
        <v>0</v>
      </c>
      <c r="AG441" s="104"/>
      <c r="AH441" s="103"/>
      <c r="AI441" s="75">
        <f t="shared" si="513"/>
        <v>0</v>
      </c>
      <c r="AJ441" s="104"/>
      <c r="AK441" s="103"/>
      <c r="AL441" s="75">
        <f t="shared" si="514"/>
        <v>0</v>
      </c>
      <c r="AM441" s="104"/>
      <c r="AN441" s="103"/>
      <c r="AO441" s="75">
        <f t="shared" si="515"/>
        <v>0</v>
      </c>
      <c r="AP441" s="104"/>
      <c r="AQ441" s="103"/>
      <c r="AR441" s="75">
        <f t="shared" si="516"/>
        <v>0</v>
      </c>
      <c r="AS441" s="104"/>
      <c r="AT441" s="98"/>
      <c r="AU441" s="79" t="s">
        <v>35</v>
      </c>
    </row>
    <row r="442" spans="1:47" ht="15" customHeight="1">
      <c r="A442" s="534"/>
      <c r="B442" s="548"/>
      <c r="C442" s="536"/>
      <c r="D442" s="564"/>
      <c r="E442" s="540"/>
      <c r="F442" s="91" t="s">
        <v>36</v>
      </c>
      <c r="G442" s="103">
        <v>150000</v>
      </c>
      <c r="H442" s="75">
        <f t="shared" si="504"/>
        <v>0</v>
      </c>
      <c r="I442" s="104">
        <v>150000</v>
      </c>
      <c r="J442" s="103"/>
      <c r="K442" s="75">
        <f t="shared" si="505"/>
        <v>0</v>
      </c>
      <c r="L442" s="104"/>
      <c r="M442" s="103"/>
      <c r="N442" s="75">
        <f t="shared" si="506"/>
        <v>0</v>
      </c>
      <c r="O442" s="104"/>
      <c r="P442" s="103"/>
      <c r="Q442" s="75">
        <f t="shared" si="507"/>
        <v>0</v>
      </c>
      <c r="R442" s="104"/>
      <c r="S442" s="103"/>
      <c r="T442" s="75">
        <f t="shared" si="508"/>
        <v>0</v>
      </c>
      <c r="U442" s="104"/>
      <c r="V442" s="103"/>
      <c r="W442" s="75">
        <f t="shared" si="509"/>
        <v>0</v>
      </c>
      <c r="X442" s="123"/>
      <c r="Y442" s="103"/>
      <c r="Z442" s="75">
        <f t="shared" si="510"/>
        <v>0</v>
      </c>
      <c r="AA442" s="104"/>
      <c r="AB442" s="103"/>
      <c r="AC442" s="75">
        <f t="shared" si="511"/>
        <v>0</v>
      </c>
      <c r="AD442" s="104"/>
      <c r="AE442" s="103"/>
      <c r="AF442" s="75">
        <f t="shared" si="512"/>
        <v>0</v>
      </c>
      <c r="AG442" s="104"/>
      <c r="AH442" s="103"/>
      <c r="AI442" s="75">
        <f t="shared" si="513"/>
        <v>0</v>
      </c>
      <c r="AJ442" s="104"/>
      <c r="AK442" s="103"/>
      <c r="AL442" s="75">
        <f t="shared" si="514"/>
        <v>0</v>
      </c>
      <c r="AM442" s="104"/>
      <c r="AN442" s="103"/>
      <c r="AO442" s="75">
        <f t="shared" si="515"/>
        <v>0</v>
      </c>
      <c r="AP442" s="104"/>
      <c r="AQ442" s="103"/>
      <c r="AR442" s="75">
        <f t="shared" si="516"/>
        <v>0</v>
      </c>
      <c r="AS442" s="104"/>
      <c r="AT442" s="98"/>
      <c r="AU442" s="78">
        <f>SUM(H439:H447,K439:K447,N439:N447,Q439:Q447,T439:T447,W439:W447,Z439:Z447,AC439:AC447,AF439:AF447,AI439:AI447,AL439:AL447,AO439:AO447,AR439:AR447)</f>
        <v>0</v>
      </c>
    </row>
    <row r="443" spans="1:47" ht="15" customHeight="1">
      <c r="A443" s="534"/>
      <c r="B443" s="548"/>
      <c r="C443" s="536"/>
      <c r="D443" s="564"/>
      <c r="E443" s="540"/>
      <c r="F443" s="91" t="s">
        <v>37</v>
      </c>
      <c r="G443" s="103"/>
      <c r="H443" s="75">
        <f t="shared" si="504"/>
        <v>0</v>
      </c>
      <c r="I443" s="104"/>
      <c r="J443" s="103"/>
      <c r="K443" s="75">
        <f t="shared" si="505"/>
        <v>0</v>
      </c>
      <c r="L443" s="104"/>
      <c r="M443" s="103"/>
      <c r="N443" s="75">
        <f t="shared" si="506"/>
        <v>0</v>
      </c>
      <c r="O443" s="104"/>
      <c r="P443" s="103">
        <v>50000</v>
      </c>
      <c r="Q443" s="75">
        <f t="shared" si="507"/>
        <v>0</v>
      </c>
      <c r="R443" s="104">
        <v>50000</v>
      </c>
      <c r="S443" s="103"/>
      <c r="T443" s="75">
        <f t="shared" si="508"/>
        <v>0</v>
      </c>
      <c r="U443" s="104"/>
      <c r="V443" s="103"/>
      <c r="W443" s="75">
        <f t="shared" si="509"/>
        <v>0</v>
      </c>
      <c r="X443" s="123"/>
      <c r="Y443" s="103"/>
      <c r="Z443" s="75">
        <f t="shared" si="510"/>
        <v>0</v>
      </c>
      <c r="AA443" s="104"/>
      <c r="AB443" s="103"/>
      <c r="AC443" s="75">
        <f t="shared" si="511"/>
        <v>0</v>
      </c>
      <c r="AD443" s="104"/>
      <c r="AE443" s="103"/>
      <c r="AF443" s="75">
        <f t="shared" si="512"/>
        <v>0</v>
      </c>
      <c r="AG443" s="104"/>
      <c r="AH443" s="103"/>
      <c r="AI443" s="75">
        <f t="shared" si="513"/>
        <v>0</v>
      </c>
      <c r="AJ443" s="104"/>
      <c r="AK443" s="103"/>
      <c r="AL443" s="75">
        <f t="shared" si="514"/>
        <v>0</v>
      </c>
      <c r="AM443" s="104"/>
      <c r="AN443" s="103"/>
      <c r="AO443" s="75">
        <f t="shared" si="515"/>
        <v>0</v>
      </c>
      <c r="AP443" s="104"/>
      <c r="AQ443" s="103"/>
      <c r="AR443" s="75">
        <f t="shared" si="516"/>
        <v>0</v>
      </c>
      <c r="AS443" s="104"/>
      <c r="AT443" s="98"/>
      <c r="AU443" s="79" t="s">
        <v>38</v>
      </c>
    </row>
    <row r="444" spans="1:47" ht="15" customHeight="1">
      <c r="A444" s="534"/>
      <c r="B444" s="548"/>
      <c r="C444" s="536"/>
      <c r="D444" s="564"/>
      <c r="E444" s="540"/>
      <c r="F444" s="91" t="s">
        <v>40</v>
      </c>
      <c r="G444" s="103"/>
      <c r="H444" s="75">
        <f t="shared" si="504"/>
        <v>0</v>
      </c>
      <c r="I444" s="104"/>
      <c r="J444" s="103"/>
      <c r="K444" s="75">
        <f t="shared" si="505"/>
        <v>0</v>
      </c>
      <c r="L444" s="104"/>
      <c r="M444" s="103"/>
      <c r="N444" s="75">
        <f t="shared" si="506"/>
        <v>0</v>
      </c>
      <c r="O444" s="104"/>
      <c r="P444" s="103">
        <v>700000</v>
      </c>
      <c r="Q444" s="75">
        <f t="shared" si="507"/>
        <v>0</v>
      </c>
      <c r="R444" s="104">
        <v>700000</v>
      </c>
      <c r="S444" s="103"/>
      <c r="T444" s="75">
        <f t="shared" si="508"/>
        <v>0</v>
      </c>
      <c r="U444" s="104"/>
      <c r="V444" s="103"/>
      <c r="W444" s="75">
        <f t="shared" si="509"/>
        <v>0</v>
      </c>
      <c r="X444" s="123"/>
      <c r="Y444" s="103"/>
      <c r="Z444" s="75">
        <f t="shared" si="510"/>
        <v>0</v>
      </c>
      <c r="AA444" s="104"/>
      <c r="AB444" s="103"/>
      <c r="AC444" s="75">
        <f t="shared" si="511"/>
        <v>0</v>
      </c>
      <c r="AD444" s="104"/>
      <c r="AE444" s="103"/>
      <c r="AF444" s="75">
        <f t="shared" si="512"/>
        <v>0</v>
      </c>
      <c r="AG444" s="104"/>
      <c r="AH444" s="103"/>
      <c r="AI444" s="75">
        <f t="shared" si="513"/>
        <v>0</v>
      </c>
      <c r="AJ444" s="104"/>
      <c r="AK444" s="103"/>
      <c r="AL444" s="75">
        <f t="shared" si="514"/>
        <v>0</v>
      </c>
      <c r="AM444" s="104"/>
      <c r="AN444" s="103"/>
      <c r="AO444" s="75">
        <f t="shared" si="515"/>
        <v>0</v>
      </c>
      <c r="AP444" s="104"/>
      <c r="AQ444" s="103"/>
      <c r="AR444" s="75">
        <f t="shared" si="516"/>
        <v>0</v>
      </c>
      <c r="AS444" s="104"/>
      <c r="AT444" s="98"/>
      <c r="AU444" s="78">
        <f>SUM(I439:I447,L439:L447,O439:O447,R439:R447,U439:U447,X439:X447,AA439:AA447,AD439:AD447,AG439:AG447,AJ439:AJ447,AM439:AM447,AP439:AP447,AS439:AS447)</f>
        <v>900000</v>
      </c>
    </row>
    <row r="445" spans="1:47" ht="15" customHeight="1">
      <c r="A445" s="534"/>
      <c r="B445" s="548"/>
      <c r="C445" s="536"/>
      <c r="D445" s="564"/>
      <c r="E445" s="540"/>
      <c r="F445" s="91" t="s">
        <v>41</v>
      </c>
      <c r="G445" s="103"/>
      <c r="H445" s="75">
        <f t="shared" si="504"/>
        <v>0</v>
      </c>
      <c r="I445" s="104"/>
      <c r="J445" s="103"/>
      <c r="K445" s="75">
        <f t="shared" si="505"/>
        <v>0</v>
      </c>
      <c r="L445" s="104"/>
      <c r="M445" s="103"/>
      <c r="N445" s="75">
        <f t="shared" si="506"/>
        <v>0</v>
      </c>
      <c r="O445" s="104"/>
      <c r="P445" s="103"/>
      <c r="Q445" s="75">
        <f t="shared" si="507"/>
        <v>0</v>
      </c>
      <c r="R445" s="104"/>
      <c r="S445" s="103"/>
      <c r="T445" s="75">
        <f t="shared" si="508"/>
        <v>0</v>
      </c>
      <c r="U445" s="104"/>
      <c r="V445" s="103"/>
      <c r="W445" s="75">
        <f t="shared" si="509"/>
        <v>0</v>
      </c>
      <c r="X445" s="123"/>
      <c r="Y445" s="103"/>
      <c r="Z445" s="75">
        <f t="shared" si="510"/>
        <v>0</v>
      </c>
      <c r="AA445" s="104"/>
      <c r="AB445" s="103"/>
      <c r="AC445" s="75">
        <f t="shared" si="511"/>
        <v>0</v>
      </c>
      <c r="AD445" s="104"/>
      <c r="AE445" s="103"/>
      <c r="AF445" s="75">
        <f t="shared" si="512"/>
        <v>0</v>
      </c>
      <c r="AG445" s="104"/>
      <c r="AH445" s="103"/>
      <c r="AI445" s="75">
        <f t="shared" si="513"/>
        <v>0</v>
      </c>
      <c r="AJ445" s="104"/>
      <c r="AK445" s="103"/>
      <c r="AL445" s="75">
        <f t="shared" si="514"/>
        <v>0</v>
      </c>
      <c r="AM445" s="104"/>
      <c r="AN445" s="103"/>
      <c r="AO445" s="75">
        <f t="shared" si="515"/>
        <v>0</v>
      </c>
      <c r="AP445" s="104"/>
      <c r="AQ445" s="103"/>
      <c r="AR445" s="75">
        <f t="shared" si="516"/>
        <v>0</v>
      </c>
      <c r="AS445" s="104"/>
      <c r="AT445" s="98"/>
      <c r="AU445" s="79" t="s">
        <v>42</v>
      </c>
    </row>
    <row r="446" spans="1:47" ht="15" customHeight="1">
      <c r="A446" s="534"/>
      <c r="B446" s="548"/>
      <c r="C446" s="536"/>
      <c r="D446" s="564"/>
      <c r="E446" s="540"/>
      <c r="F446" s="91" t="s">
        <v>43</v>
      </c>
      <c r="G446" s="103"/>
      <c r="H446" s="75">
        <f t="shared" si="504"/>
        <v>0</v>
      </c>
      <c r="I446" s="104"/>
      <c r="J446" s="103"/>
      <c r="K446" s="75">
        <f t="shared" si="505"/>
        <v>0</v>
      </c>
      <c r="L446" s="104"/>
      <c r="M446" s="103"/>
      <c r="N446" s="75">
        <f t="shared" si="506"/>
        <v>0</v>
      </c>
      <c r="O446" s="104"/>
      <c r="P446" s="103"/>
      <c r="Q446" s="75">
        <f t="shared" si="507"/>
        <v>0</v>
      </c>
      <c r="R446" s="104"/>
      <c r="S446" s="103"/>
      <c r="T446" s="75">
        <f t="shared" si="508"/>
        <v>0</v>
      </c>
      <c r="U446" s="104"/>
      <c r="V446" s="103"/>
      <c r="W446" s="75">
        <f t="shared" si="509"/>
        <v>0</v>
      </c>
      <c r="X446" s="123"/>
      <c r="Y446" s="103"/>
      <c r="Z446" s="75">
        <f t="shared" si="510"/>
        <v>0</v>
      </c>
      <c r="AA446" s="104"/>
      <c r="AB446" s="103"/>
      <c r="AC446" s="75">
        <f t="shared" si="511"/>
        <v>0</v>
      </c>
      <c r="AD446" s="104"/>
      <c r="AE446" s="103"/>
      <c r="AF446" s="75">
        <f t="shared" si="512"/>
        <v>0</v>
      </c>
      <c r="AG446" s="104"/>
      <c r="AH446" s="103"/>
      <c r="AI446" s="75">
        <f t="shared" si="513"/>
        <v>0</v>
      </c>
      <c r="AJ446" s="104"/>
      <c r="AK446" s="103"/>
      <c r="AL446" s="75">
        <f t="shared" si="514"/>
        <v>0</v>
      </c>
      <c r="AM446" s="104"/>
      <c r="AN446" s="103"/>
      <c r="AO446" s="75">
        <f t="shared" si="515"/>
        <v>0</v>
      </c>
      <c r="AP446" s="104"/>
      <c r="AQ446" s="103"/>
      <c r="AR446" s="75">
        <f t="shared" si="516"/>
        <v>0</v>
      </c>
      <c r="AS446" s="104"/>
      <c r="AT446" s="98"/>
      <c r="AU446" s="80">
        <f>AU444/AU440</f>
        <v>1</v>
      </c>
    </row>
    <row r="447" spans="1:47" ht="15" customHeight="1">
      <c r="A447" s="535"/>
      <c r="B447" s="549"/>
      <c r="C447" s="537"/>
      <c r="D447" s="567"/>
      <c r="E447" s="541"/>
      <c r="F447" s="92" t="s">
        <v>44</v>
      </c>
      <c r="G447" s="105"/>
      <c r="H447" s="81">
        <f t="shared" si="504"/>
        <v>0</v>
      </c>
      <c r="I447" s="106"/>
      <c r="J447" s="105"/>
      <c r="K447" s="81">
        <f t="shared" si="505"/>
        <v>0</v>
      </c>
      <c r="L447" s="106"/>
      <c r="M447" s="105"/>
      <c r="N447" s="81">
        <f t="shared" si="506"/>
        <v>0</v>
      </c>
      <c r="O447" s="106"/>
      <c r="P447" s="105"/>
      <c r="Q447" s="81">
        <f t="shared" si="507"/>
        <v>0</v>
      </c>
      <c r="R447" s="106"/>
      <c r="S447" s="105"/>
      <c r="T447" s="81">
        <f t="shared" si="508"/>
        <v>0</v>
      </c>
      <c r="U447" s="106"/>
      <c r="V447" s="105"/>
      <c r="W447" s="81">
        <f t="shared" si="509"/>
        <v>0</v>
      </c>
      <c r="X447" s="124"/>
      <c r="Y447" s="105"/>
      <c r="Z447" s="81">
        <f t="shared" si="510"/>
        <v>0</v>
      </c>
      <c r="AA447" s="106"/>
      <c r="AB447" s="105"/>
      <c r="AC447" s="81">
        <f t="shared" si="511"/>
        <v>0</v>
      </c>
      <c r="AD447" s="106"/>
      <c r="AE447" s="105"/>
      <c r="AF447" s="81">
        <f t="shared" si="512"/>
        <v>0</v>
      </c>
      <c r="AG447" s="106"/>
      <c r="AH447" s="105"/>
      <c r="AI447" s="81">
        <f t="shared" si="513"/>
        <v>0</v>
      </c>
      <c r="AJ447" s="106"/>
      <c r="AK447" s="105"/>
      <c r="AL447" s="81">
        <f t="shared" si="514"/>
        <v>0</v>
      </c>
      <c r="AM447" s="106"/>
      <c r="AN447" s="105"/>
      <c r="AO447" s="81">
        <f t="shared" si="515"/>
        <v>0</v>
      </c>
      <c r="AP447" s="106"/>
      <c r="AQ447" s="105"/>
      <c r="AR447" s="81">
        <f t="shared" si="516"/>
        <v>0</v>
      </c>
      <c r="AS447" s="106"/>
      <c r="AT447" s="99"/>
      <c r="AU447" s="82"/>
    </row>
    <row r="448" spans="1:47" ht="15" customHeight="1">
      <c r="A448" s="546" t="s">
        <v>22</v>
      </c>
      <c r="B448" s="532" t="s">
        <v>18</v>
      </c>
      <c r="C448" s="532" t="s">
        <v>19</v>
      </c>
      <c r="D448" s="532" t="s">
        <v>204</v>
      </c>
      <c r="E448" s="532" t="s">
        <v>21</v>
      </c>
      <c r="F448" s="550" t="s">
        <v>23</v>
      </c>
      <c r="G448" s="512" t="s">
        <v>24</v>
      </c>
      <c r="H448" s="502" t="s">
        <v>25</v>
      </c>
      <c r="I448" s="504" t="s">
        <v>26</v>
      </c>
      <c r="J448" s="512" t="s">
        <v>24</v>
      </c>
      <c r="K448" s="502" t="s">
        <v>25</v>
      </c>
      <c r="L448" s="504" t="s">
        <v>26</v>
      </c>
      <c r="M448" s="512" t="s">
        <v>24</v>
      </c>
      <c r="N448" s="502" t="s">
        <v>25</v>
      </c>
      <c r="O448" s="504" t="s">
        <v>26</v>
      </c>
      <c r="P448" s="512" t="s">
        <v>24</v>
      </c>
      <c r="Q448" s="502" t="s">
        <v>25</v>
      </c>
      <c r="R448" s="504" t="s">
        <v>26</v>
      </c>
      <c r="S448" s="512" t="s">
        <v>24</v>
      </c>
      <c r="T448" s="502" t="s">
        <v>25</v>
      </c>
      <c r="U448" s="504" t="s">
        <v>26</v>
      </c>
      <c r="V448" s="512" t="s">
        <v>24</v>
      </c>
      <c r="W448" s="502" t="s">
        <v>25</v>
      </c>
      <c r="X448" s="542" t="s">
        <v>26</v>
      </c>
      <c r="Y448" s="512" t="s">
        <v>24</v>
      </c>
      <c r="Z448" s="502" t="s">
        <v>25</v>
      </c>
      <c r="AA448" s="504" t="s">
        <v>26</v>
      </c>
      <c r="AB448" s="512" t="s">
        <v>24</v>
      </c>
      <c r="AC448" s="502" t="s">
        <v>25</v>
      </c>
      <c r="AD448" s="504" t="s">
        <v>26</v>
      </c>
      <c r="AE448" s="512" t="s">
        <v>24</v>
      </c>
      <c r="AF448" s="502" t="s">
        <v>25</v>
      </c>
      <c r="AG448" s="504" t="s">
        <v>26</v>
      </c>
      <c r="AH448" s="512" t="s">
        <v>24</v>
      </c>
      <c r="AI448" s="502" t="s">
        <v>25</v>
      </c>
      <c r="AJ448" s="504" t="s">
        <v>26</v>
      </c>
      <c r="AK448" s="512" t="s">
        <v>24</v>
      </c>
      <c r="AL448" s="502" t="s">
        <v>25</v>
      </c>
      <c r="AM448" s="504" t="s">
        <v>26</v>
      </c>
      <c r="AN448" s="512" t="s">
        <v>24</v>
      </c>
      <c r="AO448" s="502" t="s">
        <v>25</v>
      </c>
      <c r="AP448" s="504" t="s">
        <v>26</v>
      </c>
      <c r="AQ448" s="512" t="s">
        <v>24</v>
      </c>
      <c r="AR448" s="502" t="s">
        <v>25</v>
      </c>
      <c r="AS448" s="504" t="s">
        <v>26</v>
      </c>
      <c r="AT448" s="544" t="s">
        <v>24</v>
      </c>
      <c r="AU448" s="552" t="s">
        <v>27</v>
      </c>
    </row>
    <row r="449" spans="1:47" ht="15" customHeight="1">
      <c r="A449" s="547"/>
      <c r="B449" s="533"/>
      <c r="C449" s="533"/>
      <c r="D449" s="533"/>
      <c r="E449" s="533"/>
      <c r="F449" s="551"/>
      <c r="G449" s="513"/>
      <c r="H449" s="503"/>
      <c r="I449" s="505"/>
      <c r="J449" s="513"/>
      <c r="K449" s="503"/>
      <c r="L449" s="505"/>
      <c r="M449" s="513"/>
      <c r="N449" s="503"/>
      <c r="O449" s="505"/>
      <c r="P449" s="513"/>
      <c r="Q449" s="503"/>
      <c r="R449" s="505"/>
      <c r="S449" s="513"/>
      <c r="T449" s="503"/>
      <c r="U449" s="505"/>
      <c r="V449" s="513"/>
      <c r="W449" s="503"/>
      <c r="X449" s="543"/>
      <c r="Y449" s="513"/>
      <c r="Z449" s="503"/>
      <c r="AA449" s="505"/>
      <c r="AB449" s="513"/>
      <c r="AC449" s="503"/>
      <c r="AD449" s="505"/>
      <c r="AE449" s="513"/>
      <c r="AF449" s="503"/>
      <c r="AG449" s="505"/>
      <c r="AH449" s="513"/>
      <c r="AI449" s="503"/>
      <c r="AJ449" s="505"/>
      <c r="AK449" s="513"/>
      <c r="AL449" s="503"/>
      <c r="AM449" s="505"/>
      <c r="AN449" s="513"/>
      <c r="AO449" s="503"/>
      <c r="AP449" s="505"/>
      <c r="AQ449" s="513"/>
      <c r="AR449" s="503"/>
      <c r="AS449" s="505"/>
      <c r="AT449" s="545"/>
      <c r="AU449" s="553"/>
    </row>
    <row r="450" spans="1:47" ht="15" customHeight="1">
      <c r="A450" s="534" t="s">
        <v>205</v>
      </c>
      <c r="B450" s="548" t="s">
        <v>375</v>
      </c>
      <c r="C450" s="536">
        <v>3233</v>
      </c>
      <c r="D450" s="538" t="s">
        <v>376</v>
      </c>
      <c r="E450" s="540" t="s">
        <v>377</v>
      </c>
      <c r="F450" s="91" t="s">
        <v>31</v>
      </c>
      <c r="G450" s="103"/>
      <c r="H450" s="75">
        <f t="shared" ref="H450:H458" si="517">G450-I450</f>
        <v>0</v>
      </c>
      <c r="I450" s="104"/>
      <c r="J450" s="103"/>
      <c r="K450" s="75">
        <f t="shared" ref="K450:K458" si="518">J450-L450</f>
        <v>0</v>
      </c>
      <c r="L450" s="104"/>
      <c r="M450" s="103"/>
      <c r="N450" s="75">
        <f t="shared" ref="N450:N458" si="519">M450-O450</f>
        <v>0</v>
      </c>
      <c r="O450" s="104"/>
      <c r="P450" s="103"/>
      <c r="Q450" s="75">
        <f t="shared" ref="Q450:Q458" si="520">P450-R450</f>
        <v>0</v>
      </c>
      <c r="R450" s="104"/>
      <c r="S450" s="103"/>
      <c r="T450" s="75">
        <f t="shared" ref="T450:T458" si="521">S450-U450</f>
        <v>0</v>
      </c>
      <c r="U450" s="104"/>
      <c r="V450" s="103"/>
      <c r="W450" s="75">
        <f t="shared" ref="W450:W458" si="522">V450-X450</f>
        <v>0</v>
      </c>
      <c r="X450" s="123"/>
      <c r="Y450" s="103"/>
      <c r="Z450" s="75">
        <f t="shared" ref="Z450:Z458" si="523">Y450-AA450</f>
        <v>0</v>
      </c>
      <c r="AA450" s="104"/>
      <c r="AB450" s="103"/>
      <c r="AC450" s="75">
        <f t="shared" ref="AC450:AC458" si="524">AB450-AD450</f>
        <v>0</v>
      </c>
      <c r="AD450" s="104"/>
      <c r="AE450" s="103"/>
      <c r="AF450" s="75">
        <f t="shared" ref="AF450:AF458" si="525">AE450-AG450</f>
        <v>0</v>
      </c>
      <c r="AG450" s="104"/>
      <c r="AH450" s="103"/>
      <c r="AI450" s="75">
        <f t="shared" ref="AI450:AI458" si="526">AH450-AJ450</f>
        <v>0</v>
      </c>
      <c r="AJ450" s="104"/>
      <c r="AK450" s="103"/>
      <c r="AL450" s="75">
        <f t="shared" ref="AL450:AL458" si="527">AK450-AM450</f>
        <v>0</v>
      </c>
      <c r="AM450" s="104"/>
      <c r="AN450" s="103"/>
      <c r="AO450" s="75">
        <f t="shared" ref="AO450:AO458" si="528">AN450-AP450</f>
        <v>0</v>
      </c>
      <c r="AP450" s="104"/>
      <c r="AQ450" s="103"/>
      <c r="AR450" s="75">
        <f t="shared" ref="AR450:AR458" si="529">AQ450-AS450</f>
        <v>0</v>
      </c>
      <c r="AS450" s="104"/>
      <c r="AT450" s="98"/>
      <c r="AU450" s="77" t="s">
        <v>32</v>
      </c>
    </row>
    <row r="451" spans="1:47">
      <c r="A451" s="534"/>
      <c r="B451" s="548"/>
      <c r="C451" s="536"/>
      <c r="D451" s="538"/>
      <c r="E451" s="540"/>
      <c r="F451" s="91" t="s">
        <v>33</v>
      </c>
      <c r="G451" s="103"/>
      <c r="H451" s="75">
        <f t="shared" si="517"/>
        <v>0</v>
      </c>
      <c r="I451" s="104"/>
      <c r="J451" s="103"/>
      <c r="K451" s="75">
        <f t="shared" si="518"/>
        <v>0</v>
      </c>
      <c r="L451" s="104"/>
      <c r="M451" s="103"/>
      <c r="N451" s="75">
        <f t="shared" si="519"/>
        <v>0</v>
      </c>
      <c r="O451" s="104"/>
      <c r="P451" s="103"/>
      <c r="Q451" s="75">
        <f t="shared" si="520"/>
        <v>0</v>
      </c>
      <c r="R451" s="104"/>
      <c r="S451" s="103"/>
      <c r="T451" s="75">
        <f t="shared" si="521"/>
        <v>0</v>
      </c>
      <c r="U451" s="104"/>
      <c r="V451" s="103"/>
      <c r="W451" s="75">
        <f t="shared" si="522"/>
        <v>0</v>
      </c>
      <c r="X451" s="123"/>
      <c r="Y451" s="103"/>
      <c r="Z451" s="75">
        <f t="shared" si="523"/>
        <v>0</v>
      </c>
      <c r="AA451" s="104"/>
      <c r="AB451" s="103"/>
      <c r="AC451" s="75">
        <f t="shared" si="524"/>
        <v>0</v>
      </c>
      <c r="AD451" s="104"/>
      <c r="AE451" s="103"/>
      <c r="AF451" s="75">
        <f t="shared" si="525"/>
        <v>0</v>
      </c>
      <c r="AG451" s="104"/>
      <c r="AH451" s="103"/>
      <c r="AI451" s="75">
        <f t="shared" si="526"/>
        <v>0</v>
      </c>
      <c r="AJ451" s="104"/>
      <c r="AK451" s="103"/>
      <c r="AL451" s="75">
        <f t="shared" si="527"/>
        <v>0</v>
      </c>
      <c r="AM451" s="104"/>
      <c r="AN451" s="103"/>
      <c r="AO451" s="75">
        <f t="shared" si="528"/>
        <v>0</v>
      </c>
      <c r="AP451" s="104"/>
      <c r="AQ451" s="103"/>
      <c r="AR451" s="75">
        <f t="shared" si="529"/>
        <v>0</v>
      </c>
      <c r="AS451" s="104"/>
      <c r="AT451" s="98"/>
      <c r="AU451" s="78">
        <f>SUM(G450:G458,J450:J458,M450:M458,P450:P458,S450:S458,V450:V458,Y450:Y458,AB450:AB458,AE450:AE458,AH450:AH458,AK450:AK458,AT450:AT458,AN450:AN458,AQ450:AQ458)</f>
        <v>5809589</v>
      </c>
    </row>
    <row r="452" spans="1:47">
      <c r="A452" s="534"/>
      <c r="B452" s="548"/>
      <c r="C452" s="536"/>
      <c r="D452" s="538"/>
      <c r="E452" s="540"/>
      <c r="F452" s="91" t="s">
        <v>34</v>
      </c>
      <c r="G452" s="103"/>
      <c r="H452" s="75">
        <f t="shared" si="517"/>
        <v>0</v>
      </c>
      <c r="I452" s="104"/>
      <c r="J452" s="103"/>
      <c r="K452" s="75">
        <f t="shared" si="518"/>
        <v>0</v>
      </c>
      <c r="L452" s="104"/>
      <c r="M452" s="103"/>
      <c r="N452" s="75">
        <f t="shared" si="519"/>
        <v>0</v>
      </c>
      <c r="O452" s="104"/>
      <c r="P452" s="103"/>
      <c r="Q452" s="75">
        <f t="shared" si="520"/>
        <v>0</v>
      </c>
      <c r="R452" s="104"/>
      <c r="S452" s="103"/>
      <c r="T452" s="75">
        <f t="shared" si="521"/>
        <v>0</v>
      </c>
      <c r="U452" s="104"/>
      <c r="V452" s="103"/>
      <c r="W452" s="75">
        <f t="shared" si="522"/>
        <v>0</v>
      </c>
      <c r="X452" s="123"/>
      <c r="Y452" s="103"/>
      <c r="Z452" s="75">
        <f t="shared" si="523"/>
        <v>0</v>
      </c>
      <c r="AA452" s="104"/>
      <c r="AB452" s="103"/>
      <c r="AC452" s="75">
        <f t="shared" si="524"/>
        <v>0</v>
      </c>
      <c r="AD452" s="104"/>
      <c r="AE452" s="103"/>
      <c r="AF452" s="75">
        <f t="shared" si="525"/>
        <v>0</v>
      </c>
      <c r="AG452" s="104"/>
      <c r="AH452" s="103"/>
      <c r="AI452" s="75">
        <f t="shared" si="526"/>
        <v>0</v>
      </c>
      <c r="AJ452" s="104"/>
      <c r="AK452" s="103"/>
      <c r="AL452" s="75">
        <f t="shared" si="527"/>
        <v>0</v>
      </c>
      <c r="AM452" s="104"/>
      <c r="AN452" s="103"/>
      <c r="AO452" s="75">
        <f t="shared" si="528"/>
        <v>0</v>
      </c>
      <c r="AP452" s="104"/>
      <c r="AQ452" s="103"/>
      <c r="AR452" s="75">
        <f t="shared" si="529"/>
        <v>0</v>
      </c>
      <c r="AS452" s="104"/>
      <c r="AT452" s="98"/>
      <c r="AU452" s="79" t="s">
        <v>35</v>
      </c>
    </row>
    <row r="453" spans="1:47">
      <c r="A453" s="534"/>
      <c r="B453" s="548"/>
      <c r="C453" s="536"/>
      <c r="D453" s="538"/>
      <c r="E453" s="540"/>
      <c r="F453" s="91" t="s">
        <v>36</v>
      </c>
      <c r="G453" s="103"/>
      <c r="H453" s="75">
        <f t="shared" si="517"/>
        <v>0</v>
      </c>
      <c r="I453" s="104"/>
      <c r="J453" s="103"/>
      <c r="K453" s="75">
        <f t="shared" si="518"/>
        <v>0</v>
      </c>
      <c r="L453" s="104"/>
      <c r="M453" s="103"/>
      <c r="N453" s="75">
        <f t="shared" si="519"/>
        <v>0</v>
      </c>
      <c r="O453" s="104"/>
      <c r="P453" s="103"/>
      <c r="Q453" s="75">
        <f t="shared" si="520"/>
        <v>0</v>
      </c>
      <c r="R453" s="104"/>
      <c r="S453" s="103"/>
      <c r="T453" s="75">
        <f t="shared" si="521"/>
        <v>0</v>
      </c>
      <c r="U453" s="104"/>
      <c r="V453" s="103"/>
      <c r="W453" s="75">
        <f t="shared" si="522"/>
        <v>0</v>
      </c>
      <c r="X453" s="123"/>
      <c r="Y453" s="103"/>
      <c r="Z453" s="75">
        <f t="shared" si="523"/>
        <v>0</v>
      </c>
      <c r="AA453" s="104"/>
      <c r="AB453" s="103"/>
      <c r="AC453" s="75">
        <f t="shared" si="524"/>
        <v>0</v>
      </c>
      <c r="AD453" s="104"/>
      <c r="AE453" s="103"/>
      <c r="AF453" s="75">
        <f t="shared" si="525"/>
        <v>0</v>
      </c>
      <c r="AG453" s="104"/>
      <c r="AH453" s="103"/>
      <c r="AI453" s="75">
        <f t="shared" si="526"/>
        <v>0</v>
      </c>
      <c r="AJ453" s="104"/>
      <c r="AK453" s="103"/>
      <c r="AL453" s="75">
        <f t="shared" si="527"/>
        <v>0</v>
      </c>
      <c r="AM453" s="104"/>
      <c r="AN453" s="103"/>
      <c r="AO453" s="75">
        <f t="shared" si="528"/>
        <v>0</v>
      </c>
      <c r="AP453" s="104"/>
      <c r="AQ453" s="103"/>
      <c r="AR453" s="75">
        <f t="shared" si="529"/>
        <v>0</v>
      </c>
      <c r="AS453" s="104"/>
      <c r="AT453" s="98"/>
      <c r="AU453" s="78">
        <f>SUM(H450:H458,K450:K458,N450:N458,Q450:Q458,T450:T458,W450:W458,Z450:Z458,AC450:AC458,AF450:AF458,AI450:AI458,AL450:AL458,AO450:AO458,AR450:AR458)</f>
        <v>5809589</v>
      </c>
    </row>
    <row r="454" spans="1:47">
      <c r="A454" s="534"/>
      <c r="B454" s="548"/>
      <c r="C454" s="536"/>
      <c r="D454" s="538"/>
      <c r="E454" s="540"/>
      <c r="F454" s="91" t="s">
        <v>37</v>
      </c>
      <c r="G454" s="103"/>
      <c r="H454" s="75">
        <f t="shared" si="517"/>
        <v>0</v>
      </c>
      <c r="I454" s="104"/>
      <c r="J454" s="103"/>
      <c r="K454" s="75">
        <f t="shared" si="518"/>
        <v>0</v>
      </c>
      <c r="L454" s="104"/>
      <c r="M454" s="103"/>
      <c r="N454" s="75">
        <f t="shared" si="519"/>
        <v>0</v>
      </c>
      <c r="O454" s="104"/>
      <c r="P454" s="103"/>
      <c r="Q454" s="75">
        <f t="shared" si="520"/>
        <v>0</v>
      </c>
      <c r="R454" s="104"/>
      <c r="S454" s="103"/>
      <c r="T454" s="75">
        <f t="shared" si="521"/>
        <v>0</v>
      </c>
      <c r="U454" s="104"/>
      <c r="V454" s="103"/>
      <c r="W454" s="75">
        <f t="shared" si="522"/>
        <v>0</v>
      </c>
      <c r="X454" s="104"/>
      <c r="Y454" s="103"/>
      <c r="Z454" s="75">
        <f t="shared" si="523"/>
        <v>0</v>
      </c>
      <c r="AA454" s="104"/>
      <c r="AB454" s="103"/>
      <c r="AC454" s="75">
        <f t="shared" si="524"/>
        <v>0</v>
      </c>
      <c r="AD454" s="104"/>
      <c r="AE454" s="103"/>
      <c r="AF454" s="75">
        <f t="shared" si="525"/>
        <v>0</v>
      </c>
      <c r="AG454" s="104"/>
      <c r="AH454" s="103"/>
      <c r="AI454" s="75">
        <f t="shared" si="526"/>
        <v>0</v>
      </c>
      <c r="AJ454" s="104"/>
      <c r="AK454" s="103"/>
      <c r="AL454" s="75">
        <f t="shared" si="527"/>
        <v>0</v>
      </c>
      <c r="AM454" s="104"/>
      <c r="AN454" s="103"/>
      <c r="AO454" s="75">
        <f t="shared" si="528"/>
        <v>0</v>
      </c>
      <c r="AP454" s="104"/>
      <c r="AQ454" s="103"/>
      <c r="AR454" s="75">
        <f t="shared" si="529"/>
        <v>0</v>
      </c>
      <c r="AS454" s="104"/>
      <c r="AT454" s="98"/>
      <c r="AU454" s="79" t="s">
        <v>38</v>
      </c>
    </row>
    <row r="455" spans="1:47">
      <c r="A455" s="534"/>
      <c r="B455" s="548"/>
      <c r="C455" s="536"/>
      <c r="D455" s="538"/>
      <c r="E455" s="540"/>
      <c r="F455" s="91" t="s">
        <v>40</v>
      </c>
      <c r="G455" s="103"/>
      <c r="H455" s="75">
        <f t="shared" si="517"/>
        <v>0</v>
      </c>
      <c r="I455" s="104"/>
      <c r="J455" s="103"/>
      <c r="K455" s="75">
        <f t="shared" si="518"/>
        <v>0</v>
      </c>
      <c r="L455" s="104"/>
      <c r="M455" s="103"/>
      <c r="N455" s="75">
        <f t="shared" si="519"/>
        <v>0</v>
      </c>
      <c r="O455" s="104"/>
      <c r="P455" s="103"/>
      <c r="Q455" s="75">
        <f t="shared" si="520"/>
        <v>0</v>
      </c>
      <c r="R455" s="104"/>
      <c r="S455" s="103"/>
      <c r="T455" s="75">
        <f t="shared" si="521"/>
        <v>0</v>
      </c>
      <c r="U455" s="104"/>
      <c r="V455" s="103"/>
      <c r="W455" s="75">
        <f t="shared" si="522"/>
        <v>0</v>
      </c>
      <c r="X455" s="104"/>
      <c r="Y455" s="103"/>
      <c r="Z455" s="75">
        <f t="shared" si="523"/>
        <v>0</v>
      </c>
      <c r="AA455" s="104"/>
      <c r="AB455" s="103"/>
      <c r="AC455" s="75">
        <f t="shared" si="524"/>
        <v>0</v>
      </c>
      <c r="AD455" s="104"/>
      <c r="AE455" s="168"/>
      <c r="AF455" s="169">
        <f t="shared" si="525"/>
        <v>0</v>
      </c>
      <c r="AG455" s="170"/>
      <c r="AH455" s="168">
        <v>5809589</v>
      </c>
      <c r="AI455" s="169">
        <f t="shared" si="526"/>
        <v>5809589</v>
      </c>
      <c r="AJ455" s="170"/>
      <c r="AK455" s="168"/>
      <c r="AL455" s="169">
        <f t="shared" si="527"/>
        <v>0</v>
      </c>
      <c r="AM455" s="170"/>
      <c r="AN455" s="103"/>
      <c r="AO455" s="75">
        <f t="shared" si="528"/>
        <v>0</v>
      </c>
      <c r="AP455" s="104"/>
      <c r="AQ455" s="103"/>
      <c r="AR455" s="75">
        <f t="shared" si="529"/>
        <v>0</v>
      </c>
      <c r="AS455" s="104"/>
      <c r="AT455" s="98"/>
      <c r="AU455" s="78">
        <f>SUM(I450:I458,L450:L458,O450:O458,R450:R458,U450:U458,X450:X458,AA450:AA458,AD450:AD458,AG450:AG458,AJ450:AJ458,AM450:AM458,AP450:AP458,AS450:AS458)</f>
        <v>0</v>
      </c>
    </row>
    <row r="456" spans="1:47">
      <c r="A456" s="534"/>
      <c r="B456" s="548"/>
      <c r="C456" s="536"/>
      <c r="D456" s="538"/>
      <c r="E456" s="540"/>
      <c r="F456" s="91" t="s">
        <v>41</v>
      </c>
      <c r="G456" s="103"/>
      <c r="H456" s="75">
        <f t="shared" si="517"/>
        <v>0</v>
      </c>
      <c r="I456" s="104"/>
      <c r="J456" s="103"/>
      <c r="K456" s="75">
        <f t="shared" si="518"/>
        <v>0</v>
      </c>
      <c r="L456" s="104"/>
      <c r="M456" s="103"/>
      <c r="N456" s="75">
        <f t="shared" si="519"/>
        <v>0</v>
      </c>
      <c r="O456" s="104"/>
      <c r="P456" s="103"/>
      <c r="Q456" s="75">
        <f t="shared" si="520"/>
        <v>0</v>
      </c>
      <c r="R456" s="104"/>
      <c r="S456" s="103"/>
      <c r="T456" s="75">
        <f t="shared" si="521"/>
        <v>0</v>
      </c>
      <c r="U456" s="104"/>
      <c r="V456" s="103"/>
      <c r="W456" s="75">
        <f t="shared" si="522"/>
        <v>0</v>
      </c>
      <c r="X456" s="123"/>
      <c r="Y456" s="103"/>
      <c r="Z456" s="75">
        <f t="shared" si="523"/>
        <v>0</v>
      </c>
      <c r="AA456" s="104"/>
      <c r="AB456" s="103"/>
      <c r="AC456" s="75">
        <f t="shared" si="524"/>
        <v>0</v>
      </c>
      <c r="AD456" s="104"/>
      <c r="AE456" s="103"/>
      <c r="AF456" s="75">
        <f t="shared" si="525"/>
        <v>0</v>
      </c>
      <c r="AG456" s="104"/>
      <c r="AH456" s="103"/>
      <c r="AI456" s="75">
        <f t="shared" si="526"/>
        <v>0</v>
      </c>
      <c r="AJ456" s="104"/>
      <c r="AK456" s="103"/>
      <c r="AL456" s="75">
        <f t="shared" si="527"/>
        <v>0</v>
      </c>
      <c r="AM456" s="104"/>
      <c r="AN456" s="103"/>
      <c r="AO456" s="75">
        <f t="shared" si="528"/>
        <v>0</v>
      </c>
      <c r="AP456" s="104"/>
      <c r="AQ456" s="103"/>
      <c r="AR456" s="75">
        <f t="shared" si="529"/>
        <v>0</v>
      </c>
      <c r="AS456" s="104"/>
      <c r="AT456" s="98"/>
      <c r="AU456" s="79" t="s">
        <v>42</v>
      </c>
    </row>
    <row r="457" spans="1:47">
      <c r="A457" s="534"/>
      <c r="B457" s="548"/>
      <c r="C457" s="536"/>
      <c r="D457" s="538"/>
      <c r="E457" s="540"/>
      <c r="F457" s="91" t="s">
        <v>43</v>
      </c>
      <c r="G457" s="103"/>
      <c r="H457" s="75">
        <f t="shared" si="517"/>
        <v>0</v>
      </c>
      <c r="I457" s="104"/>
      <c r="J457" s="103"/>
      <c r="K457" s="75">
        <f t="shared" si="518"/>
        <v>0</v>
      </c>
      <c r="L457" s="104"/>
      <c r="M457" s="103"/>
      <c r="N457" s="75">
        <f t="shared" si="519"/>
        <v>0</v>
      </c>
      <c r="O457" s="104"/>
      <c r="P457" s="103"/>
      <c r="Q457" s="75">
        <f t="shared" si="520"/>
        <v>0</v>
      </c>
      <c r="R457" s="104"/>
      <c r="S457" s="103"/>
      <c r="T457" s="75">
        <f t="shared" si="521"/>
        <v>0</v>
      </c>
      <c r="U457" s="104"/>
      <c r="V457" s="103"/>
      <c r="W457" s="75">
        <f t="shared" si="522"/>
        <v>0</v>
      </c>
      <c r="X457" s="123"/>
      <c r="Y457" s="103"/>
      <c r="Z457" s="75">
        <f t="shared" si="523"/>
        <v>0</v>
      </c>
      <c r="AA457" s="104"/>
      <c r="AB457" s="103"/>
      <c r="AC457" s="75">
        <f t="shared" si="524"/>
        <v>0</v>
      </c>
      <c r="AD457" s="104"/>
      <c r="AE457" s="103"/>
      <c r="AF457" s="75">
        <f t="shared" si="525"/>
        <v>0</v>
      </c>
      <c r="AG457" s="104"/>
      <c r="AH457" s="103"/>
      <c r="AI457" s="75">
        <f t="shared" si="526"/>
        <v>0</v>
      </c>
      <c r="AJ457" s="104"/>
      <c r="AK457" s="103"/>
      <c r="AL457" s="75">
        <f t="shared" si="527"/>
        <v>0</v>
      </c>
      <c r="AM457" s="104"/>
      <c r="AN457" s="103"/>
      <c r="AO457" s="75">
        <f t="shared" si="528"/>
        <v>0</v>
      </c>
      <c r="AP457" s="104"/>
      <c r="AQ457" s="103"/>
      <c r="AR457" s="75">
        <f t="shared" si="529"/>
        <v>0</v>
      </c>
      <c r="AS457" s="104"/>
      <c r="AT457" s="98"/>
      <c r="AU457" s="80">
        <f>AU455/AU451</f>
        <v>0</v>
      </c>
    </row>
    <row r="458" spans="1:47">
      <c r="A458" s="535"/>
      <c r="B458" s="549"/>
      <c r="C458" s="537"/>
      <c r="D458" s="539"/>
      <c r="E458" s="541"/>
      <c r="F458" s="92" t="s">
        <v>44</v>
      </c>
      <c r="G458" s="105"/>
      <c r="H458" s="81">
        <f t="shared" si="517"/>
        <v>0</v>
      </c>
      <c r="I458" s="106"/>
      <c r="J458" s="105"/>
      <c r="K458" s="81">
        <f t="shared" si="518"/>
        <v>0</v>
      </c>
      <c r="L458" s="106"/>
      <c r="M458" s="105"/>
      <c r="N458" s="81">
        <f t="shared" si="519"/>
        <v>0</v>
      </c>
      <c r="O458" s="106"/>
      <c r="P458" s="105"/>
      <c r="Q458" s="81">
        <f t="shared" si="520"/>
        <v>0</v>
      </c>
      <c r="R458" s="106"/>
      <c r="S458" s="105"/>
      <c r="T458" s="81">
        <f t="shared" si="521"/>
        <v>0</v>
      </c>
      <c r="U458" s="106"/>
      <c r="V458" s="105"/>
      <c r="W458" s="81">
        <f t="shared" si="522"/>
        <v>0</v>
      </c>
      <c r="X458" s="124"/>
      <c r="Y458" s="105"/>
      <c r="Z458" s="81">
        <f t="shared" si="523"/>
        <v>0</v>
      </c>
      <c r="AA458" s="106"/>
      <c r="AB458" s="105"/>
      <c r="AC458" s="81">
        <f t="shared" si="524"/>
        <v>0</v>
      </c>
      <c r="AD458" s="106"/>
      <c r="AE458" s="105"/>
      <c r="AF458" s="81">
        <f t="shared" si="525"/>
        <v>0</v>
      </c>
      <c r="AG458" s="106"/>
      <c r="AH458" s="105"/>
      <c r="AI458" s="81">
        <f t="shared" si="526"/>
        <v>0</v>
      </c>
      <c r="AJ458" s="106"/>
      <c r="AK458" s="105"/>
      <c r="AL458" s="81">
        <f t="shared" si="527"/>
        <v>0</v>
      </c>
      <c r="AM458" s="106"/>
      <c r="AN458" s="105"/>
      <c r="AO458" s="81">
        <f t="shared" si="528"/>
        <v>0</v>
      </c>
      <c r="AP458" s="106"/>
      <c r="AQ458" s="105"/>
      <c r="AR458" s="81">
        <f t="shared" si="529"/>
        <v>0</v>
      </c>
      <c r="AS458" s="106"/>
      <c r="AT458" s="99"/>
      <c r="AU458" s="82"/>
    </row>
    <row r="459" spans="1:47" ht="15" customHeight="1">
      <c r="A459" s="546" t="s">
        <v>22</v>
      </c>
      <c r="B459" s="532" t="s">
        <v>18</v>
      </c>
      <c r="C459" s="532" t="s">
        <v>19</v>
      </c>
      <c r="D459" s="532" t="s">
        <v>204</v>
      </c>
      <c r="E459" s="532" t="s">
        <v>21</v>
      </c>
      <c r="F459" s="550" t="s">
        <v>23</v>
      </c>
      <c r="G459" s="512" t="s">
        <v>24</v>
      </c>
      <c r="H459" s="502" t="s">
        <v>25</v>
      </c>
      <c r="I459" s="504" t="s">
        <v>26</v>
      </c>
      <c r="J459" s="512" t="s">
        <v>24</v>
      </c>
      <c r="K459" s="502" t="s">
        <v>25</v>
      </c>
      <c r="L459" s="504" t="s">
        <v>26</v>
      </c>
      <c r="M459" s="512" t="s">
        <v>24</v>
      </c>
      <c r="N459" s="502" t="s">
        <v>25</v>
      </c>
      <c r="O459" s="504" t="s">
        <v>26</v>
      </c>
      <c r="P459" s="512" t="s">
        <v>24</v>
      </c>
      <c r="Q459" s="502" t="s">
        <v>25</v>
      </c>
      <c r="R459" s="504" t="s">
        <v>26</v>
      </c>
      <c r="S459" s="512" t="s">
        <v>24</v>
      </c>
      <c r="T459" s="502" t="s">
        <v>25</v>
      </c>
      <c r="U459" s="504" t="s">
        <v>26</v>
      </c>
      <c r="V459" s="512" t="s">
        <v>24</v>
      </c>
      <c r="W459" s="502" t="s">
        <v>25</v>
      </c>
      <c r="X459" s="542" t="s">
        <v>26</v>
      </c>
      <c r="Y459" s="512" t="s">
        <v>24</v>
      </c>
      <c r="Z459" s="502" t="s">
        <v>25</v>
      </c>
      <c r="AA459" s="504" t="s">
        <v>26</v>
      </c>
      <c r="AB459" s="512" t="s">
        <v>24</v>
      </c>
      <c r="AC459" s="502" t="s">
        <v>25</v>
      </c>
      <c r="AD459" s="504" t="s">
        <v>26</v>
      </c>
      <c r="AE459" s="512" t="s">
        <v>24</v>
      </c>
      <c r="AF459" s="502" t="s">
        <v>25</v>
      </c>
      <c r="AG459" s="504" t="s">
        <v>26</v>
      </c>
      <c r="AH459" s="512" t="s">
        <v>24</v>
      </c>
      <c r="AI459" s="502" t="s">
        <v>25</v>
      </c>
      <c r="AJ459" s="504" t="s">
        <v>26</v>
      </c>
      <c r="AK459" s="512" t="s">
        <v>24</v>
      </c>
      <c r="AL459" s="502" t="s">
        <v>25</v>
      </c>
      <c r="AM459" s="504" t="s">
        <v>26</v>
      </c>
      <c r="AN459" s="512" t="s">
        <v>24</v>
      </c>
      <c r="AO459" s="502" t="s">
        <v>25</v>
      </c>
      <c r="AP459" s="504" t="s">
        <v>26</v>
      </c>
      <c r="AQ459" s="512" t="s">
        <v>24</v>
      </c>
      <c r="AR459" s="502" t="s">
        <v>25</v>
      </c>
      <c r="AS459" s="504" t="s">
        <v>26</v>
      </c>
      <c r="AT459" s="544" t="s">
        <v>24</v>
      </c>
      <c r="AU459" s="552" t="s">
        <v>27</v>
      </c>
    </row>
    <row r="460" spans="1:47" ht="15" customHeight="1">
      <c r="A460" s="547"/>
      <c r="B460" s="533"/>
      <c r="C460" s="533"/>
      <c r="D460" s="533"/>
      <c r="E460" s="533"/>
      <c r="F460" s="551"/>
      <c r="G460" s="513"/>
      <c r="H460" s="503"/>
      <c r="I460" s="505"/>
      <c r="J460" s="513"/>
      <c r="K460" s="503"/>
      <c r="L460" s="505"/>
      <c r="M460" s="513"/>
      <c r="N460" s="503"/>
      <c r="O460" s="505"/>
      <c r="P460" s="513"/>
      <c r="Q460" s="503"/>
      <c r="R460" s="505"/>
      <c r="S460" s="513"/>
      <c r="T460" s="503"/>
      <c r="U460" s="505"/>
      <c r="V460" s="513"/>
      <c r="W460" s="503"/>
      <c r="X460" s="543"/>
      <c r="Y460" s="513"/>
      <c r="Z460" s="503"/>
      <c r="AA460" s="505"/>
      <c r="AB460" s="513"/>
      <c r="AC460" s="503"/>
      <c r="AD460" s="505"/>
      <c r="AE460" s="513"/>
      <c r="AF460" s="503"/>
      <c r="AG460" s="505"/>
      <c r="AH460" s="513"/>
      <c r="AI460" s="503"/>
      <c r="AJ460" s="505"/>
      <c r="AK460" s="513"/>
      <c r="AL460" s="503"/>
      <c r="AM460" s="505"/>
      <c r="AN460" s="513"/>
      <c r="AO460" s="503"/>
      <c r="AP460" s="505"/>
      <c r="AQ460" s="513"/>
      <c r="AR460" s="503"/>
      <c r="AS460" s="505"/>
      <c r="AT460" s="545"/>
      <c r="AU460" s="553"/>
    </row>
    <row r="461" spans="1:47" ht="15" customHeight="1">
      <c r="A461" s="534" t="s">
        <v>205</v>
      </c>
      <c r="B461" s="548" t="s">
        <v>378</v>
      </c>
      <c r="C461" s="536">
        <v>2269</v>
      </c>
      <c r="D461" s="564" t="s">
        <v>379</v>
      </c>
      <c r="E461" s="540" t="s">
        <v>380</v>
      </c>
      <c r="F461" s="91" t="s">
        <v>31</v>
      </c>
      <c r="G461" s="103"/>
      <c r="H461" s="75">
        <f t="shared" ref="H461:H469" si="530">G461-I461</f>
        <v>0</v>
      </c>
      <c r="I461" s="104"/>
      <c r="J461" s="103"/>
      <c r="K461" s="75">
        <f t="shared" ref="K461:K469" si="531">J461-L461</f>
        <v>0</v>
      </c>
      <c r="L461" s="104"/>
      <c r="M461" s="103"/>
      <c r="N461" s="75">
        <f t="shared" ref="N461:N469" si="532">M461-O461</f>
        <v>0</v>
      </c>
      <c r="O461" s="104"/>
      <c r="P461" s="103"/>
      <c r="Q461" s="75">
        <f t="shared" ref="Q461:Q469" si="533">P461-R461</f>
        <v>0</v>
      </c>
      <c r="R461" s="104"/>
      <c r="S461" s="103"/>
      <c r="T461" s="75">
        <f t="shared" ref="T461:T469" si="534">S461-U461</f>
        <v>0</v>
      </c>
      <c r="U461" s="104"/>
      <c r="V461" s="103"/>
      <c r="W461" s="75">
        <f t="shared" ref="W461:W469" si="535">V461-X461</f>
        <v>0</v>
      </c>
      <c r="X461" s="123"/>
      <c r="Y461" s="103"/>
      <c r="Z461" s="75">
        <f t="shared" ref="Z461:Z469" si="536">Y461-AA461</f>
        <v>0</v>
      </c>
      <c r="AA461" s="104"/>
      <c r="AB461" s="103"/>
      <c r="AC461" s="75">
        <f t="shared" ref="AC461:AC469" si="537">AB461-AD461</f>
        <v>0</v>
      </c>
      <c r="AD461" s="104"/>
      <c r="AE461" s="103"/>
      <c r="AF461" s="75">
        <f t="shared" ref="AF461:AF469" si="538">AE461-AG461</f>
        <v>0</v>
      </c>
      <c r="AG461" s="104"/>
      <c r="AH461" s="103"/>
      <c r="AI461" s="75">
        <f t="shared" ref="AI461:AI469" si="539">AH461-AJ461</f>
        <v>0</v>
      </c>
      <c r="AJ461" s="104"/>
      <c r="AK461" s="103"/>
      <c r="AL461" s="75">
        <f t="shared" ref="AL461:AL469" si="540">AK461-AM461</f>
        <v>0</v>
      </c>
      <c r="AM461" s="104"/>
      <c r="AN461" s="103"/>
      <c r="AO461" s="75">
        <f t="shared" ref="AO461:AO469" si="541">AN461-AP461</f>
        <v>0</v>
      </c>
      <c r="AP461" s="104"/>
      <c r="AQ461" s="103"/>
      <c r="AR461" s="75">
        <f t="shared" ref="AR461:AR469" si="542">AQ461-AS461</f>
        <v>0</v>
      </c>
      <c r="AS461" s="104"/>
      <c r="AT461" s="98"/>
      <c r="AU461" s="77" t="s">
        <v>32</v>
      </c>
    </row>
    <row r="462" spans="1:47">
      <c r="A462" s="534"/>
      <c r="B462" s="548"/>
      <c r="C462" s="536"/>
      <c r="D462" s="564"/>
      <c r="E462" s="540"/>
      <c r="F462" s="91" t="s">
        <v>33</v>
      </c>
      <c r="G462" s="103"/>
      <c r="H462" s="75">
        <f t="shared" si="530"/>
        <v>0</v>
      </c>
      <c r="I462" s="104"/>
      <c r="J462" s="103"/>
      <c r="K462" s="75">
        <f t="shared" si="531"/>
        <v>0</v>
      </c>
      <c r="L462" s="104"/>
      <c r="M462" s="103"/>
      <c r="N462" s="75">
        <f t="shared" si="532"/>
        <v>0</v>
      </c>
      <c r="O462" s="104"/>
      <c r="P462" s="103"/>
      <c r="Q462" s="75">
        <f t="shared" si="533"/>
        <v>0</v>
      </c>
      <c r="R462" s="104"/>
      <c r="S462" s="103"/>
      <c r="T462" s="75">
        <f t="shared" si="534"/>
        <v>0</v>
      </c>
      <c r="U462" s="104"/>
      <c r="V462" s="103"/>
      <c r="W462" s="75">
        <f t="shared" si="535"/>
        <v>0</v>
      </c>
      <c r="X462" s="123"/>
      <c r="Y462" s="103"/>
      <c r="Z462" s="75">
        <f t="shared" si="536"/>
        <v>0</v>
      </c>
      <c r="AA462" s="104"/>
      <c r="AB462" s="103"/>
      <c r="AC462" s="75">
        <f t="shared" si="537"/>
        <v>0</v>
      </c>
      <c r="AD462" s="104"/>
      <c r="AE462" s="103"/>
      <c r="AF462" s="75">
        <f t="shared" si="538"/>
        <v>0</v>
      </c>
      <c r="AG462" s="104"/>
      <c r="AH462" s="103"/>
      <c r="AI462" s="75">
        <f t="shared" si="539"/>
        <v>0</v>
      </c>
      <c r="AJ462" s="104"/>
      <c r="AK462" s="103"/>
      <c r="AL462" s="75">
        <f t="shared" si="540"/>
        <v>0</v>
      </c>
      <c r="AM462" s="104"/>
      <c r="AN462" s="103"/>
      <c r="AO462" s="75">
        <f t="shared" si="541"/>
        <v>0</v>
      </c>
      <c r="AP462" s="104"/>
      <c r="AQ462" s="103"/>
      <c r="AR462" s="75">
        <f t="shared" si="542"/>
        <v>0</v>
      </c>
      <c r="AS462" s="104"/>
      <c r="AT462" s="98"/>
      <c r="AU462" s="78">
        <f>SUM(G461:G469,J461:J469,M461:M469,P461:P469,S461:S469,V461:V469,Y461:Y469,AB461:AB469,AE461:AE469,AH461:AH469,AK461:AK469,AT461:AT469,AN461:AN469,AQ461:AQ469)</f>
        <v>2380000</v>
      </c>
    </row>
    <row r="463" spans="1:47">
      <c r="A463" s="534"/>
      <c r="B463" s="548"/>
      <c r="C463" s="536"/>
      <c r="D463" s="564"/>
      <c r="E463" s="540"/>
      <c r="F463" s="91" t="s">
        <v>34</v>
      </c>
      <c r="G463" s="103"/>
      <c r="H463" s="75">
        <f t="shared" si="530"/>
        <v>0</v>
      </c>
      <c r="I463" s="104"/>
      <c r="J463" s="103"/>
      <c r="K463" s="75">
        <f t="shared" si="531"/>
        <v>0</v>
      </c>
      <c r="L463" s="104"/>
      <c r="M463" s="103"/>
      <c r="N463" s="75">
        <f t="shared" si="532"/>
        <v>0</v>
      </c>
      <c r="O463" s="104"/>
      <c r="P463" s="103"/>
      <c r="Q463" s="75">
        <f t="shared" si="533"/>
        <v>0</v>
      </c>
      <c r="R463" s="104"/>
      <c r="S463" s="103"/>
      <c r="T463" s="75">
        <f t="shared" si="534"/>
        <v>0</v>
      </c>
      <c r="U463" s="104"/>
      <c r="V463" s="103"/>
      <c r="W463" s="75">
        <f t="shared" si="535"/>
        <v>0</v>
      </c>
      <c r="X463" s="123"/>
      <c r="Y463" s="103"/>
      <c r="Z463" s="75">
        <f t="shared" si="536"/>
        <v>0</v>
      </c>
      <c r="AA463" s="104"/>
      <c r="AB463" s="103"/>
      <c r="AC463" s="75">
        <f t="shared" si="537"/>
        <v>0</v>
      </c>
      <c r="AD463" s="104"/>
      <c r="AE463" s="103"/>
      <c r="AF463" s="75">
        <f t="shared" si="538"/>
        <v>0</v>
      </c>
      <c r="AG463" s="104"/>
      <c r="AH463" s="103"/>
      <c r="AI463" s="75">
        <f t="shared" si="539"/>
        <v>0</v>
      </c>
      <c r="AJ463" s="104"/>
      <c r="AK463" s="103"/>
      <c r="AL463" s="75">
        <f t="shared" si="540"/>
        <v>0</v>
      </c>
      <c r="AM463" s="104"/>
      <c r="AN463" s="103"/>
      <c r="AO463" s="75">
        <f t="shared" si="541"/>
        <v>0</v>
      </c>
      <c r="AP463" s="104"/>
      <c r="AQ463" s="103"/>
      <c r="AR463" s="75">
        <f t="shared" si="542"/>
        <v>0</v>
      </c>
      <c r="AS463" s="104"/>
      <c r="AT463" s="98"/>
      <c r="AU463" s="79" t="s">
        <v>35</v>
      </c>
    </row>
    <row r="464" spans="1:47">
      <c r="A464" s="534"/>
      <c r="B464" s="548"/>
      <c r="C464" s="536"/>
      <c r="D464" s="564"/>
      <c r="E464" s="540"/>
      <c r="F464" s="91" t="s">
        <v>36</v>
      </c>
      <c r="G464" s="103"/>
      <c r="H464" s="75">
        <f t="shared" si="530"/>
        <v>0</v>
      </c>
      <c r="I464" s="104"/>
      <c r="J464" s="103">
        <v>300000</v>
      </c>
      <c r="K464" s="75">
        <f t="shared" si="531"/>
        <v>-96000</v>
      </c>
      <c r="L464" s="104">
        <v>396000</v>
      </c>
      <c r="M464" s="103"/>
      <c r="N464" s="75">
        <f t="shared" si="532"/>
        <v>0</v>
      </c>
      <c r="O464" s="104"/>
      <c r="P464" s="103"/>
      <c r="Q464" s="75">
        <f t="shared" si="533"/>
        <v>0</v>
      </c>
      <c r="R464" s="104"/>
      <c r="S464" s="103"/>
      <c r="T464" s="75">
        <f t="shared" si="534"/>
        <v>0</v>
      </c>
      <c r="U464" s="104"/>
      <c r="V464" s="103"/>
      <c r="W464" s="75">
        <f t="shared" si="535"/>
        <v>0</v>
      </c>
      <c r="X464" s="123"/>
      <c r="Y464" s="103"/>
      <c r="Z464" s="75">
        <f t="shared" si="536"/>
        <v>0</v>
      </c>
      <c r="AA464" s="104"/>
      <c r="AB464" s="103"/>
      <c r="AC464" s="75">
        <f t="shared" si="537"/>
        <v>0</v>
      </c>
      <c r="AD464" s="104"/>
      <c r="AE464" s="103"/>
      <c r="AF464" s="75">
        <f t="shared" si="538"/>
        <v>0</v>
      </c>
      <c r="AG464" s="104"/>
      <c r="AH464" s="103"/>
      <c r="AI464" s="75">
        <f t="shared" si="539"/>
        <v>0</v>
      </c>
      <c r="AJ464" s="104"/>
      <c r="AK464" s="103"/>
      <c r="AL464" s="75">
        <f t="shared" si="540"/>
        <v>0</v>
      </c>
      <c r="AM464" s="104"/>
      <c r="AN464" s="103"/>
      <c r="AO464" s="75">
        <f t="shared" si="541"/>
        <v>0</v>
      </c>
      <c r="AP464" s="104"/>
      <c r="AQ464" s="103"/>
      <c r="AR464" s="75">
        <f t="shared" si="542"/>
        <v>0</v>
      </c>
      <c r="AS464" s="104"/>
      <c r="AT464" s="98"/>
      <c r="AU464" s="78">
        <f>SUM(H461:H469,K461:K469,N461:N469,Q461:Q469,T461:T469,W461:W469,Z461:Z469,AC461:AC469,AF461:AF469,AI461:AI469,AL461:AL469,AO461:AO469,AR461:AR469)</f>
        <v>-96000</v>
      </c>
    </row>
    <row r="465" spans="1:47">
      <c r="A465" s="534"/>
      <c r="B465" s="548"/>
      <c r="C465" s="536"/>
      <c r="D465" s="564"/>
      <c r="E465" s="540"/>
      <c r="F465" s="91" t="s">
        <v>37</v>
      </c>
      <c r="G465" s="103"/>
      <c r="H465" s="75">
        <f t="shared" si="530"/>
        <v>0</v>
      </c>
      <c r="I465" s="104"/>
      <c r="J465" s="103"/>
      <c r="K465" s="75">
        <f t="shared" si="531"/>
        <v>0</v>
      </c>
      <c r="L465" s="104"/>
      <c r="M465" s="103"/>
      <c r="N465" s="75">
        <f t="shared" si="532"/>
        <v>0</v>
      </c>
      <c r="O465" s="104"/>
      <c r="P465" s="103"/>
      <c r="Q465" s="75">
        <f t="shared" si="533"/>
        <v>0</v>
      </c>
      <c r="R465" s="104"/>
      <c r="S465" s="103"/>
      <c r="T465" s="75">
        <f t="shared" si="534"/>
        <v>0</v>
      </c>
      <c r="U465" s="104"/>
      <c r="V465" s="103"/>
      <c r="W465" s="75">
        <f t="shared" si="535"/>
        <v>0</v>
      </c>
      <c r="X465" s="104"/>
      <c r="Y465" s="103"/>
      <c r="Z465" s="75">
        <f t="shared" si="536"/>
        <v>0</v>
      </c>
      <c r="AA465" s="104"/>
      <c r="AB465" s="182"/>
      <c r="AC465" s="183">
        <f t="shared" si="537"/>
        <v>0</v>
      </c>
      <c r="AD465" s="104"/>
      <c r="AE465" s="103"/>
      <c r="AF465" s="75">
        <f t="shared" si="538"/>
        <v>0</v>
      </c>
      <c r="AG465" s="104"/>
      <c r="AH465" s="103"/>
      <c r="AI465" s="75">
        <f t="shared" si="539"/>
        <v>0</v>
      </c>
      <c r="AJ465" s="104"/>
      <c r="AK465" s="103"/>
      <c r="AL465" s="75">
        <f t="shared" si="540"/>
        <v>0</v>
      </c>
      <c r="AM465" s="104"/>
      <c r="AN465" s="103"/>
      <c r="AO465" s="75">
        <f t="shared" si="541"/>
        <v>0</v>
      </c>
      <c r="AP465" s="104"/>
      <c r="AQ465" s="103"/>
      <c r="AR465" s="75">
        <f t="shared" si="542"/>
        <v>0</v>
      </c>
      <c r="AS465" s="104"/>
      <c r="AT465" s="98"/>
      <c r="AU465" s="79" t="s">
        <v>38</v>
      </c>
    </row>
    <row r="466" spans="1:47">
      <c r="A466" s="534"/>
      <c r="B466" s="548"/>
      <c r="C466" s="536"/>
      <c r="D466" s="564"/>
      <c r="E466" s="540"/>
      <c r="F466" s="91" t="s">
        <v>40</v>
      </c>
      <c r="G466" s="103"/>
      <c r="H466" s="75">
        <f t="shared" si="530"/>
        <v>0</v>
      </c>
      <c r="I466" s="104"/>
      <c r="J466" s="103"/>
      <c r="K466" s="75">
        <f t="shared" si="531"/>
        <v>0</v>
      </c>
      <c r="L466" s="104"/>
      <c r="M466" s="103"/>
      <c r="N466" s="75">
        <f t="shared" si="532"/>
        <v>0</v>
      </c>
      <c r="O466" s="104"/>
      <c r="P466" s="103"/>
      <c r="Q466" s="75">
        <f t="shared" si="533"/>
        <v>0</v>
      </c>
      <c r="R466" s="104"/>
      <c r="S466" s="103"/>
      <c r="T466" s="75">
        <f t="shared" si="534"/>
        <v>0</v>
      </c>
      <c r="U466" s="104"/>
      <c r="V466" s="103"/>
      <c r="W466" s="75">
        <f t="shared" si="535"/>
        <v>0</v>
      </c>
      <c r="X466" s="104"/>
      <c r="Y466" s="103"/>
      <c r="Z466" s="75">
        <f t="shared" si="536"/>
        <v>0</v>
      </c>
      <c r="AA466" s="104"/>
      <c r="AB466" s="182"/>
      <c r="AC466" s="183">
        <f t="shared" si="537"/>
        <v>0</v>
      </c>
      <c r="AD466" s="104"/>
      <c r="AE466" s="168">
        <v>2080000</v>
      </c>
      <c r="AF466" s="169">
        <f t="shared" si="538"/>
        <v>0</v>
      </c>
      <c r="AG466" s="104">
        <v>2080000</v>
      </c>
      <c r="AH466" s="103"/>
      <c r="AI466" s="75">
        <f t="shared" si="539"/>
        <v>0</v>
      </c>
      <c r="AJ466" s="104"/>
      <c r="AK466" s="103"/>
      <c r="AL466" s="75">
        <f t="shared" si="540"/>
        <v>0</v>
      </c>
      <c r="AM466" s="104"/>
      <c r="AN466" s="103"/>
      <c r="AO466" s="75">
        <f t="shared" si="541"/>
        <v>0</v>
      </c>
      <c r="AP466" s="104"/>
      <c r="AQ466" s="103"/>
      <c r="AR466" s="75">
        <f t="shared" si="542"/>
        <v>0</v>
      </c>
      <c r="AS466" s="104"/>
      <c r="AT466" s="98"/>
      <c r="AU466" s="78">
        <f>SUM(I461:I469,L461:L469,O461:O469,R461:R469,U461:U469,X461:X469,AA461:AA469,AD461:AD469,AG461:AG469,AJ461:AJ469,AM461:AM469,AP461:AP469,AS461:AS469)</f>
        <v>2476000</v>
      </c>
    </row>
    <row r="467" spans="1:47">
      <c r="A467" s="534"/>
      <c r="B467" s="548"/>
      <c r="C467" s="536"/>
      <c r="D467" s="564"/>
      <c r="E467" s="540"/>
      <c r="F467" s="91" t="s">
        <v>41</v>
      </c>
      <c r="G467" s="103"/>
      <c r="H467" s="75">
        <f t="shared" si="530"/>
        <v>0</v>
      </c>
      <c r="I467" s="104"/>
      <c r="J467" s="103"/>
      <c r="K467" s="75">
        <f t="shared" si="531"/>
        <v>0</v>
      </c>
      <c r="L467" s="104"/>
      <c r="M467" s="103"/>
      <c r="N467" s="75">
        <f t="shared" si="532"/>
        <v>0</v>
      </c>
      <c r="O467" s="104"/>
      <c r="P467" s="103"/>
      <c r="Q467" s="75">
        <f t="shared" si="533"/>
        <v>0</v>
      </c>
      <c r="R467" s="104"/>
      <c r="S467" s="103"/>
      <c r="T467" s="75">
        <f t="shared" si="534"/>
        <v>0</v>
      </c>
      <c r="U467" s="104"/>
      <c r="V467" s="103"/>
      <c r="W467" s="75">
        <f t="shared" si="535"/>
        <v>0</v>
      </c>
      <c r="X467" s="123"/>
      <c r="Y467" s="103"/>
      <c r="Z467" s="75">
        <f t="shared" si="536"/>
        <v>0</v>
      </c>
      <c r="AA467" s="104"/>
      <c r="AB467" s="103"/>
      <c r="AC467" s="75">
        <f t="shared" si="537"/>
        <v>0</v>
      </c>
      <c r="AD467" s="104"/>
      <c r="AE467" s="103"/>
      <c r="AF467" s="75">
        <f t="shared" si="538"/>
        <v>0</v>
      </c>
      <c r="AG467" s="104"/>
      <c r="AH467" s="103"/>
      <c r="AI467" s="75">
        <f t="shared" si="539"/>
        <v>0</v>
      </c>
      <c r="AJ467" s="104"/>
      <c r="AK467" s="103"/>
      <c r="AL467" s="75">
        <f t="shared" si="540"/>
        <v>0</v>
      </c>
      <c r="AM467" s="104"/>
      <c r="AN467" s="103"/>
      <c r="AO467" s="75">
        <f t="shared" si="541"/>
        <v>0</v>
      </c>
      <c r="AP467" s="104"/>
      <c r="AQ467" s="103"/>
      <c r="AR467" s="75">
        <f t="shared" si="542"/>
        <v>0</v>
      </c>
      <c r="AS467" s="104"/>
      <c r="AT467" s="98"/>
      <c r="AU467" s="79" t="s">
        <v>42</v>
      </c>
    </row>
    <row r="468" spans="1:47">
      <c r="A468" s="534"/>
      <c r="B468" s="548"/>
      <c r="C468" s="536"/>
      <c r="D468" s="564"/>
      <c r="E468" s="540"/>
      <c r="F468" s="91" t="s">
        <v>43</v>
      </c>
      <c r="G468" s="103"/>
      <c r="H468" s="75">
        <f t="shared" si="530"/>
        <v>0</v>
      </c>
      <c r="I468" s="104"/>
      <c r="J468" s="103"/>
      <c r="K468" s="75">
        <f t="shared" si="531"/>
        <v>0</v>
      </c>
      <c r="L468" s="104"/>
      <c r="M468" s="103"/>
      <c r="N468" s="75">
        <f t="shared" si="532"/>
        <v>0</v>
      </c>
      <c r="O468" s="104"/>
      <c r="P468" s="103"/>
      <c r="Q468" s="75">
        <f t="shared" si="533"/>
        <v>0</v>
      </c>
      <c r="R468" s="104"/>
      <c r="S468" s="103"/>
      <c r="T468" s="75">
        <f t="shared" si="534"/>
        <v>0</v>
      </c>
      <c r="U468" s="104"/>
      <c r="V468" s="103"/>
      <c r="W468" s="75">
        <f t="shared" si="535"/>
        <v>0</v>
      </c>
      <c r="X468" s="123"/>
      <c r="Y468" s="103"/>
      <c r="Z468" s="75">
        <f t="shared" si="536"/>
        <v>0</v>
      </c>
      <c r="AA468" s="104"/>
      <c r="AB468" s="103"/>
      <c r="AC468" s="75">
        <f t="shared" si="537"/>
        <v>0</v>
      </c>
      <c r="AD468" s="104"/>
      <c r="AE468" s="103"/>
      <c r="AF468" s="75">
        <f t="shared" si="538"/>
        <v>0</v>
      </c>
      <c r="AG468" s="104"/>
      <c r="AH468" s="103"/>
      <c r="AI468" s="75">
        <f t="shared" si="539"/>
        <v>0</v>
      </c>
      <c r="AJ468" s="104"/>
      <c r="AK468" s="103"/>
      <c r="AL468" s="75">
        <f t="shared" si="540"/>
        <v>0</v>
      </c>
      <c r="AM468" s="104"/>
      <c r="AN468" s="103"/>
      <c r="AO468" s="75">
        <f t="shared" si="541"/>
        <v>0</v>
      </c>
      <c r="AP468" s="104"/>
      <c r="AQ468" s="103"/>
      <c r="AR468" s="75">
        <f t="shared" si="542"/>
        <v>0</v>
      </c>
      <c r="AS468" s="104"/>
      <c r="AT468" s="98"/>
      <c r="AU468" s="80">
        <f>AU466/AU462</f>
        <v>1.0403361344537816</v>
      </c>
    </row>
    <row r="469" spans="1:47">
      <c r="A469" s="535"/>
      <c r="B469" s="549"/>
      <c r="C469" s="537"/>
      <c r="D469" s="567"/>
      <c r="E469" s="541"/>
      <c r="F469" s="92" t="s">
        <v>44</v>
      </c>
      <c r="G469" s="105"/>
      <c r="H469" s="81">
        <f t="shared" si="530"/>
        <v>0</v>
      </c>
      <c r="I469" s="106"/>
      <c r="J469" s="105"/>
      <c r="K469" s="81">
        <f t="shared" si="531"/>
        <v>0</v>
      </c>
      <c r="L469" s="106"/>
      <c r="M469" s="105"/>
      <c r="N469" s="81">
        <f t="shared" si="532"/>
        <v>0</v>
      </c>
      <c r="O469" s="106"/>
      <c r="P469" s="105"/>
      <c r="Q469" s="81">
        <f t="shared" si="533"/>
        <v>0</v>
      </c>
      <c r="R469" s="106"/>
      <c r="S469" s="105"/>
      <c r="T469" s="81">
        <f t="shared" si="534"/>
        <v>0</v>
      </c>
      <c r="U469" s="106"/>
      <c r="V469" s="105"/>
      <c r="W469" s="81">
        <f t="shared" si="535"/>
        <v>0</v>
      </c>
      <c r="X469" s="124"/>
      <c r="Y469" s="105"/>
      <c r="Z469" s="81">
        <f t="shared" si="536"/>
        <v>0</v>
      </c>
      <c r="AA469" s="106"/>
      <c r="AB469" s="105"/>
      <c r="AC469" s="81">
        <f t="shared" si="537"/>
        <v>0</v>
      </c>
      <c r="AD469" s="106"/>
      <c r="AE469" s="105"/>
      <c r="AF469" s="81">
        <f t="shared" si="538"/>
        <v>0</v>
      </c>
      <c r="AG469" s="106"/>
      <c r="AH469" s="105"/>
      <c r="AI469" s="81">
        <f t="shared" si="539"/>
        <v>0</v>
      </c>
      <c r="AJ469" s="106"/>
      <c r="AK469" s="105"/>
      <c r="AL469" s="81">
        <f t="shared" si="540"/>
        <v>0</v>
      </c>
      <c r="AM469" s="106"/>
      <c r="AN469" s="105"/>
      <c r="AO469" s="81">
        <f t="shared" si="541"/>
        <v>0</v>
      </c>
      <c r="AP469" s="106"/>
      <c r="AQ469" s="105"/>
      <c r="AR469" s="81">
        <f t="shared" si="542"/>
        <v>0</v>
      </c>
      <c r="AS469" s="106"/>
      <c r="AT469" s="99"/>
      <c r="AU469" s="82"/>
    </row>
    <row r="470" spans="1:47" ht="15" customHeight="1">
      <c r="A470" s="497" t="s">
        <v>22</v>
      </c>
      <c r="B470" s="499" t="s">
        <v>18</v>
      </c>
      <c r="C470" s="499" t="s">
        <v>19</v>
      </c>
      <c r="D470" s="499" t="s">
        <v>204</v>
      </c>
      <c r="E470" s="499" t="s">
        <v>21</v>
      </c>
      <c r="F470" s="558" t="s">
        <v>23</v>
      </c>
      <c r="G470" s="474" t="s">
        <v>24</v>
      </c>
      <c r="H470" s="476" t="s">
        <v>25</v>
      </c>
      <c r="I470" s="478" t="s">
        <v>26</v>
      </c>
      <c r="J470" s="474" t="s">
        <v>24</v>
      </c>
      <c r="K470" s="476" t="s">
        <v>25</v>
      </c>
      <c r="L470" s="478" t="s">
        <v>26</v>
      </c>
      <c r="M470" s="474" t="s">
        <v>24</v>
      </c>
      <c r="N470" s="476" t="s">
        <v>25</v>
      </c>
      <c r="O470" s="478" t="s">
        <v>26</v>
      </c>
      <c r="P470" s="474" t="s">
        <v>24</v>
      </c>
      <c r="Q470" s="476" t="s">
        <v>25</v>
      </c>
      <c r="R470" s="478" t="s">
        <v>26</v>
      </c>
      <c r="S470" s="474" t="s">
        <v>24</v>
      </c>
      <c r="T470" s="476" t="s">
        <v>25</v>
      </c>
      <c r="U470" s="478" t="s">
        <v>26</v>
      </c>
      <c r="V470" s="474" t="s">
        <v>24</v>
      </c>
      <c r="W470" s="476" t="s">
        <v>25</v>
      </c>
      <c r="X470" s="559" t="s">
        <v>26</v>
      </c>
      <c r="Y470" s="474" t="s">
        <v>24</v>
      </c>
      <c r="Z470" s="476" t="s">
        <v>25</v>
      </c>
      <c r="AA470" s="478" t="s">
        <v>26</v>
      </c>
      <c r="AB470" s="474" t="s">
        <v>24</v>
      </c>
      <c r="AC470" s="476" t="s">
        <v>25</v>
      </c>
      <c r="AD470" s="478" t="s">
        <v>26</v>
      </c>
      <c r="AE470" s="474" t="s">
        <v>24</v>
      </c>
      <c r="AF470" s="476" t="s">
        <v>25</v>
      </c>
      <c r="AG470" s="478" t="s">
        <v>26</v>
      </c>
      <c r="AH470" s="474" t="s">
        <v>24</v>
      </c>
      <c r="AI470" s="476" t="s">
        <v>25</v>
      </c>
      <c r="AJ470" s="478" t="s">
        <v>26</v>
      </c>
      <c r="AK470" s="474" t="s">
        <v>24</v>
      </c>
      <c r="AL470" s="476" t="s">
        <v>25</v>
      </c>
      <c r="AM470" s="478" t="s">
        <v>26</v>
      </c>
      <c r="AN470" s="474" t="s">
        <v>24</v>
      </c>
      <c r="AO470" s="476" t="s">
        <v>25</v>
      </c>
      <c r="AP470" s="478" t="s">
        <v>26</v>
      </c>
      <c r="AQ470" s="474" t="s">
        <v>24</v>
      </c>
      <c r="AR470" s="476" t="s">
        <v>25</v>
      </c>
      <c r="AS470" s="478" t="s">
        <v>26</v>
      </c>
      <c r="AT470" s="563" t="s">
        <v>24</v>
      </c>
      <c r="AU470" s="480" t="s">
        <v>27</v>
      </c>
    </row>
    <row r="471" spans="1:47" ht="15" customHeight="1">
      <c r="A471" s="547"/>
      <c r="B471" s="533"/>
      <c r="C471" s="533"/>
      <c r="D471" s="533"/>
      <c r="E471" s="533"/>
      <c r="F471" s="551"/>
      <c r="G471" s="513"/>
      <c r="H471" s="503"/>
      <c r="I471" s="505"/>
      <c r="J471" s="513"/>
      <c r="K471" s="503"/>
      <c r="L471" s="505"/>
      <c r="M471" s="513"/>
      <c r="N471" s="503"/>
      <c r="O471" s="505"/>
      <c r="P471" s="513"/>
      <c r="Q471" s="503"/>
      <c r="R471" s="505"/>
      <c r="S471" s="513"/>
      <c r="T471" s="503"/>
      <c r="U471" s="505"/>
      <c r="V471" s="513"/>
      <c r="W471" s="503"/>
      <c r="X471" s="543"/>
      <c r="Y471" s="513"/>
      <c r="Z471" s="503"/>
      <c r="AA471" s="505"/>
      <c r="AB471" s="513"/>
      <c r="AC471" s="503"/>
      <c r="AD471" s="505"/>
      <c r="AE471" s="513"/>
      <c r="AF471" s="503"/>
      <c r="AG471" s="505"/>
      <c r="AH471" s="513"/>
      <c r="AI471" s="503"/>
      <c r="AJ471" s="505"/>
      <c r="AK471" s="513"/>
      <c r="AL471" s="503"/>
      <c r="AM471" s="505"/>
      <c r="AN471" s="513"/>
      <c r="AO471" s="503"/>
      <c r="AP471" s="505"/>
      <c r="AQ471" s="513"/>
      <c r="AR471" s="503"/>
      <c r="AS471" s="505"/>
      <c r="AT471" s="545"/>
      <c r="AU471" s="553"/>
    </row>
    <row r="472" spans="1:47" ht="15" customHeight="1">
      <c r="A472" s="534" t="s">
        <v>205</v>
      </c>
      <c r="B472" s="548" t="s">
        <v>381</v>
      </c>
      <c r="C472" s="536">
        <v>2270</v>
      </c>
      <c r="D472" s="564" t="s">
        <v>382</v>
      </c>
      <c r="E472" s="540" t="s">
        <v>383</v>
      </c>
      <c r="F472" s="91" t="s">
        <v>31</v>
      </c>
      <c r="G472" s="103"/>
      <c r="H472" s="75">
        <f t="shared" ref="H472:H480" si="543">G472-I472</f>
        <v>0</v>
      </c>
      <c r="I472" s="104"/>
      <c r="J472" s="103"/>
      <c r="K472" s="75">
        <f t="shared" ref="K472:K480" si="544">J472-L472</f>
        <v>0</v>
      </c>
      <c r="L472" s="104"/>
      <c r="M472" s="103"/>
      <c r="N472" s="75">
        <f t="shared" ref="N472:N480" si="545">M472-O472</f>
        <v>0</v>
      </c>
      <c r="O472" s="104"/>
      <c r="P472" s="103"/>
      <c r="Q472" s="75">
        <f>P472-R472</f>
        <v>0</v>
      </c>
      <c r="R472" s="104"/>
      <c r="S472" s="103"/>
      <c r="T472" s="75">
        <f t="shared" ref="T472:T480" si="546">S472-U472</f>
        <v>0</v>
      </c>
      <c r="U472" s="104"/>
      <c r="V472" s="103"/>
      <c r="W472" s="75">
        <f t="shared" ref="W472:W480" si="547">V472-X472</f>
        <v>0</v>
      </c>
      <c r="X472" s="123"/>
      <c r="Y472" s="103"/>
      <c r="Z472" s="75">
        <f t="shared" ref="Z472:Z480" si="548">Y472-AA472</f>
        <v>0</v>
      </c>
      <c r="AA472" s="104"/>
      <c r="AB472" s="103"/>
      <c r="AC472" s="75">
        <f t="shared" ref="AC472:AC480" si="549">AB472-AD472</f>
        <v>0</v>
      </c>
      <c r="AD472" s="104"/>
      <c r="AE472" s="103"/>
      <c r="AF472" s="75">
        <f t="shared" ref="AF472:AF480" si="550">AE472-AG472</f>
        <v>0</v>
      </c>
      <c r="AG472" s="104"/>
      <c r="AH472" s="103"/>
      <c r="AI472" s="75">
        <f t="shared" ref="AI472:AI480" si="551">AH472-AJ472</f>
        <v>0</v>
      </c>
      <c r="AJ472" s="104"/>
      <c r="AK472" s="103"/>
      <c r="AL472" s="75">
        <f t="shared" ref="AL472:AL480" si="552">AK472-AM472</f>
        <v>0</v>
      </c>
      <c r="AM472" s="104"/>
      <c r="AN472" s="103"/>
      <c r="AO472" s="75">
        <f t="shared" ref="AO472:AO480" si="553">AN472-AP472</f>
        <v>0</v>
      </c>
      <c r="AP472" s="104"/>
      <c r="AQ472" s="103"/>
      <c r="AR472" s="75">
        <f t="shared" ref="AR472:AR480" si="554">AQ472-AS472</f>
        <v>0</v>
      </c>
      <c r="AS472" s="104"/>
      <c r="AT472" s="98"/>
      <c r="AU472" s="77" t="s">
        <v>32</v>
      </c>
    </row>
    <row r="473" spans="1:47" ht="14.45" customHeight="1">
      <c r="A473" s="534"/>
      <c r="B473" s="548"/>
      <c r="C473" s="536"/>
      <c r="D473" s="564"/>
      <c r="E473" s="540"/>
      <c r="F473" s="91" t="s">
        <v>33</v>
      </c>
      <c r="G473" s="103"/>
      <c r="H473" s="75">
        <f t="shared" si="543"/>
        <v>0</v>
      </c>
      <c r="I473" s="104"/>
      <c r="J473" s="103"/>
      <c r="K473" s="75">
        <f t="shared" si="544"/>
        <v>0</v>
      </c>
      <c r="L473" s="104"/>
      <c r="M473" s="103"/>
      <c r="N473" s="75">
        <f t="shared" si="545"/>
        <v>0</v>
      </c>
      <c r="O473" s="104"/>
      <c r="P473" s="103"/>
      <c r="Q473" s="75">
        <f>P473-R473</f>
        <v>0</v>
      </c>
      <c r="R473" s="104"/>
      <c r="S473" s="103"/>
      <c r="T473" s="75">
        <f t="shared" si="546"/>
        <v>0</v>
      </c>
      <c r="U473" s="104"/>
      <c r="V473" s="103"/>
      <c r="W473" s="75">
        <f t="shared" si="547"/>
        <v>0</v>
      </c>
      <c r="X473" s="123"/>
      <c r="Y473" s="103"/>
      <c r="Z473" s="75">
        <f t="shared" si="548"/>
        <v>0</v>
      </c>
      <c r="AA473" s="104"/>
      <c r="AB473" s="103"/>
      <c r="AC473" s="75">
        <f t="shared" si="549"/>
        <v>0</v>
      </c>
      <c r="AD473" s="104"/>
      <c r="AE473" s="103"/>
      <c r="AF473" s="75">
        <f t="shared" si="550"/>
        <v>0</v>
      </c>
      <c r="AG473" s="104"/>
      <c r="AH473" s="103"/>
      <c r="AI473" s="75">
        <f t="shared" si="551"/>
        <v>0</v>
      </c>
      <c r="AJ473" s="104"/>
      <c r="AK473" s="103"/>
      <c r="AL473" s="75">
        <f t="shared" si="552"/>
        <v>0</v>
      </c>
      <c r="AM473" s="104"/>
      <c r="AN473" s="103"/>
      <c r="AO473" s="75">
        <f t="shared" si="553"/>
        <v>0</v>
      </c>
      <c r="AP473" s="104"/>
      <c r="AQ473" s="103"/>
      <c r="AR473" s="75">
        <f t="shared" si="554"/>
        <v>0</v>
      </c>
      <c r="AS473" s="104"/>
      <c r="AT473" s="98"/>
      <c r="AU473" s="560">
        <f>SUM(G472:G480,J472:J480,M472:M480,P472:P480,S472:S480,AT472:AT480,V472:V480,Y472:Y480,AB472:AB480,AE472:AE480,AH472:AH480,AK472:AK480,AN472:AN480,AQ472:AQ480)</f>
        <v>4301000</v>
      </c>
    </row>
    <row r="474" spans="1:47" ht="14.45" customHeight="1">
      <c r="A474" s="534"/>
      <c r="B474" s="548"/>
      <c r="C474" s="536"/>
      <c r="D474" s="564"/>
      <c r="E474" s="540"/>
      <c r="F474" s="91" t="s">
        <v>34</v>
      </c>
      <c r="G474" s="103"/>
      <c r="H474" s="75">
        <f t="shared" si="543"/>
        <v>0</v>
      </c>
      <c r="I474" s="104"/>
      <c r="J474" s="103"/>
      <c r="K474" s="75">
        <f t="shared" si="544"/>
        <v>0</v>
      </c>
      <c r="L474" s="104"/>
      <c r="M474" s="103"/>
      <c r="N474" s="75">
        <f t="shared" si="545"/>
        <v>0</v>
      </c>
      <c r="O474" s="104"/>
      <c r="P474" s="103"/>
      <c r="Q474" s="75">
        <f>P474-R474</f>
        <v>0</v>
      </c>
      <c r="R474" s="104"/>
      <c r="S474" s="103"/>
      <c r="T474" s="75">
        <f t="shared" si="546"/>
        <v>0</v>
      </c>
      <c r="U474" s="104"/>
      <c r="V474" s="103"/>
      <c r="W474" s="75">
        <f t="shared" si="547"/>
        <v>0</v>
      </c>
      <c r="X474" s="123"/>
      <c r="Y474" s="103"/>
      <c r="Z474" s="75">
        <f t="shared" si="548"/>
        <v>0</v>
      </c>
      <c r="AA474" s="104"/>
      <c r="AB474" s="168"/>
      <c r="AC474" s="75">
        <f t="shared" si="549"/>
        <v>0</v>
      </c>
      <c r="AD474" s="104"/>
      <c r="AE474" s="168"/>
      <c r="AF474" s="169">
        <f t="shared" si="550"/>
        <v>0</v>
      </c>
      <c r="AG474" s="104"/>
      <c r="AH474" s="168">
        <v>445000</v>
      </c>
      <c r="AI474" s="169">
        <f t="shared" si="551"/>
        <v>445000</v>
      </c>
      <c r="AJ474" s="170"/>
      <c r="AK474" s="103"/>
      <c r="AL474" s="75">
        <f t="shared" si="552"/>
        <v>0</v>
      </c>
      <c r="AM474" s="104"/>
      <c r="AN474" s="103"/>
      <c r="AO474" s="75">
        <f t="shared" si="553"/>
        <v>0</v>
      </c>
      <c r="AP474" s="104"/>
      <c r="AQ474" s="103"/>
      <c r="AR474" s="75">
        <f t="shared" si="554"/>
        <v>0</v>
      </c>
      <c r="AS474" s="104"/>
      <c r="AT474" s="98"/>
      <c r="AU474" s="560"/>
    </row>
    <row r="475" spans="1:47" ht="14.45" customHeight="1">
      <c r="A475" s="534"/>
      <c r="B475" s="548"/>
      <c r="C475" s="536"/>
      <c r="D475" s="564"/>
      <c r="E475" s="540"/>
      <c r="F475" s="91" t="s">
        <v>36</v>
      </c>
      <c r="G475" s="103"/>
      <c r="H475" s="75">
        <f t="shared" si="543"/>
        <v>0</v>
      </c>
      <c r="I475" s="104"/>
      <c r="J475" s="103"/>
      <c r="K475" s="75">
        <f t="shared" si="544"/>
        <v>0</v>
      </c>
      <c r="L475" s="104"/>
      <c r="M475" s="103"/>
      <c r="N475" s="75">
        <f t="shared" si="545"/>
        <v>0</v>
      </c>
      <c r="O475" s="104"/>
      <c r="P475" s="103"/>
      <c r="Q475" s="75">
        <f>P475-R475</f>
        <v>0</v>
      </c>
      <c r="R475" s="104"/>
      <c r="S475" s="103"/>
      <c r="T475" s="75">
        <f t="shared" si="546"/>
        <v>0</v>
      </c>
      <c r="U475" s="104"/>
      <c r="V475" s="103"/>
      <c r="W475" s="75">
        <f t="shared" si="547"/>
        <v>0</v>
      </c>
      <c r="X475" s="123"/>
      <c r="Y475" s="103"/>
      <c r="Z475" s="75">
        <f t="shared" si="548"/>
        <v>0</v>
      </c>
      <c r="AA475" s="104"/>
      <c r="AB475" s="103"/>
      <c r="AC475" s="75">
        <f t="shared" si="549"/>
        <v>0</v>
      </c>
      <c r="AD475" s="104"/>
      <c r="AE475" s="168"/>
      <c r="AF475" s="75">
        <f t="shared" si="550"/>
        <v>0</v>
      </c>
      <c r="AG475" s="104"/>
      <c r="AH475" s="168"/>
      <c r="AI475" s="169">
        <f t="shared" si="551"/>
        <v>0</v>
      </c>
      <c r="AJ475" s="104"/>
      <c r="AK475" s="462">
        <v>636000</v>
      </c>
      <c r="AL475" s="463">
        <f t="shared" si="552"/>
        <v>636000</v>
      </c>
      <c r="AM475" s="464"/>
      <c r="AN475" s="103"/>
      <c r="AO475" s="75">
        <f t="shared" si="553"/>
        <v>0</v>
      </c>
      <c r="AP475" s="104"/>
      <c r="AQ475" s="103"/>
      <c r="AR475" s="75">
        <f t="shared" si="554"/>
        <v>0</v>
      </c>
      <c r="AS475" s="104"/>
      <c r="AT475" s="98"/>
      <c r="AU475" s="79" t="s">
        <v>35</v>
      </c>
    </row>
    <row r="476" spans="1:47" ht="14.45" customHeight="1">
      <c r="A476" s="534"/>
      <c r="B476" s="548"/>
      <c r="C476" s="536"/>
      <c r="D476" s="564"/>
      <c r="E476" s="540"/>
      <c r="F476" s="91" t="s">
        <v>37</v>
      </c>
      <c r="G476" s="103"/>
      <c r="H476" s="75">
        <f t="shared" si="543"/>
        <v>0</v>
      </c>
      <c r="I476" s="104"/>
      <c r="J476" s="103"/>
      <c r="K476" s="75">
        <f t="shared" si="544"/>
        <v>0</v>
      </c>
      <c r="L476" s="104"/>
      <c r="M476" s="103"/>
      <c r="N476" s="75">
        <f t="shared" si="545"/>
        <v>0</v>
      </c>
      <c r="O476" s="104"/>
      <c r="P476" s="103"/>
      <c r="Q476" s="75">
        <v>0</v>
      </c>
      <c r="R476" s="104"/>
      <c r="S476" s="103"/>
      <c r="T476" s="75">
        <f t="shared" si="546"/>
        <v>0</v>
      </c>
      <c r="U476" s="104"/>
      <c r="V476" s="103"/>
      <c r="W476" s="75">
        <f t="shared" si="547"/>
        <v>0</v>
      </c>
      <c r="X476" s="123"/>
      <c r="Y476" s="103"/>
      <c r="Z476" s="75">
        <f t="shared" si="548"/>
        <v>0</v>
      </c>
      <c r="AA476" s="104"/>
      <c r="AB476" s="103"/>
      <c r="AC476" s="75">
        <f t="shared" si="549"/>
        <v>0</v>
      </c>
      <c r="AD476" s="104"/>
      <c r="AE476" s="103"/>
      <c r="AF476" s="75">
        <f t="shared" si="550"/>
        <v>0</v>
      </c>
      <c r="AG476" s="104"/>
      <c r="AH476" s="103"/>
      <c r="AI476" s="75">
        <f t="shared" si="551"/>
        <v>0</v>
      </c>
      <c r="AJ476" s="104"/>
      <c r="AK476" s="103"/>
      <c r="AL476" s="75">
        <f t="shared" si="552"/>
        <v>0</v>
      </c>
      <c r="AM476" s="104"/>
      <c r="AN476" s="462">
        <v>20000</v>
      </c>
      <c r="AO476" s="463">
        <f t="shared" si="553"/>
        <v>20000</v>
      </c>
      <c r="AP476" s="464"/>
      <c r="AQ476" s="103"/>
      <c r="AR476" s="75">
        <f t="shared" si="554"/>
        <v>0</v>
      </c>
      <c r="AS476" s="104"/>
      <c r="AT476" s="98"/>
      <c r="AU476" s="560">
        <f>SUM(H472:H480,K472:K480,N472:N480,Q472:Q480,T472:T480,W472:W480,Z472:Z480,AC472:AC480,AF472:AF480,AI472:AI480,AL472:AL480,AO472:AO480,AR472:AR480)</f>
        <v>4301000</v>
      </c>
    </row>
    <row r="477" spans="1:47" ht="14.45" customHeight="1">
      <c r="A477" s="534"/>
      <c r="B477" s="548"/>
      <c r="C477" s="536"/>
      <c r="D477" s="564"/>
      <c r="E477" s="540"/>
      <c r="F477" s="91" t="s">
        <v>40</v>
      </c>
      <c r="G477" s="103"/>
      <c r="H477" s="75">
        <f t="shared" si="543"/>
        <v>0</v>
      </c>
      <c r="I477" s="104"/>
      <c r="J477" s="103"/>
      <c r="K477" s="75">
        <f t="shared" si="544"/>
        <v>0</v>
      </c>
      <c r="L477" s="104"/>
      <c r="M477" s="103"/>
      <c r="N477" s="75">
        <f t="shared" si="545"/>
        <v>0</v>
      </c>
      <c r="O477" s="104"/>
      <c r="P477" s="103"/>
      <c r="Q477" s="75">
        <f t="shared" ref="Q477:Q480" si="555">P477-R477</f>
        <v>0</v>
      </c>
      <c r="R477" s="104"/>
      <c r="S477" s="103"/>
      <c r="T477" s="75">
        <f t="shared" si="546"/>
        <v>0</v>
      </c>
      <c r="U477" s="104"/>
      <c r="V477" s="103"/>
      <c r="W477" s="75">
        <f t="shared" si="547"/>
        <v>0</v>
      </c>
      <c r="X477" s="123"/>
      <c r="Y477" s="103"/>
      <c r="Z477" s="75">
        <f t="shared" si="548"/>
        <v>0</v>
      </c>
      <c r="AA477" s="104"/>
      <c r="AB477" s="103"/>
      <c r="AC477" s="75">
        <f t="shared" si="549"/>
        <v>0</v>
      </c>
      <c r="AD477" s="104"/>
      <c r="AE477" s="103"/>
      <c r="AF477" s="75">
        <f t="shared" si="550"/>
        <v>0</v>
      </c>
      <c r="AG477" s="104"/>
      <c r="AH477" s="103"/>
      <c r="AI477" s="75">
        <f t="shared" si="551"/>
        <v>0</v>
      </c>
      <c r="AJ477" s="104"/>
      <c r="AK477" s="103"/>
      <c r="AL477" s="75">
        <f t="shared" si="552"/>
        <v>0</v>
      </c>
      <c r="AM477" s="104"/>
      <c r="AN477" s="103"/>
      <c r="AO477" s="75">
        <f t="shared" si="553"/>
        <v>0</v>
      </c>
      <c r="AP477" s="104"/>
      <c r="AQ477" s="103">
        <v>3200000</v>
      </c>
      <c r="AR477" s="75">
        <f t="shared" si="554"/>
        <v>3200000</v>
      </c>
      <c r="AS477" s="104"/>
      <c r="AT477" s="98"/>
      <c r="AU477" s="560"/>
    </row>
    <row r="478" spans="1:47" ht="14.45" customHeight="1">
      <c r="A478" s="534"/>
      <c r="B478" s="548"/>
      <c r="C478" s="536"/>
      <c r="D478" s="564"/>
      <c r="E478" s="540"/>
      <c r="F478" s="91" t="s">
        <v>41</v>
      </c>
      <c r="G478" s="103"/>
      <c r="H478" s="75">
        <f t="shared" si="543"/>
        <v>0</v>
      </c>
      <c r="I478" s="104"/>
      <c r="J478" s="103"/>
      <c r="K478" s="75">
        <f t="shared" si="544"/>
        <v>0</v>
      </c>
      <c r="L478" s="104"/>
      <c r="M478" s="103"/>
      <c r="N478" s="75">
        <f t="shared" si="545"/>
        <v>0</v>
      </c>
      <c r="O478" s="104"/>
      <c r="P478" s="103"/>
      <c r="Q478" s="75">
        <f t="shared" si="555"/>
        <v>0</v>
      </c>
      <c r="R478" s="104"/>
      <c r="S478" s="103"/>
      <c r="T478" s="75">
        <f t="shared" si="546"/>
        <v>0</v>
      </c>
      <c r="U478" s="104"/>
      <c r="V478" s="103"/>
      <c r="W478" s="75">
        <f t="shared" si="547"/>
        <v>0</v>
      </c>
      <c r="X478" s="123"/>
      <c r="Y478" s="103"/>
      <c r="Z478" s="75">
        <f t="shared" si="548"/>
        <v>0</v>
      </c>
      <c r="AA478" s="104"/>
      <c r="AB478" s="103"/>
      <c r="AC478" s="75">
        <f t="shared" si="549"/>
        <v>0</v>
      </c>
      <c r="AD478" s="104"/>
      <c r="AE478" s="103"/>
      <c r="AF478" s="75">
        <f t="shared" si="550"/>
        <v>0</v>
      </c>
      <c r="AG478" s="104"/>
      <c r="AH478" s="103"/>
      <c r="AI478" s="75">
        <f t="shared" si="551"/>
        <v>0</v>
      </c>
      <c r="AJ478" s="104"/>
      <c r="AK478" s="103"/>
      <c r="AL478" s="75">
        <f t="shared" si="552"/>
        <v>0</v>
      </c>
      <c r="AM478" s="104"/>
      <c r="AN478" s="103"/>
      <c r="AO478" s="75">
        <f t="shared" si="553"/>
        <v>0</v>
      </c>
      <c r="AP478" s="104"/>
      <c r="AQ478" s="103"/>
      <c r="AR478" s="75">
        <f t="shared" si="554"/>
        <v>0</v>
      </c>
      <c r="AS478" s="104"/>
      <c r="AT478" s="98"/>
      <c r="AU478" s="79" t="s">
        <v>38</v>
      </c>
    </row>
    <row r="479" spans="1:47" ht="14.45" customHeight="1">
      <c r="A479" s="534"/>
      <c r="B479" s="548"/>
      <c r="C479" s="536"/>
      <c r="D479" s="564"/>
      <c r="E479" s="540"/>
      <c r="F479" s="91" t="s">
        <v>43</v>
      </c>
      <c r="G479" s="103"/>
      <c r="H479" s="75">
        <f t="shared" si="543"/>
        <v>0</v>
      </c>
      <c r="I479" s="104"/>
      <c r="J479" s="103"/>
      <c r="K479" s="75">
        <f t="shared" si="544"/>
        <v>0</v>
      </c>
      <c r="L479" s="104"/>
      <c r="M479" s="103"/>
      <c r="N479" s="75">
        <f t="shared" si="545"/>
        <v>0</v>
      </c>
      <c r="O479" s="104"/>
      <c r="P479" s="103"/>
      <c r="Q479" s="75">
        <f t="shared" si="555"/>
        <v>0</v>
      </c>
      <c r="R479" s="104"/>
      <c r="S479" s="103"/>
      <c r="T479" s="75">
        <f t="shared" si="546"/>
        <v>0</v>
      </c>
      <c r="U479" s="104"/>
      <c r="V479" s="103"/>
      <c r="W479" s="75">
        <f t="shared" si="547"/>
        <v>0</v>
      </c>
      <c r="X479" s="123"/>
      <c r="Y479" s="103"/>
      <c r="Z479" s="75">
        <f t="shared" si="548"/>
        <v>0</v>
      </c>
      <c r="AA479" s="104"/>
      <c r="AB479" s="103"/>
      <c r="AC479" s="75">
        <f t="shared" si="549"/>
        <v>0</v>
      </c>
      <c r="AD479" s="104"/>
      <c r="AE479" s="103"/>
      <c r="AF479" s="75">
        <f t="shared" si="550"/>
        <v>0</v>
      </c>
      <c r="AG479" s="104"/>
      <c r="AH479" s="103"/>
      <c r="AI479" s="75">
        <f t="shared" si="551"/>
        <v>0</v>
      </c>
      <c r="AJ479" s="104"/>
      <c r="AK479" s="103"/>
      <c r="AL479" s="75">
        <f t="shared" si="552"/>
        <v>0</v>
      </c>
      <c r="AM479" s="104"/>
      <c r="AN479" s="103"/>
      <c r="AO479" s="75">
        <f t="shared" si="553"/>
        <v>0</v>
      </c>
      <c r="AP479" s="104"/>
      <c r="AQ479" s="103"/>
      <c r="AR479" s="75">
        <f t="shared" si="554"/>
        <v>0</v>
      </c>
      <c r="AS479" s="104"/>
      <c r="AT479" s="98"/>
      <c r="AU479" s="560">
        <f>SUM(I472:I480,L472:L480,O472:O480,R472:R480,U472:U480,X472:X480,AA472:AA480,AD472:AD480,AG472:AG480,AJ472:AJ480,AM472:AM480,AP472:AP480,AS472:AS480)</f>
        <v>0</v>
      </c>
    </row>
    <row r="480" spans="1:47" ht="14.45" customHeight="1">
      <c r="A480" s="534"/>
      <c r="B480" s="548"/>
      <c r="C480" s="536"/>
      <c r="D480" s="564"/>
      <c r="E480" s="540"/>
      <c r="F480" s="91" t="s">
        <v>44</v>
      </c>
      <c r="G480" s="103"/>
      <c r="H480" s="75">
        <f t="shared" si="543"/>
        <v>0</v>
      </c>
      <c r="I480" s="104"/>
      <c r="J480" s="103"/>
      <c r="K480" s="75">
        <f t="shared" si="544"/>
        <v>0</v>
      </c>
      <c r="L480" s="104"/>
      <c r="M480" s="103"/>
      <c r="N480" s="75">
        <f t="shared" si="545"/>
        <v>0</v>
      </c>
      <c r="O480" s="104"/>
      <c r="P480" s="103"/>
      <c r="Q480" s="75">
        <f t="shared" si="555"/>
        <v>0</v>
      </c>
      <c r="R480" s="104"/>
      <c r="S480" s="103"/>
      <c r="T480" s="75">
        <f t="shared" si="546"/>
        <v>0</v>
      </c>
      <c r="U480" s="104"/>
      <c r="V480" s="103"/>
      <c r="W480" s="75">
        <f t="shared" si="547"/>
        <v>0</v>
      </c>
      <c r="X480" s="123"/>
      <c r="Y480" s="103"/>
      <c r="Z480" s="75">
        <f t="shared" si="548"/>
        <v>0</v>
      </c>
      <c r="AA480" s="104"/>
      <c r="AB480" s="103"/>
      <c r="AC480" s="75">
        <f t="shared" si="549"/>
        <v>0</v>
      </c>
      <c r="AD480" s="104"/>
      <c r="AE480" s="103"/>
      <c r="AF480" s="75">
        <f t="shared" si="550"/>
        <v>0</v>
      </c>
      <c r="AG480" s="104"/>
      <c r="AH480" s="103"/>
      <c r="AI480" s="75">
        <f t="shared" si="551"/>
        <v>0</v>
      </c>
      <c r="AJ480" s="104"/>
      <c r="AK480" s="103"/>
      <c r="AL480" s="75">
        <f t="shared" si="552"/>
        <v>0</v>
      </c>
      <c r="AM480" s="104"/>
      <c r="AN480" s="103"/>
      <c r="AO480" s="75">
        <f t="shared" si="553"/>
        <v>0</v>
      </c>
      <c r="AP480" s="104"/>
      <c r="AQ480" s="103"/>
      <c r="AR480" s="75">
        <f t="shared" si="554"/>
        <v>0</v>
      </c>
      <c r="AS480" s="104"/>
      <c r="AT480" s="98"/>
      <c r="AU480" s="560"/>
    </row>
    <row r="481" spans="1:47" ht="15" customHeight="1">
      <c r="A481" s="546" t="s">
        <v>22</v>
      </c>
      <c r="B481" s="532" t="s">
        <v>18</v>
      </c>
      <c r="C481" s="532" t="s">
        <v>19</v>
      </c>
      <c r="D481" s="532" t="s">
        <v>204</v>
      </c>
      <c r="E481" s="532" t="s">
        <v>21</v>
      </c>
      <c r="F481" s="550" t="s">
        <v>23</v>
      </c>
      <c r="G481" s="512" t="s">
        <v>24</v>
      </c>
      <c r="H481" s="502" t="s">
        <v>25</v>
      </c>
      <c r="I481" s="504" t="s">
        <v>26</v>
      </c>
      <c r="J481" s="512" t="s">
        <v>24</v>
      </c>
      <c r="K481" s="502" t="s">
        <v>25</v>
      </c>
      <c r="L481" s="504" t="s">
        <v>26</v>
      </c>
      <c r="M481" s="512" t="s">
        <v>24</v>
      </c>
      <c r="N481" s="502" t="s">
        <v>25</v>
      </c>
      <c r="O481" s="504" t="s">
        <v>26</v>
      </c>
      <c r="P481" s="512" t="s">
        <v>24</v>
      </c>
      <c r="Q481" s="502" t="s">
        <v>25</v>
      </c>
      <c r="R481" s="504" t="s">
        <v>26</v>
      </c>
      <c r="S481" s="512" t="s">
        <v>24</v>
      </c>
      <c r="T481" s="502" t="s">
        <v>25</v>
      </c>
      <c r="U481" s="504" t="s">
        <v>26</v>
      </c>
      <c r="V481" s="512" t="s">
        <v>24</v>
      </c>
      <c r="W481" s="502" t="s">
        <v>25</v>
      </c>
      <c r="X481" s="542" t="s">
        <v>26</v>
      </c>
      <c r="Y481" s="512" t="s">
        <v>24</v>
      </c>
      <c r="Z481" s="502" t="s">
        <v>25</v>
      </c>
      <c r="AA481" s="504" t="s">
        <v>26</v>
      </c>
      <c r="AB481" s="512" t="s">
        <v>24</v>
      </c>
      <c r="AC481" s="502" t="s">
        <v>25</v>
      </c>
      <c r="AD481" s="504" t="s">
        <v>26</v>
      </c>
      <c r="AE481" s="512" t="s">
        <v>24</v>
      </c>
      <c r="AF481" s="502" t="s">
        <v>25</v>
      </c>
      <c r="AG481" s="504" t="s">
        <v>26</v>
      </c>
      <c r="AH481" s="512" t="s">
        <v>24</v>
      </c>
      <c r="AI481" s="502" t="s">
        <v>25</v>
      </c>
      <c r="AJ481" s="504" t="s">
        <v>26</v>
      </c>
      <c r="AK481" s="512" t="s">
        <v>24</v>
      </c>
      <c r="AL481" s="502" t="s">
        <v>25</v>
      </c>
      <c r="AM481" s="504" t="s">
        <v>26</v>
      </c>
      <c r="AN481" s="512" t="s">
        <v>24</v>
      </c>
      <c r="AO481" s="502" t="s">
        <v>25</v>
      </c>
      <c r="AP481" s="504" t="s">
        <v>26</v>
      </c>
      <c r="AQ481" s="512" t="s">
        <v>24</v>
      </c>
      <c r="AR481" s="502" t="s">
        <v>25</v>
      </c>
      <c r="AS481" s="504" t="s">
        <v>26</v>
      </c>
      <c r="AT481" s="544" t="s">
        <v>24</v>
      </c>
      <c r="AU481" s="552" t="s">
        <v>27</v>
      </c>
    </row>
    <row r="482" spans="1:47" ht="15" customHeight="1">
      <c r="A482" s="547"/>
      <c r="B482" s="533"/>
      <c r="C482" s="533"/>
      <c r="D482" s="533"/>
      <c r="E482" s="533"/>
      <c r="F482" s="551"/>
      <c r="G482" s="513"/>
      <c r="H482" s="503"/>
      <c r="I482" s="505"/>
      <c r="J482" s="513"/>
      <c r="K482" s="503"/>
      <c r="L482" s="505"/>
      <c r="M482" s="513"/>
      <c r="N482" s="503"/>
      <c r="O482" s="505"/>
      <c r="P482" s="513"/>
      <c r="Q482" s="503"/>
      <c r="R482" s="505"/>
      <c r="S482" s="513"/>
      <c r="T482" s="503"/>
      <c r="U482" s="505"/>
      <c r="V482" s="513"/>
      <c r="W482" s="503"/>
      <c r="X482" s="543"/>
      <c r="Y482" s="513"/>
      <c r="Z482" s="503"/>
      <c r="AA482" s="505"/>
      <c r="AB482" s="513"/>
      <c r="AC482" s="503"/>
      <c r="AD482" s="505"/>
      <c r="AE482" s="513"/>
      <c r="AF482" s="503"/>
      <c r="AG482" s="505"/>
      <c r="AH482" s="513"/>
      <c r="AI482" s="503"/>
      <c r="AJ482" s="505"/>
      <c r="AK482" s="513"/>
      <c r="AL482" s="503"/>
      <c r="AM482" s="505"/>
      <c r="AN482" s="513"/>
      <c r="AO482" s="503"/>
      <c r="AP482" s="505"/>
      <c r="AQ482" s="513"/>
      <c r="AR482" s="503"/>
      <c r="AS482" s="505"/>
      <c r="AT482" s="545"/>
      <c r="AU482" s="553"/>
    </row>
    <row r="483" spans="1:47" ht="15" customHeight="1">
      <c r="A483" s="534" t="s">
        <v>205</v>
      </c>
      <c r="B483" s="548" t="s">
        <v>384</v>
      </c>
      <c r="C483" s="536">
        <v>2271</v>
      </c>
      <c r="D483" s="564" t="s">
        <v>385</v>
      </c>
      <c r="E483" s="540" t="s">
        <v>386</v>
      </c>
      <c r="F483" s="91" t="s">
        <v>31</v>
      </c>
      <c r="G483" s="103"/>
      <c r="H483" s="75">
        <f t="shared" ref="H483:H491" si="556">G483-I483</f>
        <v>0</v>
      </c>
      <c r="I483" s="104"/>
      <c r="J483" s="103"/>
      <c r="K483" s="75">
        <f t="shared" ref="K483:K491" si="557">J483-L483</f>
        <v>0</v>
      </c>
      <c r="L483" s="104"/>
      <c r="M483" s="103"/>
      <c r="N483" s="75">
        <f t="shared" ref="N483:N491" si="558">M483-O483</f>
        <v>0</v>
      </c>
      <c r="O483" s="104"/>
      <c r="P483" s="103"/>
      <c r="Q483" s="75">
        <f t="shared" ref="Q483:Q491" si="559">P483-R483</f>
        <v>0</v>
      </c>
      <c r="R483" s="104"/>
      <c r="S483" s="103"/>
      <c r="T483" s="75">
        <f t="shared" ref="T483:T491" si="560">S483-U483</f>
        <v>0</v>
      </c>
      <c r="U483" s="104"/>
      <c r="V483" s="103"/>
      <c r="W483" s="75">
        <f t="shared" ref="W483:W491" si="561">V483-X483</f>
        <v>0</v>
      </c>
      <c r="X483" s="123"/>
      <c r="Y483" s="103"/>
      <c r="Z483" s="75">
        <f t="shared" ref="Z483:Z491" si="562">Y483-AA483</f>
        <v>0</v>
      </c>
      <c r="AA483" s="104"/>
      <c r="AB483" s="103"/>
      <c r="AC483" s="75">
        <f t="shared" ref="AC483:AC491" si="563">AB483-AD483</f>
        <v>0</v>
      </c>
      <c r="AD483" s="104"/>
      <c r="AE483" s="103"/>
      <c r="AF483" s="75">
        <f t="shared" ref="AF483:AF491" si="564">AE483-AG483</f>
        <v>0</v>
      </c>
      <c r="AG483" s="104"/>
      <c r="AH483" s="103"/>
      <c r="AI483" s="75">
        <f t="shared" ref="AI483:AI491" si="565">AH483-AJ483</f>
        <v>0</v>
      </c>
      <c r="AJ483" s="104"/>
      <c r="AK483" s="103"/>
      <c r="AL483" s="75">
        <f t="shared" ref="AL483:AL491" si="566">AK483-AM483</f>
        <v>0</v>
      </c>
      <c r="AM483" s="104"/>
      <c r="AN483" s="103"/>
      <c r="AO483" s="75">
        <f t="shared" ref="AO483:AO491" si="567">AN483-AP483</f>
        <v>0</v>
      </c>
      <c r="AP483" s="104"/>
      <c r="AQ483" s="103"/>
      <c r="AR483" s="75">
        <f t="shared" ref="AR483:AR491" si="568">AQ483-AS483</f>
        <v>0</v>
      </c>
      <c r="AS483" s="104"/>
      <c r="AT483" s="98"/>
      <c r="AU483" s="77" t="s">
        <v>32</v>
      </c>
    </row>
    <row r="484" spans="1:47">
      <c r="A484" s="534"/>
      <c r="B484" s="548"/>
      <c r="C484" s="536"/>
      <c r="D484" s="564"/>
      <c r="E484" s="540"/>
      <c r="F484" s="91" t="s">
        <v>33</v>
      </c>
      <c r="G484" s="103"/>
      <c r="H484" s="75">
        <f t="shared" si="556"/>
        <v>0</v>
      </c>
      <c r="I484" s="104"/>
      <c r="J484" s="103"/>
      <c r="K484" s="75">
        <f t="shared" si="557"/>
        <v>0</v>
      </c>
      <c r="L484" s="104"/>
      <c r="M484" s="103"/>
      <c r="N484" s="75">
        <f t="shared" si="558"/>
        <v>0</v>
      </c>
      <c r="O484" s="104"/>
      <c r="P484" s="103"/>
      <c r="Q484" s="75">
        <f t="shared" si="559"/>
        <v>0</v>
      </c>
      <c r="R484" s="104"/>
      <c r="S484" s="103"/>
      <c r="T484" s="75">
        <f t="shared" si="560"/>
        <v>0</v>
      </c>
      <c r="U484" s="104"/>
      <c r="V484" s="103"/>
      <c r="W484" s="75">
        <f t="shared" si="561"/>
        <v>0</v>
      </c>
      <c r="X484" s="123"/>
      <c r="Y484" s="103"/>
      <c r="Z484" s="75">
        <f t="shared" si="562"/>
        <v>0</v>
      </c>
      <c r="AA484" s="104"/>
      <c r="AB484" s="103"/>
      <c r="AC484" s="75">
        <f t="shared" si="563"/>
        <v>0</v>
      </c>
      <c r="AD484" s="104"/>
      <c r="AE484" s="103"/>
      <c r="AF484" s="75">
        <f t="shared" si="564"/>
        <v>0</v>
      </c>
      <c r="AG484" s="104"/>
      <c r="AH484" s="103"/>
      <c r="AI484" s="75">
        <f t="shared" si="565"/>
        <v>0</v>
      </c>
      <c r="AJ484" s="104"/>
      <c r="AK484" s="103"/>
      <c r="AL484" s="75">
        <f t="shared" si="566"/>
        <v>0</v>
      </c>
      <c r="AM484" s="104"/>
      <c r="AN484" s="103"/>
      <c r="AO484" s="75">
        <f t="shared" si="567"/>
        <v>0</v>
      </c>
      <c r="AP484" s="104"/>
      <c r="AQ484" s="103"/>
      <c r="AR484" s="75">
        <f t="shared" si="568"/>
        <v>0</v>
      </c>
      <c r="AS484" s="104"/>
      <c r="AT484" s="98"/>
      <c r="AU484" s="78">
        <f>SUM(G483:G491,J483:J491,M483:M491,P483:P491,S483:S491,V483:V491,Y483:Y491,AB483:AB491,AE483:AE491,AH483:AH491,AK483:AK491,AT483:AT491,AN483:AN491,AQ483:AQ491)</f>
        <v>1453520</v>
      </c>
    </row>
    <row r="485" spans="1:47">
      <c r="A485" s="534"/>
      <c r="B485" s="548"/>
      <c r="C485" s="536"/>
      <c r="D485" s="564"/>
      <c r="E485" s="540"/>
      <c r="F485" s="91" t="s">
        <v>34</v>
      </c>
      <c r="G485" s="103"/>
      <c r="H485" s="75">
        <f t="shared" si="556"/>
        <v>0</v>
      </c>
      <c r="I485" s="104"/>
      <c r="J485" s="103"/>
      <c r="K485" s="75">
        <f t="shared" si="557"/>
        <v>0</v>
      </c>
      <c r="L485" s="104"/>
      <c r="M485" s="103"/>
      <c r="N485" s="75">
        <f t="shared" si="558"/>
        <v>0</v>
      </c>
      <c r="O485" s="104"/>
      <c r="P485" s="103"/>
      <c r="Q485" s="75">
        <f t="shared" si="559"/>
        <v>0</v>
      </c>
      <c r="R485" s="104"/>
      <c r="S485" s="103"/>
      <c r="T485" s="75">
        <f t="shared" si="560"/>
        <v>0</v>
      </c>
      <c r="U485" s="104"/>
      <c r="V485" s="103"/>
      <c r="W485" s="75">
        <f t="shared" si="561"/>
        <v>0</v>
      </c>
      <c r="X485" s="123"/>
      <c r="Y485" s="103"/>
      <c r="Z485" s="75">
        <f t="shared" si="562"/>
        <v>0</v>
      </c>
      <c r="AA485" s="104"/>
      <c r="AB485" s="103"/>
      <c r="AC485" s="75">
        <f t="shared" si="563"/>
        <v>0</v>
      </c>
      <c r="AD485" s="104"/>
      <c r="AE485" s="103"/>
      <c r="AF485" s="75">
        <f t="shared" si="564"/>
        <v>0</v>
      </c>
      <c r="AG485" s="104"/>
      <c r="AH485" s="103"/>
      <c r="AI485" s="75">
        <f t="shared" si="565"/>
        <v>0</v>
      </c>
      <c r="AJ485" s="104"/>
      <c r="AK485" s="103"/>
      <c r="AL485" s="75">
        <f t="shared" si="566"/>
        <v>0</v>
      </c>
      <c r="AM485" s="104"/>
      <c r="AN485" s="103"/>
      <c r="AO485" s="75">
        <f t="shared" si="567"/>
        <v>0</v>
      </c>
      <c r="AP485" s="104"/>
      <c r="AQ485" s="103"/>
      <c r="AR485" s="75">
        <f t="shared" si="568"/>
        <v>0</v>
      </c>
      <c r="AS485" s="104"/>
      <c r="AT485" s="98"/>
      <c r="AU485" s="79" t="s">
        <v>35</v>
      </c>
    </row>
    <row r="486" spans="1:47">
      <c r="A486" s="534"/>
      <c r="B486" s="548"/>
      <c r="C486" s="536"/>
      <c r="D486" s="564"/>
      <c r="E486" s="540"/>
      <c r="F486" s="91" t="s">
        <v>36</v>
      </c>
      <c r="G486" s="103"/>
      <c r="H486" s="75">
        <f t="shared" si="556"/>
        <v>0</v>
      </c>
      <c r="I486" s="104"/>
      <c r="J486" s="103"/>
      <c r="K486" s="75">
        <f t="shared" si="557"/>
        <v>0</v>
      </c>
      <c r="L486" s="104"/>
      <c r="M486" s="103"/>
      <c r="N486" s="75">
        <f t="shared" si="558"/>
        <v>0</v>
      </c>
      <c r="O486" s="104"/>
      <c r="P486" s="103"/>
      <c r="Q486" s="75">
        <f t="shared" si="559"/>
        <v>0</v>
      </c>
      <c r="R486" s="104"/>
      <c r="S486" s="103"/>
      <c r="T486" s="75">
        <f t="shared" si="560"/>
        <v>0</v>
      </c>
      <c r="U486" s="104"/>
      <c r="V486" s="103"/>
      <c r="W486" s="75">
        <f t="shared" si="561"/>
        <v>0</v>
      </c>
      <c r="X486" s="104"/>
      <c r="Y486" s="103">
        <v>350000</v>
      </c>
      <c r="Z486" s="75">
        <f t="shared" si="562"/>
        <v>288400</v>
      </c>
      <c r="AA486" s="104">
        <v>61600</v>
      </c>
      <c r="AB486" s="103"/>
      <c r="AC486" s="75">
        <f t="shared" si="563"/>
        <v>0</v>
      </c>
      <c r="AD486" s="104"/>
      <c r="AE486" s="103"/>
      <c r="AF486" s="75">
        <f t="shared" si="564"/>
        <v>0</v>
      </c>
      <c r="AG486" s="104"/>
      <c r="AH486" s="103"/>
      <c r="AI486" s="75">
        <f t="shared" si="565"/>
        <v>0</v>
      </c>
      <c r="AJ486" s="104"/>
      <c r="AK486" s="103"/>
      <c r="AL486" s="75">
        <f t="shared" si="566"/>
        <v>0</v>
      </c>
      <c r="AM486" s="104"/>
      <c r="AN486" s="103"/>
      <c r="AO486" s="75">
        <f t="shared" si="567"/>
        <v>0</v>
      </c>
      <c r="AP486" s="104"/>
      <c r="AQ486" s="103"/>
      <c r="AR486" s="75">
        <f t="shared" si="568"/>
        <v>0</v>
      </c>
      <c r="AS486" s="104"/>
      <c r="AT486" s="98"/>
      <c r="AU486" s="78">
        <f>SUM(H483:H491,K483:K491,N483:N491,Q483:Q491,T483:T491,W483:W491,Z483:Z491,AC483:AC491,AF483:AF491,AI483:AI491,AL483:AL491,AO483:AO491,AR483:AR491)</f>
        <v>1391920</v>
      </c>
    </row>
    <row r="487" spans="1:47">
      <c r="A487" s="534"/>
      <c r="B487" s="548"/>
      <c r="C487" s="536"/>
      <c r="D487" s="564"/>
      <c r="E487" s="540"/>
      <c r="F487" s="91" t="s">
        <v>37</v>
      </c>
      <c r="G487" s="103"/>
      <c r="H487" s="75">
        <f t="shared" si="556"/>
        <v>0</v>
      </c>
      <c r="I487" s="104"/>
      <c r="J487" s="103"/>
      <c r="K487" s="75">
        <f t="shared" si="557"/>
        <v>0</v>
      </c>
      <c r="L487" s="104"/>
      <c r="M487" s="103"/>
      <c r="N487" s="75">
        <f t="shared" si="558"/>
        <v>0</v>
      </c>
      <c r="O487" s="104"/>
      <c r="P487" s="103"/>
      <c r="Q487" s="75">
        <f t="shared" si="559"/>
        <v>0</v>
      </c>
      <c r="R487" s="104"/>
      <c r="S487" s="103"/>
      <c r="T487" s="75">
        <f t="shared" si="560"/>
        <v>0</v>
      </c>
      <c r="U487" s="104"/>
      <c r="V487" s="103"/>
      <c r="W487" s="75">
        <f t="shared" si="561"/>
        <v>0</v>
      </c>
      <c r="X487" s="123"/>
      <c r="Y487" s="103"/>
      <c r="Z487" s="75">
        <f t="shared" si="562"/>
        <v>0</v>
      </c>
      <c r="AA487" s="123"/>
      <c r="AB487" s="103"/>
      <c r="AC487" s="75">
        <f t="shared" si="563"/>
        <v>0</v>
      </c>
      <c r="AD487" s="104"/>
      <c r="AE487" s="103"/>
      <c r="AF487" s="75">
        <f t="shared" si="564"/>
        <v>0</v>
      </c>
      <c r="AG487" s="123"/>
      <c r="AH487" s="103"/>
      <c r="AI487" s="75">
        <f t="shared" si="565"/>
        <v>0</v>
      </c>
      <c r="AJ487" s="104"/>
      <c r="AK487" s="168"/>
      <c r="AL487" s="75">
        <f t="shared" si="566"/>
        <v>0</v>
      </c>
      <c r="AM487" s="104"/>
      <c r="AN487" s="168"/>
      <c r="AO487" s="75">
        <f t="shared" si="567"/>
        <v>0</v>
      </c>
      <c r="AP487" s="104"/>
      <c r="AQ487" s="168"/>
      <c r="AR487" s="75">
        <f t="shared" si="568"/>
        <v>0</v>
      </c>
      <c r="AS487" s="104"/>
      <c r="AT487" s="98"/>
      <c r="AU487" s="79" t="s">
        <v>38</v>
      </c>
    </row>
    <row r="488" spans="1:47">
      <c r="A488" s="534"/>
      <c r="B488" s="548"/>
      <c r="C488" s="536"/>
      <c r="D488" s="564"/>
      <c r="E488" s="540"/>
      <c r="F488" s="91" t="s">
        <v>40</v>
      </c>
      <c r="G488" s="103"/>
      <c r="H488" s="75">
        <f t="shared" si="556"/>
        <v>0</v>
      </c>
      <c r="I488" s="104"/>
      <c r="J488" s="103"/>
      <c r="K488" s="75">
        <f t="shared" si="557"/>
        <v>0</v>
      </c>
      <c r="L488" s="104"/>
      <c r="M488" s="103"/>
      <c r="N488" s="75">
        <f t="shared" si="558"/>
        <v>0</v>
      </c>
      <c r="O488" s="104"/>
      <c r="P488" s="103"/>
      <c r="Q488" s="75">
        <f t="shared" si="559"/>
        <v>0</v>
      </c>
      <c r="R488" s="104"/>
      <c r="S488" s="103"/>
      <c r="T488" s="75">
        <f t="shared" si="560"/>
        <v>0</v>
      </c>
      <c r="U488" s="104"/>
      <c r="V488" s="103"/>
      <c r="W488" s="75">
        <f t="shared" si="561"/>
        <v>0</v>
      </c>
      <c r="X488" s="123"/>
      <c r="Y488" s="103"/>
      <c r="Z488" s="75">
        <f t="shared" si="562"/>
        <v>0</v>
      </c>
      <c r="AA488" s="123"/>
      <c r="AB488" s="103"/>
      <c r="AC488" s="75">
        <f t="shared" si="563"/>
        <v>0</v>
      </c>
      <c r="AD488" s="104"/>
      <c r="AE488" s="103"/>
      <c r="AF488" s="75">
        <f t="shared" si="564"/>
        <v>0</v>
      </c>
      <c r="AG488" s="123"/>
      <c r="AH488" s="168"/>
      <c r="AI488" s="169">
        <f t="shared" si="565"/>
        <v>0</v>
      </c>
      <c r="AJ488" s="170"/>
      <c r="AK488" s="462">
        <v>1103520</v>
      </c>
      <c r="AL488" s="463">
        <f t="shared" si="566"/>
        <v>1103520</v>
      </c>
      <c r="AM488" s="464"/>
      <c r="AN488" s="103"/>
      <c r="AO488" s="75">
        <f t="shared" si="567"/>
        <v>0</v>
      </c>
      <c r="AP488" s="104"/>
      <c r="AQ488" s="103"/>
      <c r="AR488" s="75">
        <f t="shared" si="568"/>
        <v>0</v>
      </c>
      <c r="AS488" s="104"/>
      <c r="AT488" s="98" t="s">
        <v>387</v>
      </c>
      <c r="AU488" s="78">
        <f>SUM(I483:I491,L483:L491,O483:O491,R483:R491,U483:U491,X483:X491,AA483:AA491,AD483:AD491,AG483:AG491,AJ483:AJ491,AM483:AM491,AP483:AP491,AS483:AS491)</f>
        <v>61600</v>
      </c>
    </row>
    <row r="489" spans="1:47">
      <c r="A489" s="534"/>
      <c r="B489" s="548"/>
      <c r="C489" s="536"/>
      <c r="D489" s="564"/>
      <c r="E489" s="540"/>
      <c r="F489" s="91" t="s">
        <v>41</v>
      </c>
      <c r="G489" s="103"/>
      <c r="H489" s="75">
        <f t="shared" si="556"/>
        <v>0</v>
      </c>
      <c r="I489" s="104"/>
      <c r="J489" s="103"/>
      <c r="K489" s="75">
        <f t="shared" si="557"/>
        <v>0</v>
      </c>
      <c r="L489" s="104"/>
      <c r="M489" s="103"/>
      <c r="N489" s="75">
        <f t="shared" si="558"/>
        <v>0</v>
      </c>
      <c r="O489" s="104"/>
      <c r="P489" s="103"/>
      <c r="Q489" s="75">
        <f t="shared" si="559"/>
        <v>0</v>
      </c>
      <c r="R489" s="104"/>
      <c r="S489" s="103"/>
      <c r="T489" s="75">
        <f t="shared" si="560"/>
        <v>0</v>
      </c>
      <c r="U489" s="104"/>
      <c r="V489" s="103"/>
      <c r="W489" s="75">
        <f t="shared" si="561"/>
        <v>0</v>
      </c>
      <c r="X489" s="123"/>
      <c r="Y489" s="103"/>
      <c r="Z489" s="75">
        <f t="shared" si="562"/>
        <v>0</v>
      </c>
      <c r="AA489" s="104"/>
      <c r="AB489" s="103"/>
      <c r="AC489" s="75">
        <f t="shared" si="563"/>
        <v>0</v>
      </c>
      <c r="AD489" s="104"/>
      <c r="AE489" s="103"/>
      <c r="AF489" s="75">
        <f t="shared" si="564"/>
        <v>0</v>
      </c>
      <c r="AG489" s="104"/>
      <c r="AH489" s="103"/>
      <c r="AI489" s="75">
        <f t="shared" si="565"/>
        <v>0</v>
      </c>
      <c r="AJ489" s="104"/>
      <c r="AK489" s="103"/>
      <c r="AL489" s="75">
        <f t="shared" si="566"/>
        <v>0</v>
      </c>
      <c r="AM489" s="104"/>
      <c r="AN489" s="103"/>
      <c r="AO489" s="75">
        <f t="shared" si="567"/>
        <v>0</v>
      </c>
      <c r="AP489" s="104"/>
      <c r="AQ489" s="103"/>
      <c r="AR489" s="75">
        <f t="shared" si="568"/>
        <v>0</v>
      </c>
      <c r="AS489" s="104"/>
      <c r="AT489" s="98"/>
      <c r="AU489" s="79" t="s">
        <v>42</v>
      </c>
    </row>
    <row r="490" spans="1:47">
      <c r="A490" s="534"/>
      <c r="B490" s="548"/>
      <c r="C490" s="536"/>
      <c r="D490" s="564"/>
      <c r="E490" s="540"/>
      <c r="F490" s="91" t="s">
        <v>43</v>
      </c>
      <c r="G490" s="103"/>
      <c r="H490" s="75">
        <f t="shared" si="556"/>
        <v>0</v>
      </c>
      <c r="I490" s="104"/>
      <c r="J490" s="103"/>
      <c r="K490" s="75">
        <f t="shared" si="557"/>
        <v>0</v>
      </c>
      <c r="L490" s="104"/>
      <c r="M490" s="103"/>
      <c r="N490" s="75">
        <f t="shared" si="558"/>
        <v>0</v>
      </c>
      <c r="O490" s="104"/>
      <c r="P490" s="103"/>
      <c r="Q490" s="75">
        <f t="shared" si="559"/>
        <v>0</v>
      </c>
      <c r="R490" s="104"/>
      <c r="S490" s="103"/>
      <c r="T490" s="75">
        <f t="shared" si="560"/>
        <v>0</v>
      </c>
      <c r="U490" s="104"/>
      <c r="V490" s="103"/>
      <c r="W490" s="75">
        <f t="shared" si="561"/>
        <v>0</v>
      </c>
      <c r="X490" s="123"/>
      <c r="Y490" s="103"/>
      <c r="Z490" s="75">
        <f t="shared" si="562"/>
        <v>0</v>
      </c>
      <c r="AA490" s="104"/>
      <c r="AB490" s="103"/>
      <c r="AC490" s="75">
        <f t="shared" si="563"/>
        <v>0</v>
      </c>
      <c r="AD490" s="104"/>
      <c r="AE490" s="103"/>
      <c r="AF490" s="75">
        <f t="shared" si="564"/>
        <v>0</v>
      </c>
      <c r="AG490" s="104"/>
      <c r="AH490" s="103"/>
      <c r="AI490" s="75">
        <f t="shared" si="565"/>
        <v>0</v>
      </c>
      <c r="AJ490" s="104"/>
      <c r="AK490" s="103"/>
      <c r="AL490" s="75">
        <f t="shared" si="566"/>
        <v>0</v>
      </c>
      <c r="AM490" s="104"/>
      <c r="AN490" s="103"/>
      <c r="AO490" s="75">
        <f t="shared" si="567"/>
        <v>0</v>
      </c>
      <c r="AP490" s="104"/>
      <c r="AQ490" s="103"/>
      <c r="AR490" s="75">
        <f t="shared" si="568"/>
        <v>0</v>
      </c>
      <c r="AS490" s="104"/>
      <c r="AT490" s="98"/>
      <c r="AU490" s="80">
        <f>AU488/AU484</f>
        <v>4.2379877813858768E-2</v>
      </c>
    </row>
    <row r="491" spans="1:47" ht="15.75" customHeight="1">
      <c r="A491" s="535"/>
      <c r="B491" s="549"/>
      <c r="C491" s="537"/>
      <c r="D491" s="567"/>
      <c r="E491" s="541"/>
      <c r="F491" s="92" t="s">
        <v>44</v>
      </c>
      <c r="G491" s="105"/>
      <c r="H491" s="81">
        <f t="shared" si="556"/>
        <v>0</v>
      </c>
      <c r="I491" s="106"/>
      <c r="J491" s="105"/>
      <c r="K491" s="81">
        <f t="shared" si="557"/>
        <v>0</v>
      </c>
      <c r="L491" s="106"/>
      <c r="M491" s="105"/>
      <c r="N491" s="81">
        <f t="shared" si="558"/>
        <v>0</v>
      </c>
      <c r="O491" s="106"/>
      <c r="P491" s="105"/>
      <c r="Q491" s="81">
        <f t="shared" si="559"/>
        <v>0</v>
      </c>
      <c r="R491" s="106"/>
      <c r="S491" s="105"/>
      <c r="T491" s="81">
        <f t="shared" si="560"/>
        <v>0</v>
      </c>
      <c r="U491" s="106"/>
      <c r="V491" s="105"/>
      <c r="W491" s="81">
        <f t="shared" si="561"/>
        <v>0</v>
      </c>
      <c r="X491" s="124"/>
      <c r="Y491" s="105"/>
      <c r="Z491" s="81">
        <f t="shared" si="562"/>
        <v>0</v>
      </c>
      <c r="AA491" s="106"/>
      <c r="AB491" s="105"/>
      <c r="AC491" s="81">
        <f t="shared" si="563"/>
        <v>0</v>
      </c>
      <c r="AD491" s="106"/>
      <c r="AE491" s="105"/>
      <c r="AF491" s="81">
        <f t="shared" si="564"/>
        <v>0</v>
      </c>
      <c r="AG491" s="106"/>
      <c r="AH491" s="105"/>
      <c r="AI491" s="81">
        <f t="shared" si="565"/>
        <v>0</v>
      </c>
      <c r="AJ491" s="106"/>
      <c r="AK491" s="105"/>
      <c r="AL491" s="81">
        <f t="shared" si="566"/>
        <v>0</v>
      </c>
      <c r="AM491" s="106"/>
      <c r="AN491" s="105"/>
      <c r="AO491" s="81">
        <f t="shared" si="567"/>
        <v>0</v>
      </c>
      <c r="AP491" s="106"/>
      <c r="AQ491" s="105"/>
      <c r="AR491" s="81">
        <f t="shared" si="568"/>
        <v>0</v>
      </c>
      <c r="AS491" s="106"/>
      <c r="AT491" s="99"/>
      <c r="AU491" s="82"/>
    </row>
    <row r="492" spans="1:47" ht="11.25" customHeight="1">
      <c r="A492" s="497" t="s">
        <v>22</v>
      </c>
      <c r="B492" s="499" t="s">
        <v>18</v>
      </c>
      <c r="C492" s="499" t="s">
        <v>19</v>
      </c>
      <c r="D492" s="499" t="s">
        <v>204</v>
      </c>
      <c r="E492" s="499" t="s">
        <v>21</v>
      </c>
      <c r="F492" s="558" t="s">
        <v>23</v>
      </c>
      <c r="G492" s="474" t="s">
        <v>24</v>
      </c>
      <c r="H492" s="476" t="s">
        <v>25</v>
      </c>
      <c r="I492" s="478" t="s">
        <v>26</v>
      </c>
      <c r="J492" s="474" t="s">
        <v>24</v>
      </c>
      <c r="K492" s="476" t="s">
        <v>25</v>
      </c>
      <c r="L492" s="478" t="s">
        <v>26</v>
      </c>
      <c r="M492" s="474" t="s">
        <v>24</v>
      </c>
      <c r="N492" s="476" t="s">
        <v>25</v>
      </c>
      <c r="O492" s="478" t="s">
        <v>26</v>
      </c>
      <c r="P492" s="474" t="s">
        <v>24</v>
      </c>
      <c r="Q492" s="476" t="s">
        <v>25</v>
      </c>
      <c r="R492" s="478" t="s">
        <v>26</v>
      </c>
      <c r="S492" s="474" t="s">
        <v>24</v>
      </c>
      <c r="T492" s="476" t="s">
        <v>25</v>
      </c>
      <c r="U492" s="478" t="s">
        <v>26</v>
      </c>
      <c r="V492" s="474" t="s">
        <v>24</v>
      </c>
      <c r="W492" s="476" t="s">
        <v>25</v>
      </c>
      <c r="X492" s="559" t="s">
        <v>26</v>
      </c>
      <c r="Y492" s="474" t="s">
        <v>24</v>
      </c>
      <c r="Z492" s="476" t="s">
        <v>25</v>
      </c>
      <c r="AA492" s="478" t="s">
        <v>26</v>
      </c>
      <c r="AB492" s="474" t="s">
        <v>24</v>
      </c>
      <c r="AC492" s="476" t="s">
        <v>25</v>
      </c>
      <c r="AD492" s="478" t="s">
        <v>26</v>
      </c>
      <c r="AE492" s="474" t="s">
        <v>24</v>
      </c>
      <c r="AF492" s="476" t="s">
        <v>25</v>
      </c>
      <c r="AG492" s="478" t="s">
        <v>26</v>
      </c>
      <c r="AH492" s="474" t="s">
        <v>24</v>
      </c>
      <c r="AI492" s="476" t="s">
        <v>25</v>
      </c>
      <c r="AJ492" s="478" t="s">
        <v>26</v>
      </c>
      <c r="AK492" s="474" t="s">
        <v>24</v>
      </c>
      <c r="AL492" s="476" t="s">
        <v>25</v>
      </c>
      <c r="AM492" s="478" t="s">
        <v>26</v>
      </c>
      <c r="AN492" s="474" t="s">
        <v>24</v>
      </c>
      <c r="AO492" s="476" t="s">
        <v>25</v>
      </c>
      <c r="AP492" s="478" t="s">
        <v>26</v>
      </c>
      <c r="AQ492" s="474" t="s">
        <v>24</v>
      </c>
      <c r="AR492" s="476" t="s">
        <v>25</v>
      </c>
      <c r="AS492" s="478" t="s">
        <v>26</v>
      </c>
      <c r="AT492" s="563" t="s">
        <v>24</v>
      </c>
      <c r="AU492" s="480" t="s">
        <v>27</v>
      </c>
    </row>
    <row r="493" spans="1:47" ht="25.5" customHeight="1">
      <c r="A493" s="547"/>
      <c r="B493" s="533"/>
      <c r="C493" s="533"/>
      <c r="D493" s="533"/>
      <c r="E493" s="533"/>
      <c r="F493" s="551"/>
      <c r="G493" s="513"/>
      <c r="H493" s="503"/>
      <c r="I493" s="505"/>
      <c r="J493" s="513"/>
      <c r="K493" s="503"/>
      <c r="L493" s="505"/>
      <c r="M493" s="513"/>
      <c r="N493" s="503"/>
      <c r="O493" s="505"/>
      <c r="P493" s="513"/>
      <c r="Q493" s="503"/>
      <c r="R493" s="505"/>
      <c r="S493" s="513"/>
      <c r="T493" s="503"/>
      <c r="U493" s="505"/>
      <c r="V493" s="513"/>
      <c r="W493" s="503"/>
      <c r="X493" s="543"/>
      <c r="Y493" s="513"/>
      <c r="Z493" s="503"/>
      <c r="AA493" s="505"/>
      <c r="AB493" s="513"/>
      <c r="AC493" s="503"/>
      <c r="AD493" s="505"/>
      <c r="AE493" s="513"/>
      <c r="AF493" s="503"/>
      <c r="AG493" s="505"/>
      <c r="AH493" s="513"/>
      <c r="AI493" s="503"/>
      <c r="AJ493" s="505"/>
      <c r="AK493" s="513"/>
      <c r="AL493" s="503"/>
      <c r="AM493" s="505"/>
      <c r="AN493" s="513"/>
      <c r="AO493" s="503"/>
      <c r="AP493" s="505"/>
      <c r="AQ493" s="513"/>
      <c r="AR493" s="503"/>
      <c r="AS493" s="505"/>
      <c r="AT493" s="545"/>
      <c r="AU493" s="553"/>
    </row>
    <row r="494" spans="1:47" ht="14.45" customHeight="1">
      <c r="A494" s="534" t="s">
        <v>205</v>
      </c>
      <c r="B494" s="548" t="s">
        <v>388</v>
      </c>
      <c r="C494" s="536">
        <v>2622</v>
      </c>
      <c r="D494" s="538" t="s">
        <v>389</v>
      </c>
      <c r="E494" s="540" t="s">
        <v>390</v>
      </c>
      <c r="F494" s="91" t="s">
        <v>31</v>
      </c>
      <c r="G494" s="103"/>
      <c r="H494" s="75">
        <f t="shared" ref="H494:H502" si="569">G494-I494</f>
        <v>0</v>
      </c>
      <c r="I494" s="104"/>
      <c r="J494" s="103"/>
      <c r="K494" s="75">
        <f t="shared" ref="K494:K502" si="570">J494-L494</f>
        <v>0</v>
      </c>
      <c r="L494" s="104"/>
      <c r="M494" s="103"/>
      <c r="N494" s="75">
        <f t="shared" ref="N494:N502" si="571">M494-O494</f>
        <v>0</v>
      </c>
      <c r="O494" s="104"/>
      <c r="P494" s="103"/>
      <c r="Q494" s="75">
        <f t="shared" ref="Q494:Q502" si="572">SUM(P494)</f>
        <v>0</v>
      </c>
      <c r="R494" s="104"/>
      <c r="S494" s="103"/>
      <c r="T494" s="75">
        <f t="shared" ref="T494:T502" si="573">S494-U494</f>
        <v>0</v>
      </c>
      <c r="U494" s="104"/>
      <c r="V494" s="103"/>
      <c r="W494" s="75">
        <f t="shared" ref="W494:W502" si="574">V494-X494</f>
        <v>0</v>
      </c>
      <c r="X494" s="123"/>
      <c r="Y494" s="103"/>
      <c r="Z494" s="75">
        <f t="shared" ref="Z494:Z502" si="575">Y494-AA494</f>
        <v>0</v>
      </c>
      <c r="AA494" s="104"/>
      <c r="AB494" s="103"/>
      <c r="AC494" s="75">
        <f t="shared" ref="AC494:AC502" si="576">AB494-AD494</f>
        <v>0</v>
      </c>
      <c r="AD494" s="104"/>
      <c r="AE494" s="103"/>
      <c r="AF494" s="75">
        <f t="shared" ref="AF494:AF502" si="577">AE494-AG494</f>
        <v>0</v>
      </c>
      <c r="AG494" s="104"/>
      <c r="AH494" s="103"/>
      <c r="AI494" s="75">
        <f t="shared" ref="AI494:AI502" si="578">AH494-AJ494</f>
        <v>0</v>
      </c>
      <c r="AJ494" s="104"/>
      <c r="AK494" s="103"/>
      <c r="AL494" s="75">
        <f t="shared" ref="AL494:AL502" si="579">AK494-AM494</f>
        <v>0</v>
      </c>
      <c r="AM494" s="104"/>
      <c r="AN494" s="103"/>
      <c r="AO494" s="75">
        <f t="shared" ref="AO494:AO502" si="580">AN494-AP494</f>
        <v>0</v>
      </c>
      <c r="AP494" s="104"/>
      <c r="AQ494" s="103"/>
      <c r="AR494" s="75">
        <f t="shared" ref="AR494:AR502" si="581">AQ494-AS494</f>
        <v>0</v>
      </c>
      <c r="AS494" s="104"/>
      <c r="AT494" s="98"/>
      <c r="AU494" s="77" t="s">
        <v>32</v>
      </c>
    </row>
    <row r="495" spans="1:47" ht="13.5" customHeight="1">
      <c r="A495" s="534"/>
      <c r="B495" s="548"/>
      <c r="C495" s="536"/>
      <c r="D495" s="538"/>
      <c r="E495" s="540"/>
      <c r="F495" s="91" t="s">
        <v>33</v>
      </c>
      <c r="G495" s="103"/>
      <c r="H495" s="75">
        <f t="shared" si="569"/>
        <v>0</v>
      </c>
      <c r="I495" s="104"/>
      <c r="J495" s="103"/>
      <c r="K495" s="75">
        <f t="shared" si="570"/>
        <v>0</v>
      </c>
      <c r="L495" s="104"/>
      <c r="M495" s="103"/>
      <c r="N495" s="75">
        <f t="shared" si="571"/>
        <v>0</v>
      </c>
      <c r="O495" s="104"/>
      <c r="P495" s="103"/>
      <c r="Q495" s="75">
        <f t="shared" si="572"/>
        <v>0</v>
      </c>
      <c r="R495" s="104"/>
      <c r="S495" s="103"/>
      <c r="T495" s="75">
        <f t="shared" si="573"/>
        <v>0</v>
      </c>
      <c r="U495" s="104"/>
      <c r="V495" s="103"/>
      <c r="W495" s="75">
        <f t="shared" si="574"/>
        <v>0</v>
      </c>
      <c r="X495" s="123"/>
      <c r="Y495" s="103"/>
      <c r="Z495" s="75">
        <f t="shared" si="575"/>
        <v>0</v>
      </c>
      <c r="AA495" s="104"/>
      <c r="AB495" s="103"/>
      <c r="AC495" s="75">
        <f t="shared" si="576"/>
        <v>0</v>
      </c>
      <c r="AD495" s="104"/>
      <c r="AE495" s="103"/>
      <c r="AF495" s="75">
        <f t="shared" si="577"/>
        <v>0</v>
      </c>
      <c r="AG495" s="104"/>
      <c r="AH495" s="103"/>
      <c r="AI495" s="75">
        <f t="shared" si="578"/>
        <v>0</v>
      </c>
      <c r="AJ495" s="104"/>
      <c r="AK495" s="103"/>
      <c r="AL495" s="75">
        <f t="shared" si="579"/>
        <v>0</v>
      </c>
      <c r="AM495" s="104"/>
      <c r="AN495" s="103"/>
      <c r="AO495" s="75">
        <f t="shared" si="580"/>
        <v>0</v>
      </c>
      <c r="AP495" s="104"/>
      <c r="AQ495" s="103"/>
      <c r="AR495" s="75">
        <f t="shared" si="581"/>
        <v>0</v>
      </c>
      <c r="AS495" s="104"/>
      <c r="AT495" s="98"/>
      <c r="AU495" s="78">
        <f>SUM(G494:G502,J494:J502,M494:M502,P494:P502,S494:S502,V494:V502,Y494:Y502,AB494:AB502,AE494:AE502,AH494:AH502,AK494:AK502,AT494:AT502,AN494:AN502,AQ494:AQ502)</f>
        <v>2750000</v>
      </c>
    </row>
    <row r="496" spans="1:47" ht="15.75" customHeight="1">
      <c r="A496" s="534"/>
      <c r="B496" s="548"/>
      <c r="C496" s="536"/>
      <c r="D496" s="538"/>
      <c r="E496" s="540"/>
      <c r="F496" s="91" t="s">
        <v>34</v>
      </c>
      <c r="G496" s="103"/>
      <c r="H496" s="75">
        <f t="shared" si="569"/>
        <v>0</v>
      </c>
      <c r="I496" s="104"/>
      <c r="J496" s="103"/>
      <c r="K496" s="75">
        <f t="shared" si="570"/>
        <v>0</v>
      </c>
      <c r="L496" s="104"/>
      <c r="M496" s="103"/>
      <c r="N496" s="75">
        <f t="shared" si="571"/>
        <v>0</v>
      </c>
      <c r="O496" s="104"/>
      <c r="P496" s="103"/>
      <c r="Q496" s="75">
        <f>SUM(P496)</f>
        <v>0</v>
      </c>
      <c r="R496" s="104"/>
      <c r="S496" s="103"/>
      <c r="T496" s="75">
        <f t="shared" si="573"/>
        <v>0</v>
      </c>
      <c r="U496" s="104"/>
      <c r="V496" s="103"/>
      <c r="W496" s="75">
        <f t="shared" si="574"/>
        <v>0</v>
      </c>
      <c r="X496" s="123"/>
      <c r="Y496" s="103"/>
      <c r="Z496" s="75">
        <f t="shared" si="575"/>
        <v>0</v>
      </c>
      <c r="AA496" s="104"/>
      <c r="AB496" s="103"/>
      <c r="AC496" s="75">
        <f t="shared" si="576"/>
        <v>0</v>
      </c>
      <c r="AD496" s="104"/>
      <c r="AE496" s="103"/>
      <c r="AF496" s="75">
        <f t="shared" si="577"/>
        <v>0</v>
      </c>
      <c r="AG496" s="104"/>
      <c r="AH496" s="103"/>
      <c r="AI496" s="75">
        <f t="shared" si="578"/>
        <v>0</v>
      </c>
      <c r="AJ496" s="104"/>
      <c r="AK496" s="103"/>
      <c r="AL496" s="75">
        <f t="shared" si="579"/>
        <v>0</v>
      </c>
      <c r="AM496" s="104"/>
      <c r="AN496" s="103"/>
      <c r="AO496" s="75">
        <f t="shared" si="580"/>
        <v>0</v>
      </c>
      <c r="AP496" s="104"/>
      <c r="AQ496" s="103"/>
      <c r="AR496" s="75">
        <f t="shared" si="581"/>
        <v>0</v>
      </c>
      <c r="AS496" s="104"/>
      <c r="AT496" s="98"/>
      <c r="AU496" s="79" t="s">
        <v>35</v>
      </c>
    </row>
    <row r="497" spans="1:47" ht="13.5" customHeight="1">
      <c r="A497" s="534"/>
      <c r="B497" s="548"/>
      <c r="C497" s="536"/>
      <c r="D497" s="538"/>
      <c r="E497" s="540"/>
      <c r="F497" s="91" t="s">
        <v>36</v>
      </c>
      <c r="G497" s="103"/>
      <c r="H497" s="75">
        <f t="shared" si="569"/>
        <v>0</v>
      </c>
      <c r="I497" s="104"/>
      <c r="J497" s="103"/>
      <c r="K497" s="75">
        <f t="shared" si="570"/>
        <v>0</v>
      </c>
      <c r="L497" s="104"/>
      <c r="M497" s="103"/>
      <c r="N497" s="75">
        <f t="shared" si="571"/>
        <v>0</v>
      </c>
      <c r="O497" s="104"/>
      <c r="P497" s="103"/>
      <c r="Q497" s="75">
        <f t="shared" si="572"/>
        <v>0</v>
      </c>
      <c r="R497" s="104"/>
      <c r="S497" s="103"/>
      <c r="T497" s="75">
        <f t="shared" si="573"/>
        <v>0</v>
      </c>
      <c r="U497" s="104"/>
      <c r="V497" s="103"/>
      <c r="W497" s="75">
        <f t="shared" si="574"/>
        <v>0</v>
      </c>
      <c r="X497" s="123"/>
      <c r="Y497" s="103"/>
      <c r="Z497" s="75">
        <f t="shared" si="575"/>
        <v>0</v>
      </c>
      <c r="AA497" s="104"/>
      <c r="AB497" s="103"/>
      <c r="AC497" s="75">
        <f t="shared" si="576"/>
        <v>0</v>
      </c>
      <c r="AD497" s="104"/>
      <c r="AE497" s="103"/>
      <c r="AF497" s="75">
        <f t="shared" si="577"/>
        <v>0</v>
      </c>
      <c r="AG497" s="104"/>
      <c r="AH497" s="103"/>
      <c r="AI497" s="75">
        <f t="shared" si="578"/>
        <v>0</v>
      </c>
      <c r="AJ497" s="104"/>
      <c r="AK497" s="103"/>
      <c r="AL497" s="75">
        <f t="shared" si="579"/>
        <v>0</v>
      </c>
      <c r="AM497" s="104"/>
      <c r="AN497" s="103"/>
      <c r="AO497" s="75">
        <f t="shared" si="580"/>
        <v>0</v>
      </c>
      <c r="AP497" s="104"/>
      <c r="AQ497" s="103"/>
      <c r="AR497" s="75">
        <f t="shared" si="581"/>
        <v>0</v>
      </c>
      <c r="AS497" s="104"/>
      <c r="AT497" s="98"/>
      <c r="AU497" s="78">
        <f>SUM(H494:H502,K494:K502,N494:N502,Q494:Q502,T494:T502,W494:W502,Z494:Z502,AC494:AC502,AF494:AF502,AI494:AI502,AL494:AL502,AO494:AO502,AR494:AR502)</f>
        <v>2750000</v>
      </c>
    </row>
    <row r="498" spans="1:47" ht="13.5" customHeight="1">
      <c r="A498" s="534"/>
      <c r="B498" s="548"/>
      <c r="C498" s="536"/>
      <c r="D498" s="538"/>
      <c r="E498" s="540"/>
      <c r="F498" s="91" t="s">
        <v>37</v>
      </c>
      <c r="G498" s="103"/>
      <c r="H498" s="75">
        <f t="shared" si="569"/>
        <v>0</v>
      </c>
      <c r="I498" s="104"/>
      <c r="J498" s="103"/>
      <c r="K498" s="75">
        <f t="shared" si="570"/>
        <v>0</v>
      </c>
      <c r="L498" s="104"/>
      <c r="M498" s="103"/>
      <c r="N498" s="75">
        <f t="shared" si="571"/>
        <v>0</v>
      </c>
      <c r="O498" s="104"/>
      <c r="P498" s="103"/>
      <c r="Q498" s="75">
        <f t="shared" si="572"/>
        <v>0</v>
      </c>
      <c r="R498" s="104"/>
      <c r="S498" s="103"/>
      <c r="T498" s="75">
        <f t="shared" si="573"/>
        <v>0</v>
      </c>
      <c r="U498" s="104"/>
      <c r="V498" s="103"/>
      <c r="W498" s="75">
        <f t="shared" si="574"/>
        <v>0</v>
      </c>
      <c r="X498" s="123"/>
      <c r="Y498" s="103"/>
      <c r="Z498" s="75">
        <f t="shared" si="575"/>
        <v>0</v>
      </c>
      <c r="AA498" s="104"/>
      <c r="AB498" s="103"/>
      <c r="AC498" s="75">
        <f t="shared" si="576"/>
        <v>0</v>
      </c>
      <c r="AD498" s="104"/>
      <c r="AE498" s="103"/>
      <c r="AF498" s="75">
        <f t="shared" si="577"/>
        <v>0</v>
      </c>
      <c r="AG498" s="104"/>
      <c r="AH498" s="103"/>
      <c r="AI498" s="75">
        <f t="shared" si="578"/>
        <v>0</v>
      </c>
      <c r="AJ498" s="104"/>
      <c r="AK498" s="103"/>
      <c r="AL498" s="75">
        <f t="shared" si="579"/>
        <v>0</v>
      </c>
      <c r="AM498" s="104"/>
      <c r="AN498" s="103"/>
      <c r="AO498" s="75">
        <f t="shared" si="580"/>
        <v>0</v>
      </c>
      <c r="AP498" s="104"/>
      <c r="AQ498" s="103"/>
      <c r="AR498" s="75">
        <f t="shared" si="581"/>
        <v>0</v>
      </c>
      <c r="AS498" s="104"/>
      <c r="AT498" s="98"/>
      <c r="AU498" s="79" t="s">
        <v>38</v>
      </c>
    </row>
    <row r="499" spans="1:47" ht="13.5" customHeight="1">
      <c r="A499" s="534"/>
      <c r="B499" s="548"/>
      <c r="C499" s="536"/>
      <c r="D499" s="538"/>
      <c r="E499" s="540"/>
      <c r="F499" s="91" t="s">
        <v>40</v>
      </c>
      <c r="G499" s="103"/>
      <c r="H499" s="75">
        <f t="shared" si="569"/>
        <v>0</v>
      </c>
      <c r="I499" s="104"/>
      <c r="J499" s="103"/>
      <c r="K499" s="75">
        <f t="shared" si="570"/>
        <v>0</v>
      </c>
      <c r="L499" s="104"/>
      <c r="M499" s="103"/>
      <c r="N499" s="75">
        <f t="shared" si="571"/>
        <v>0</v>
      </c>
      <c r="O499" s="104"/>
      <c r="P499" s="103"/>
      <c r="Q499" s="75">
        <f t="shared" si="572"/>
        <v>0</v>
      </c>
      <c r="R499" s="104"/>
      <c r="S499" s="103"/>
      <c r="T499" s="75">
        <f t="shared" si="573"/>
        <v>0</v>
      </c>
      <c r="U499" s="104"/>
      <c r="V499" s="103"/>
      <c r="W499" s="75">
        <f t="shared" si="574"/>
        <v>0</v>
      </c>
      <c r="X499" s="104"/>
      <c r="Y499" s="168"/>
      <c r="Z499" s="75">
        <f t="shared" si="575"/>
        <v>0</v>
      </c>
      <c r="AA499" s="168"/>
      <c r="AB499" s="168"/>
      <c r="AC499" s="169">
        <f t="shared" si="576"/>
        <v>0</v>
      </c>
      <c r="AD499" s="168"/>
      <c r="AE499" s="103"/>
      <c r="AF499" s="75">
        <f t="shared" si="577"/>
        <v>0</v>
      </c>
      <c r="AG499" s="104"/>
      <c r="AH499" s="103"/>
      <c r="AI499" s="75">
        <f t="shared" si="578"/>
        <v>0</v>
      </c>
      <c r="AJ499" s="104"/>
      <c r="AK499" s="462">
        <v>2750000</v>
      </c>
      <c r="AL499" s="463">
        <f t="shared" si="579"/>
        <v>2750000</v>
      </c>
      <c r="AM499" s="464"/>
      <c r="AN499" s="103"/>
      <c r="AO499" s="75">
        <f t="shared" si="580"/>
        <v>0</v>
      </c>
      <c r="AP499" s="104"/>
      <c r="AQ499" s="103"/>
      <c r="AR499" s="75">
        <f t="shared" si="581"/>
        <v>0</v>
      </c>
      <c r="AS499" s="104"/>
      <c r="AT499" s="98"/>
      <c r="AU499" s="78">
        <f>SUM(I494:I502,L494:L502,O494:O502,R494:R502,U494:U502,X494:X502,AA494:AA502,AD494:AD502,AG494:AG502,AJ494:AJ502,AM494:AM502,AP494:AP502,AS494:AS502)</f>
        <v>0</v>
      </c>
    </row>
    <row r="500" spans="1:47" ht="13.5" customHeight="1">
      <c r="A500" s="534"/>
      <c r="B500" s="548"/>
      <c r="C500" s="536"/>
      <c r="D500" s="538"/>
      <c r="E500" s="540"/>
      <c r="F500" s="91" t="s">
        <v>41</v>
      </c>
      <c r="G500" s="103"/>
      <c r="H500" s="75">
        <f t="shared" si="569"/>
        <v>0</v>
      </c>
      <c r="I500" s="104"/>
      <c r="J500" s="103"/>
      <c r="K500" s="75">
        <f t="shared" si="570"/>
        <v>0</v>
      </c>
      <c r="L500" s="104"/>
      <c r="M500" s="103"/>
      <c r="N500" s="75">
        <f t="shared" si="571"/>
        <v>0</v>
      </c>
      <c r="O500" s="104"/>
      <c r="P500" s="103"/>
      <c r="Q500" s="75">
        <f t="shared" si="572"/>
        <v>0</v>
      </c>
      <c r="R500" s="104"/>
      <c r="S500" s="103"/>
      <c r="T500" s="75">
        <f t="shared" si="573"/>
        <v>0</v>
      </c>
      <c r="U500" s="104"/>
      <c r="V500" s="103"/>
      <c r="W500" s="75">
        <f t="shared" si="574"/>
        <v>0</v>
      </c>
      <c r="X500" s="123"/>
      <c r="Y500" s="103"/>
      <c r="Z500" s="75">
        <f t="shared" si="575"/>
        <v>0</v>
      </c>
      <c r="AA500" s="104"/>
      <c r="AB500" s="103"/>
      <c r="AC500" s="75">
        <f t="shared" si="576"/>
        <v>0</v>
      </c>
      <c r="AD500" s="104"/>
      <c r="AE500" s="103"/>
      <c r="AF500" s="75">
        <f t="shared" si="577"/>
        <v>0</v>
      </c>
      <c r="AG500" s="104"/>
      <c r="AH500" s="103"/>
      <c r="AI500" s="75">
        <f t="shared" si="578"/>
        <v>0</v>
      </c>
      <c r="AJ500" s="104"/>
      <c r="AK500" s="103"/>
      <c r="AL500" s="75">
        <f t="shared" si="579"/>
        <v>0</v>
      </c>
      <c r="AM500" s="104"/>
      <c r="AN500" s="103"/>
      <c r="AO500" s="75">
        <f t="shared" si="580"/>
        <v>0</v>
      </c>
      <c r="AP500" s="104"/>
      <c r="AQ500" s="103"/>
      <c r="AR500" s="75">
        <f t="shared" si="581"/>
        <v>0</v>
      </c>
      <c r="AS500" s="104"/>
      <c r="AT500" s="98"/>
      <c r="AU500" s="79" t="s">
        <v>42</v>
      </c>
    </row>
    <row r="501" spans="1:47" ht="13.5" customHeight="1">
      <c r="A501" s="534"/>
      <c r="B501" s="548"/>
      <c r="C501" s="536"/>
      <c r="D501" s="538"/>
      <c r="E501" s="540"/>
      <c r="F501" s="91" t="s">
        <v>43</v>
      </c>
      <c r="G501" s="103"/>
      <c r="H501" s="75">
        <f t="shared" si="569"/>
        <v>0</v>
      </c>
      <c r="I501" s="104"/>
      <c r="J501" s="103"/>
      <c r="K501" s="75">
        <f t="shared" si="570"/>
        <v>0</v>
      </c>
      <c r="L501" s="104"/>
      <c r="M501" s="103"/>
      <c r="N501" s="75">
        <f t="shared" si="571"/>
        <v>0</v>
      </c>
      <c r="O501" s="104"/>
      <c r="P501" s="103"/>
      <c r="Q501" s="75">
        <f t="shared" si="572"/>
        <v>0</v>
      </c>
      <c r="R501" s="104"/>
      <c r="S501" s="103"/>
      <c r="T501" s="75">
        <f t="shared" si="573"/>
        <v>0</v>
      </c>
      <c r="U501" s="104"/>
      <c r="V501" s="103"/>
      <c r="W501" s="75">
        <f t="shared" si="574"/>
        <v>0</v>
      </c>
      <c r="X501" s="123"/>
      <c r="Y501" s="103"/>
      <c r="Z501" s="75">
        <f t="shared" si="575"/>
        <v>0</v>
      </c>
      <c r="AA501" s="104"/>
      <c r="AB501" s="103"/>
      <c r="AC501" s="75">
        <f t="shared" si="576"/>
        <v>0</v>
      </c>
      <c r="AD501" s="104"/>
      <c r="AE501" s="103"/>
      <c r="AF501" s="75">
        <f t="shared" si="577"/>
        <v>0</v>
      </c>
      <c r="AG501" s="104"/>
      <c r="AH501" s="103"/>
      <c r="AI501" s="75">
        <f t="shared" si="578"/>
        <v>0</v>
      </c>
      <c r="AJ501" s="104"/>
      <c r="AK501" s="103"/>
      <c r="AL501" s="75">
        <f t="shared" si="579"/>
        <v>0</v>
      </c>
      <c r="AM501" s="104"/>
      <c r="AN501" s="103"/>
      <c r="AO501" s="75">
        <f t="shared" si="580"/>
        <v>0</v>
      </c>
      <c r="AP501" s="104"/>
      <c r="AQ501" s="103"/>
      <c r="AR501" s="75">
        <f t="shared" si="581"/>
        <v>0</v>
      </c>
      <c r="AS501" s="104"/>
      <c r="AT501" s="98"/>
      <c r="AU501" s="80">
        <f>AU499/AU495</f>
        <v>0</v>
      </c>
    </row>
    <row r="502" spans="1:47" ht="13.5" customHeight="1">
      <c r="A502" s="535"/>
      <c r="B502" s="549"/>
      <c r="C502" s="537"/>
      <c r="D502" s="539"/>
      <c r="E502" s="541"/>
      <c r="F502" s="92" t="s">
        <v>44</v>
      </c>
      <c r="G502" s="105"/>
      <c r="H502" s="81">
        <f t="shared" si="569"/>
        <v>0</v>
      </c>
      <c r="I502" s="106"/>
      <c r="J502" s="105"/>
      <c r="K502" s="81">
        <f t="shared" si="570"/>
        <v>0</v>
      </c>
      <c r="L502" s="106"/>
      <c r="M502" s="105"/>
      <c r="N502" s="81">
        <f t="shared" si="571"/>
        <v>0</v>
      </c>
      <c r="O502" s="106"/>
      <c r="P502" s="105"/>
      <c r="Q502" s="81">
        <f t="shared" si="572"/>
        <v>0</v>
      </c>
      <c r="R502" s="106"/>
      <c r="S502" s="105"/>
      <c r="T502" s="81">
        <f t="shared" si="573"/>
        <v>0</v>
      </c>
      <c r="U502" s="106"/>
      <c r="V502" s="105"/>
      <c r="W502" s="81">
        <f t="shared" si="574"/>
        <v>0</v>
      </c>
      <c r="X502" s="124"/>
      <c r="Y502" s="105"/>
      <c r="Z502" s="81">
        <f t="shared" si="575"/>
        <v>0</v>
      </c>
      <c r="AA502" s="106"/>
      <c r="AB502" s="105"/>
      <c r="AC502" s="81">
        <f t="shared" si="576"/>
        <v>0</v>
      </c>
      <c r="AD502" s="106"/>
      <c r="AE502" s="105"/>
      <c r="AF502" s="81">
        <f t="shared" si="577"/>
        <v>0</v>
      </c>
      <c r="AG502" s="106"/>
      <c r="AH502" s="105"/>
      <c r="AI502" s="81">
        <f t="shared" si="578"/>
        <v>0</v>
      </c>
      <c r="AJ502" s="106"/>
      <c r="AK502" s="105"/>
      <c r="AL502" s="81">
        <f t="shared" si="579"/>
        <v>0</v>
      </c>
      <c r="AM502" s="106"/>
      <c r="AN502" s="105"/>
      <c r="AO502" s="81">
        <f t="shared" si="580"/>
        <v>0</v>
      </c>
      <c r="AP502" s="106"/>
      <c r="AQ502" s="105"/>
      <c r="AR502" s="81">
        <f t="shared" si="581"/>
        <v>0</v>
      </c>
      <c r="AS502" s="106"/>
      <c r="AT502" s="99"/>
      <c r="AU502" s="82"/>
    </row>
    <row r="503" spans="1:47" ht="15" customHeight="1">
      <c r="A503" s="546" t="s">
        <v>22</v>
      </c>
      <c r="B503" s="532" t="s">
        <v>18</v>
      </c>
      <c r="C503" s="532" t="s">
        <v>19</v>
      </c>
      <c r="D503" s="532" t="s">
        <v>204</v>
      </c>
      <c r="E503" s="532" t="s">
        <v>21</v>
      </c>
      <c r="F503" s="550" t="s">
        <v>23</v>
      </c>
      <c r="G503" s="512" t="s">
        <v>24</v>
      </c>
      <c r="H503" s="502" t="s">
        <v>25</v>
      </c>
      <c r="I503" s="504" t="s">
        <v>26</v>
      </c>
      <c r="J503" s="512" t="s">
        <v>24</v>
      </c>
      <c r="K503" s="502" t="s">
        <v>25</v>
      </c>
      <c r="L503" s="504" t="s">
        <v>26</v>
      </c>
      <c r="M503" s="512" t="s">
        <v>24</v>
      </c>
      <c r="N503" s="502" t="s">
        <v>25</v>
      </c>
      <c r="O503" s="504" t="s">
        <v>26</v>
      </c>
      <c r="P503" s="512" t="s">
        <v>24</v>
      </c>
      <c r="Q503" s="502" t="s">
        <v>25</v>
      </c>
      <c r="R503" s="504" t="s">
        <v>26</v>
      </c>
      <c r="S503" s="512" t="s">
        <v>24</v>
      </c>
      <c r="T503" s="502" t="s">
        <v>25</v>
      </c>
      <c r="U503" s="504" t="s">
        <v>26</v>
      </c>
      <c r="V503" s="512" t="s">
        <v>24</v>
      </c>
      <c r="W503" s="502" t="s">
        <v>25</v>
      </c>
      <c r="X503" s="542" t="s">
        <v>26</v>
      </c>
      <c r="Y503" s="512" t="s">
        <v>24</v>
      </c>
      <c r="Z503" s="502" t="s">
        <v>25</v>
      </c>
      <c r="AA503" s="504" t="s">
        <v>26</v>
      </c>
      <c r="AB503" s="512" t="s">
        <v>24</v>
      </c>
      <c r="AC503" s="502" t="s">
        <v>25</v>
      </c>
      <c r="AD503" s="504" t="s">
        <v>26</v>
      </c>
      <c r="AE503" s="512" t="s">
        <v>24</v>
      </c>
      <c r="AF503" s="502" t="s">
        <v>25</v>
      </c>
      <c r="AG503" s="504" t="s">
        <v>26</v>
      </c>
      <c r="AH503" s="512" t="s">
        <v>24</v>
      </c>
      <c r="AI503" s="502" t="s">
        <v>25</v>
      </c>
      <c r="AJ503" s="504" t="s">
        <v>26</v>
      </c>
      <c r="AK503" s="512" t="s">
        <v>24</v>
      </c>
      <c r="AL503" s="502" t="s">
        <v>25</v>
      </c>
      <c r="AM503" s="504" t="s">
        <v>26</v>
      </c>
      <c r="AN503" s="512" t="s">
        <v>24</v>
      </c>
      <c r="AO503" s="502" t="s">
        <v>25</v>
      </c>
      <c r="AP503" s="504" t="s">
        <v>26</v>
      </c>
      <c r="AQ503" s="512" t="s">
        <v>24</v>
      </c>
      <c r="AR503" s="502" t="s">
        <v>25</v>
      </c>
      <c r="AS503" s="504" t="s">
        <v>26</v>
      </c>
      <c r="AT503" s="544" t="s">
        <v>24</v>
      </c>
      <c r="AU503" s="552" t="s">
        <v>27</v>
      </c>
    </row>
    <row r="504" spans="1:47" ht="15" customHeight="1">
      <c r="A504" s="547"/>
      <c r="B504" s="533"/>
      <c r="C504" s="533"/>
      <c r="D504" s="533"/>
      <c r="E504" s="533"/>
      <c r="F504" s="551"/>
      <c r="G504" s="513"/>
      <c r="H504" s="503"/>
      <c r="I504" s="505"/>
      <c r="J504" s="513"/>
      <c r="K504" s="503"/>
      <c r="L504" s="505"/>
      <c r="M504" s="513"/>
      <c r="N504" s="503"/>
      <c r="O504" s="505"/>
      <c r="P504" s="513"/>
      <c r="Q504" s="503"/>
      <c r="R504" s="505"/>
      <c r="S504" s="513"/>
      <c r="T504" s="503"/>
      <c r="U504" s="505"/>
      <c r="V504" s="513"/>
      <c r="W504" s="503"/>
      <c r="X504" s="543"/>
      <c r="Y504" s="513"/>
      <c r="Z504" s="503"/>
      <c r="AA504" s="505"/>
      <c r="AB504" s="513"/>
      <c r="AC504" s="503"/>
      <c r="AD504" s="505"/>
      <c r="AE504" s="513"/>
      <c r="AF504" s="503"/>
      <c r="AG504" s="505"/>
      <c r="AH504" s="513"/>
      <c r="AI504" s="503"/>
      <c r="AJ504" s="505"/>
      <c r="AK504" s="513"/>
      <c r="AL504" s="503"/>
      <c r="AM504" s="505"/>
      <c r="AN504" s="513"/>
      <c r="AO504" s="503"/>
      <c r="AP504" s="505"/>
      <c r="AQ504" s="513"/>
      <c r="AR504" s="503"/>
      <c r="AS504" s="505"/>
      <c r="AT504" s="545"/>
      <c r="AU504" s="553"/>
    </row>
    <row r="505" spans="1:47" ht="15" customHeight="1">
      <c r="A505" s="534" t="s">
        <v>205</v>
      </c>
      <c r="B505" s="548" t="s">
        <v>391</v>
      </c>
      <c r="C505" s="536">
        <v>2623</v>
      </c>
      <c r="D505" s="538" t="s">
        <v>389</v>
      </c>
      <c r="E505" s="540" t="s">
        <v>392</v>
      </c>
      <c r="F505" s="91" t="s">
        <v>31</v>
      </c>
      <c r="G505" s="103"/>
      <c r="H505" s="75">
        <f t="shared" ref="H505:H513" si="582">G505-I505</f>
        <v>0</v>
      </c>
      <c r="I505" s="104"/>
      <c r="J505" s="103"/>
      <c r="K505" s="75">
        <f t="shared" ref="K505:K513" si="583">J505-L505</f>
        <v>0</v>
      </c>
      <c r="L505" s="104"/>
      <c r="M505" s="103"/>
      <c r="N505" s="75">
        <f t="shared" ref="N505:N513" si="584">M505-O505</f>
        <v>0</v>
      </c>
      <c r="O505" s="104"/>
      <c r="P505" s="103"/>
      <c r="Q505" s="75">
        <f t="shared" ref="Q505:Q513" si="585">P505-R505</f>
        <v>0</v>
      </c>
      <c r="R505" s="104"/>
      <c r="S505" s="103"/>
      <c r="T505" s="75">
        <f t="shared" ref="T505:T513" si="586">S505-U505</f>
        <v>0</v>
      </c>
      <c r="U505" s="104"/>
      <c r="V505" s="103"/>
      <c r="W505" s="75">
        <f t="shared" ref="W505:W513" si="587">V505-X505</f>
        <v>0</v>
      </c>
      <c r="X505" s="123"/>
      <c r="Y505" s="103"/>
      <c r="Z505" s="75">
        <f t="shared" ref="Z505:Z513" si="588">Y505-AA505</f>
        <v>0</v>
      </c>
      <c r="AA505" s="104"/>
      <c r="AB505" s="103"/>
      <c r="AC505" s="75">
        <f t="shared" ref="AC505:AC513" si="589">AB505-AD505</f>
        <v>0</v>
      </c>
      <c r="AD505" s="104"/>
      <c r="AE505" s="103"/>
      <c r="AF505" s="75">
        <f t="shared" ref="AF505:AF513" si="590">AE505-AG505</f>
        <v>0</v>
      </c>
      <c r="AG505" s="104"/>
      <c r="AH505" s="103"/>
      <c r="AI505" s="75">
        <f t="shared" ref="AI505:AI513" si="591">AH505-AJ505</f>
        <v>0</v>
      </c>
      <c r="AJ505" s="104"/>
      <c r="AK505" s="103"/>
      <c r="AL505" s="75">
        <f t="shared" ref="AL505:AL513" si="592">AK505-AM505</f>
        <v>0</v>
      </c>
      <c r="AM505" s="104"/>
      <c r="AN505" s="103"/>
      <c r="AO505" s="75">
        <f t="shared" ref="AO505:AO513" si="593">AN505-AP505</f>
        <v>0</v>
      </c>
      <c r="AP505" s="104"/>
      <c r="AQ505" s="103"/>
      <c r="AR505" s="75">
        <f t="shared" ref="AR505:AR513" si="594">AQ505-AS505</f>
        <v>0</v>
      </c>
      <c r="AS505" s="104"/>
      <c r="AT505" s="98"/>
      <c r="AU505" s="77" t="s">
        <v>32</v>
      </c>
    </row>
    <row r="506" spans="1:47">
      <c r="A506" s="534"/>
      <c r="B506" s="548"/>
      <c r="C506" s="536"/>
      <c r="D506" s="538"/>
      <c r="E506" s="540"/>
      <c r="F506" s="91" t="s">
        <v>33</v>
      </c>
      <c r="G506" s="103"/>
      <c r="H506" s="75">
        <f t="shared" si="582"/>
        <v>0</v>
      </c>
      <c r="I506" s="104"/>
      <c r="J506" s="103"/>
      <c r="K506" s="75">
        <f t="shared" si="583"/>
        <v>0</v>
      </c>
      <c r="L506" s="104"/>
      <c r="M506" s="103"/>
      <c r="N506" s="75">
        <f t="shared" si="584"/>
        <v>0</v>
      </c>
      <c r="O506" s="104"/>
      <c r="P506" s="103"/>
      <c r="Q506" s="75">
        <f t="shared" si="585"/>
        <v>0</v>
      </c>
      <c r="R506" s="104"/>
      <c r="S506" s="103"/>
      <c r="T506" s="75">
        <f t="shared" si="586"/>
        <v>0</v>
      </c>
      <c r="U506" s="104"/>
      <c r="V506" s="103"/>
      <c r="W506" s="75">
        <f t="shared" si="587"/>
        <v>0</v>
      </c>
      <c r="X506" s="123"/>
      <c r="Y506" s="103"/>
      <c r="Z506" s="75">
        <f t="shared" si="588"/>
        <v>0</v>
      </c>
      <c r="AA506" s="104"/>
      <c r="AB506" s="103"/>
      <c r="AC506" s="75">
        <f t="shared" si="589"/>
        <v>0</v>
      </c>
      <c r="AD506" s="104"/>
      <c r="AE506" s="103"/>
      <c r="AF506" s="75">
        <f t="shared" si="590"/>
        <v>0</v>
      </c>
      <c r="AG506" s="104"/>
      <c r="AH506" s="103"/>
      <c r="AI506" s="75">
        <f t="shared" si="591"/>
        <v>0</v>
      </c>
      <c r="AJ506" s="104"/>
      <c r="AK506" s="103"/>
      <c r="AL506" s="75">
        <f t="shared" si="592"/>
        <v>0</v>
      </c>
      <c r="AM506" s="104"/>
      <c r="AN506" s="103"/>
      <c r="AO506" s="75">
        <f t="shared" si="593"/>
        <v>0</v>
      </c>
      <c r="AP506" s="104"/>
      <c r="AQ506" s="103"/>
      <c r="AR506" s="75">
        <f t="shared" si="594"/>
        <v>0</v>
      </c>
      <c r="AS506" s="104"/>
      <c r="AT506" s="98"/>
      <c r="AU506" s="78">
        <f>SUM(G505:G513,J505:J513,M505:M513,P505:P513,S505:S513,V505:V513,Y505:Y513,AB505:AB513,AE505:AE513,AH505:AH513,AK505:AK513,AT505:AT513,AN505:AN513,AQ505:AQ513)</f>
        <v>6379056</v>
      </c>
    </row>
    <row r="507" spans="1:47">
      <c r="A507" s="534"/>
      <c r="B507" s="548"/>
      <c r="C507" s="536"/>
      <c r="D507" s="538"/>
      <c r="E507" s="540"/>
      <c r="F507" s="91" t="s">
        <v>34</v>
      </c>
      <c r="G507" s="103"/>
      <c r="H507" s="75">
        <f t="shared" si="582"/>
        <v>0</v>
      </c>
      <c r="I507" s="104"/>
      <c r="J507" s="103"/>
      <c r="K507" s="75">
        <f t="shared" si="583"/>
        <v>0</v>
      </c>
      <c r="L507" s="104"/>
      <c r="M507" s="103"/>
      <c r="N507" s="75">
        <f t="shared" si="584"/>
        <v>0</v>
      </c>
      <c r="O507" s="104"/>
      <c r="P507" s="103"/>
      <c r="Q507" s="75">
        <f t="shared" si="585"/>
        <v>0</v>
      </c>
      <c r="R507" s="104"/>
      <c r="S507" s="103"/>
      <c r="T507" s="75">
        <f t="shared" si="586"/>
        <v>0</v>
      </c>
      <c r="U507" s="104"/>
      <c r="V507" s="103"/>
      <c r="W507" s="75">
        <f t="shared" si="587"/>
        <v>0</v>
      </c>
      <c r="X507" s="123"/>
      <c r="Y507" s="103"/>
      <c r="Z507" s="75">
        <f t="shared" si="588"/>
        <v>0</v>
      </c>
      <c r="AA507" s="104"/>
      <c r="AB507" s="103"/>
      <c r="AC507" s="75">
        <f t="shared" si="589"/>
        <v>0</v>
      </c>
      <c r="AD507" s="104"/>
      <c r="AE507" s="103"/>
      <c r="AF507" s="75">
        <f t="shared" si="590"/>
        <v>0</v>
      </c>
      <c r="AG507" s="104"/>
      <c r="AH507" s="103"/>
      <c r="AI507" s="75">
        <f t="shared" si="591"/>
        <v>0</v>
      </c>
      <c r="AJ507" s="104"/>
      <c r="AK507" s="103"/>
      <c r="AL507" s="75">
        <f t="shared" si="592"/>
        <v>0</v>
      </c>
      <c r="AM507" s="104"/>
      <c r="AN507" s="103"/>
      <c r="AO507" s="75">
        <f t="shared" si="593"/>
        <v>0</v>
      </c>
      <c r="AP507" s="104"/>
      <c r="AQ507" s="103"/>
      <c r="AR507" s="75">
        <f t="shared" si="594"/>
        <v>0</v>
      </c>
      <c r="AS507" s="104"/>
      <c r="AT507" s="98"/>
      <c r="AU507" s="79" t="s">
        <v>35</v>
      </c>
    </row>
    <row r="508" spans="1:47">
      <c r="A508" s="534"/>
      <c r="B508" s="548"/>
      <c r="C508" s="536"/>
      <c r="D508" s="538"/>
      <c r="E508" s="540"/>
      <c r="F508" s="91" t="s">
        <v>36</v>
      </c>
      <c r="G508" s="103"/>
      <c r="H508" s="75">
        <f t="shared" si="582"/>
        <v>0</v>
      </c>
      <c r="I508" s="104"/>
      <c r="J508" s="103"/>
      <c r="K508" s="75">
        <f t="shared" si="583"/>
        <v>0</v>
      </c>
      <c r="L508" s="104"/>
      <c r="M508" s="103"/>
      <c r="N508" s="75">
        <f t="shared" si="584"/>
        <v>0</v>
      </c>
      <c r="O508" s="104"/>
      <c r="P508" s="103"/>
      <c r="Q508" s="75">
        <f t="shared" si="585"/>
        <v>0</v>
      </c>
      <c r="R508" s="104"/>
      <c r="S508" s="103"/>
      <c r="T508" s="75">
        <f t="shared" si="586"/>
        <v>0</v>
      </c>
      <c r="U508" s="104"/>
      <c r="V508" s="103"/>
      <c r="W508" s="75">
        <f t="shared" si="587"/>
        <v>0</v>
      </c>
      <c r="X508" s="123"/>
      <c r="Y508" s="103"/>
      <c r="Z508" s="75">
        <f t="shared" si="588"/>
        <v>0</v>
      </c>
      <c r="AA508" s="104"/>
      <c r="AB508" s="168"/>
      <c r="AC508" s="75">
        <f t="shared" si="589"/>
        <v>0</v>
      </c>
      <c r="AD508" s="104"/>
      <c r="AF508" s="169">
        <f>AE509-AG508</f>
        <v>0</v>
      </c>
      <c r="AG508" s="104"/>
      <c r="AH508" s="168">
        <v>1451000</v>
      </c>
      <c r="AI508" s="169">
        <f t="shared" si="591"/>
        <v>600</v>
      </c>
      <c r="AJ508" s="170">
        <v>1450400</v>
      </c>
      <c r="AK508" s="168"/>
      <c r="AL508" s="169">
        <f t="shared" si="592"/>
        <v>0</v>
      </c>
      <c r="AM508" s="170"/>
      <c r="AN508" s="103"/>
      <c r="AO508" s="75">
        <f t="shared" si="593"/>
        <v>0</v>
      </c>
      <c r="AP508" s="104"/>
      <c r="AQ508" s="103"/>
      <c r="AR508" s="75">
        <f t="shared" si="594"/>
        <v>0</v>
      </c>
      <c r="AS508" s="104"/>
      <c r="AT508" s="98"/>
      <c r="AU508" s="78">
        <f>SUM(H505:H513,K505:K513,N505:N513,Q505:Q513,T505:T513,W505:W513,Z505:Z513,AC505:AC513,AF505:AF513,AI505:AI513,AL505:AL513,AO505:AO513,AR505:AR513)</f>
        <v>100600</v>
      </c>
    </row>
    <row r="509" spans="1:47">
      <c r="A509" s="534"/>
      <c r="B509" s="548"/>
      <c r="C509" s="536"/>
      <c r="D509" s="538"/>
      <c r="E509" s="540"/>
      <c r="F509" s="91" t="s">
        <v>37</v>
      </c>
      <c r="G509" s="103"/>
      <c r="H509" s="75">
        <f t="shared" si="582"/>
        <v>0</v>
      </c>
      <c r="I509" s="104"/>
      <c r="J509" s="103"/>
      <c r="K509" s="75">
        <f t="shared" si="583"/>
        <v>0</v>
      </c>
      <c r="L509" s="104"/>
      <c r="M509" s="103"/>
      <c r="N509" s="75">
        <f t="shared" si="584"/>
        <v>0</v>
      </c>
      <c r="O509" s="104"/>
      <c r="P509" s="103"/>
      <c r="Q509" s="75">
        <f t="shared" si="585"/>
        <v>0</v>
      </c>
      <c r="R509" s="104"/>
      <c r="S509" s="103"/>
      <c r="T509" s="75">
        <f t="shared" si="586"/>
        <v>0</v>
      </c>
      <c r="U509" s="104"/>
      <c r="V509" s="103"/>
      <c r="W509" s="75">
        <f t="shared" si="587"/>
        <v>0</v>
      </c>
      <c r="X509" s="123"/>
      <c r="Y509" s="103"/>
      <c r="Z509" s="75">
        <f t="shared" si="588"/>
        <v>0</v>
      </c>
      <c r="AA509" s="104"/>
      <c r="AB509" s="103"/>
      <c r="AC509" s="75">
        <f t="shared" si="589"/>
        <v>0</v>
      </c>
      <c r="AD509" s="104"/>
      <c r="AE509" s="168"/>
      <c r="AF509" s="75">
        <f>AE509-AG509</f>
        <v>0</v>
      </c>
      <c r="AG509" s="104"/>
      <c r="AH509" s="168"/>
      <c r="AI509" s="75">
        <f t="shared" si="591"/>
        <v>0</v>
      </c>
      <c r="AJ509" s="104"/>
      <c r="AK509" s="103"/>
      <c r="AL509" s="75">
        <f t="shared" si="592"/>
        <v>0</v>
      </c>
      <c r="AM509" s="104"/>
      <c r="AN509" s="462">
        <v>100000</v>
      </c>
      <c r="AO509" s="463">
        <f t="shared" si="593"/>
        <v>100000</v>
      </c>
      <c r="AP509" s="464"/>
      <c r="AQ509" s="103"/>
      <c r="AR509" s="75">
        <f t="shared" si="594"/>
        <v>0</v>
      </c>
      <c r="AS509" s="104"/>
      <c r="AT509" s="98">
        <v>816056</v>
      </c>
      <c r="AU509" s="79" t="s">
        <v>38</v>
      </c>
    </row>
    <row r="510" spans="1:47">
      <c r="A510" s="534"/>
      <c r="B510" s="548"/>
      <c r="C510" s="536"/>
      <c r="D510" s="538"/>
      <c r="E510" s="540"/>
      <c r="F510" s="91" t="s">
        <v>40</v>
      </c>
      <c r="G510" s="103"/>
      <c r="H510" s="75">
        <f t="shared" si="582"/>
        <v>0</v>
      </c>
      <c r="I510" s="104"/>
      <c r="J510" s="103"/>
      <c r="K510" s="75">
        <f t="shared" si="583"/>
        <v>0</v>
      </c>
      <c r="L510" s="104"/>
      <c r="M510" s="103"/>
      <c r="N510" s="75">
        <f t="shared" si="584"/>
        <v>0</v>
      </c>
      <c r="O510" s="104"/>
      <c r="P510" s="103"/>
      <c r="Q510" s="75">
        <f t="shared" si="585"/>
        <v>0</v>
      </c>
      <c r="R510" s="104"/>
      <c r="S510" s="103"/>
      <c r="T510" s="75">
        <f t="shared" si="586"/>
        <v>0</v>
      </c>
      <c r="U510" s="104"/>
      <c r="V510" s="103"/>
      <c r="W510" s="75">
        <f t="shared" si="587"/>
        <v>0</v>
      </c>
      <c r="X510" s="123"/>
      <c r="Y510" s="103"/>
      <c r="Z510" s="75">
        <f t="shared" si="588"/>
        <v>0</v>
      </c>
      <c r="AA510" s="104"/>
      <c r="AB510" s="103"/>
      <c r="AC510" s="75">
        <f t="shared" si="589"/>
        <v>0</v>
      </c>
      <c r="AD510" s="104"/>
      <c r="AE510" s="103"/>
      <c r="AF510" s="75">
        <f t="shared" si="590"/>
        <v>0</v>
      </c>
      <c r="AG510" s="104"/>
      <c r="AH510" s="103"/>
      <c r="AI510" s="75">
        <f t="shared" si="591"/>
        <v>0</v>
      </c>
      <c r="AJ510" s="104"/>
      <c r="AK510" s="103"/>
      <c r="AL510" s="75">
        <f t="shared" si="592"/>
        <v>0</v>
      </c>
      <c r="AM510" s="104"/>
      <c r="AN510" s="103"/>
      <c r="AO510" s="75">
        <f t="shared" si="593"/>
        <v>0</v>
      </c>
      <c r="AP510" s="104"/>
      <c r="AQ510" s="103"/>
      <c r="AR510" s="75">
        <f t="shared" si="594"/>
        <v>0</v>
      </c>
      <c r="AS510" s="104"/>
      <c r="AT510" s="186">
        <v>4012000</v>
      </c>
      <c r="AU510" s="78">
        <f>SUM(I505:I513,L505:L513,O505:O513,R505:R513,U505:U513,X505:X513,AA505:AA513,AD505:AD513,AG505:AG513,AJ505:AJ513,AM505:AM513,AP505:AP513,AS505:AS513)</f>
        <v>1450400</v>
      </c>
    </row>
    <row r="511" spans="1:47">
      <c r="A511" s="534"/>
      <c r="B511" s="548"/>
      <c r="C511" s="536"/>
      <c r="D511" s="538"/>
      <c r="E511" s="540"/>
      <c r="F511" s="91" t="s">
        <v>41</v>
      </c>
      <c r="G511" s="103"/>
      <c r="H511" s="75">
        <f t="shared" si="582"/>
        <v>0</v>
      </c>
      <c r="I511" s="104"/>
      <c r="J511" s="103"/>
      <c r="K511" s="75">
        <f t="shared" si="583"/>
        <v>0</v>
      </c>
      <c r="L511" s="104"/>
      <c r="M511" s="103"/>
      <c r="N511" s="75">
        <f t="shared" si="584"/>
        <v>0</v>
      </c>
      <c r="O511" s="104"/>
      <c r="P511" s="103"/>
      <c r="Q511" s="75">
        <f t="shared" si="585"/>
        <v>0</v>
      </c>
      <c r="R511" s="104"/>
      <c r="S511" s="103"/>
      <c r="T511" s="75">
        <f t="shared" si="586"/>
        <v>0</v>
      </c>
      <c r="U511" s="104"/>
      <c r="V511" s="103"/>
      <c r="W511" s="75">
        <f t="shared" si="587"/>
        <v>0</v>
      </c>
      <c r="X511" s="123"/>
      <c r="Y511" s="103"/>
      <c r="Z511" s="75">
        <f t="shared" si="588"/>
        <v>0</v>
      </c>
      <c r="AA511" s="104"/>
      <c r="AB511" s="103"/>
      <c r="AC511" s="75">
        <f t="shared" si="589"/>
        <v>0</v>
      </c>
      <c r="AD511" s="104"/>
      <c r="AE511" s="103"/>
      <c r="AF511" s="75">
        <f t="shared" si="590"/>
        <v>0</v>
      </c>
      <c r="AG511" s="104"/>
      <c r="AH511" s="103"/>
      <c r="AI511" s="75">
        <f t="shared" si="591"/>
        <v>0</v>
      </c>
      <c r="AJ511" s="104"/>
      <c r="AK511" s="103"/>
      <c r="AL511" s="75">
        <f t="shared" si="592"/>
        <v>0</v>
      </c>
      <c r="AM511" s="104"/>
      <c r="AN511" s="103"/>
      <c r="AO511" s="75">
        <f t="shared" si="593"/>
        <v>0</v>
      </c>
      <c r="AP511" s="104"/>
      <c r="AQ511" s="103"/>
      <c r="AR511" s="75">
        <f t="shared" si="594"/>
        <v>0</v>
      </c>
      <c r="AS511" s="104"/>
      <c r="AT511" s="98"/>
      <c r="AU511" s="79" t="s">
        <v>42</v>
      </c>
    </row>
    <row r="512" spans="1:47">
      <c r="A512" s="534"/>
      <c r="B512" s="548"/>
      <c r="C512" s="536"/>
      <c r="D512" s="538"/>
      <c r="E512" s="540"/>
      <c r="F512" s="91" t="s">
        <v>43</v>
      </c>
      <c r="G512" s="103"/>
      <c r="H512" s="75">
        <f t="shared" si="582"/>
        <v>0</v>
      </c>
      <c r="I512" s="104"/>
      <c r="J512" s="103"/>
      <c r="K512" s="75">
        <f t="shared" si="583"/>
        <v>0</v>
      </c>
      <c r="L512" s="104"/>
      <c r="M512" s="103"/>
      <c r="N512" s="75">
        <f t="shared" si="584"/>
        <v>0</v>
      </c>
      <c r="O512" s="104"/>
      <c r="P512" s="103"/>
      <c r="Q512" s="75">
        <f t="shared" si="585"/>
        <v>0</v>
      </c>
      <c r="R512" s="104"/>
      <c r="S512" s="103"/>
      <c r="T512" s="75">
        <f t="shared" si="586"/>
        <v>0</v>
      </c>
      <c r="U512" s="104"/>
      <c r="V512" s="103"/>
      <c r="W512" s="75">
        <f t="shared" si="587"/>
        <v>0</v>
      </c>
      <c r="X512" s="123"/>
      <c r="Y512" s="103"/>
      <c r="Z512" s="75">
        <f t="shared" si="588"/>
        <v>0</v>
      </c>
      <c r="AA512" s="104"/>
      <c r="AB512" s="103"/>
      <c r="AC512" s="75">
        <f t="shared" si="589"/>
        <v>0</v>
      </c>
      <c r="AD512" s="104"/>
      <c r="AE512" s="103"/>
      <c r="AF512" s="75">
        <f t="shared" si="590"/>
        <v>0</v>
      </c>
      <c r="AG512" s="104"/>
      <c r="AH512" s="103"/>
      <c r="AI512" s="75">
        <f t="shared" si="591"/>
        <v>0</v>
      </c>
      <c r="AJ512" s="104"/>
      <c r="AK512" s="103"/>
      <c r="AL512" s="75">
        <f t="shared" si="592"/>
        <v>0</v>
      </c>
      <c r="AM512" s="104"/>
      <c r="AN512" s="103"/>
      <c r="AO512" s="75">
        <f t="shared" si="593"/>
        <v>0</v>
      </c>
      <c r="AP512" s="104"/>
      <c r="AQ512" s="103"/>
      <c r="AR512" s="75">
        <f t="shared" si="594"/>
        <v>0</v>
      </c>
      <c r="AS512" s="104"/>
      <c r="AT512" s="98"/>
      <c r="AU512" s="80">
        <f>AU510/AU506</f>
        <v>0.22736906526608325</v>
      </c>
    </row>
    <row r="513" spans="1:47">
      <c r="A513" s="535"/>
      <c r="B513" s="549"/>
      <c r="C513" s="537"/>
      <c r="D513" s="539"/>
      <c r="E513" s="541"/>
      <c r="F513" s="92" t="s">
        <v>44</v>
      </c>
      <c r="G513" s="105"/>
      <c r="H513" s="81">
        <f t="shared" si="582"/>
        <v>0</v>
      </c>
      <c r="I513" s="106"/>
      <c r="J513" s="105"/>
      <c r="K513" s="81">
        <f t="shared" si="583"/>
        <v>0</v>
      </c>
      <c r="L513" s="106"/>
      <c r="M513" s="105"/>
      <c r="N513" s="81">
        <f t="shared" si="584"/>
        <v>0</v>
      </c>
      <c r="O513" s="106"/>
      <c r="P513" s="105"/>
      <c r="Q513" s="81">
        <f t="shared" si="585"/>
        <v>0</v>
      </c>
      <c r="R513" s="106"/>
      <c r="S513" s="105"/>
      <c r="T513" s="81">
        <f t="shared" si="586"/>
        <v>0</v>
      </c>
      <c r="U513" s="106"/>
      <c r="V513" s="105"/>
      <c r="W513" s="81">
        <f t="shared" si="587"/>
        <v>0</v>
      </c>
      <c r="X513" s="124"/>
      <c r="Y513" s="105"/>
      <c r="Z513" s="81">
        <f t="shared" si="588"/>
        <v>0</v>
      </c>
      <c r="AA513" s="106"/>
      <c r="AB513" s="105"/>
      <c r="AC513" s="81">
        <f t="shared" si="589"/>
        <v>0</v>
      </c>
      <c r="AD513" s="106"/>
      <c r="AE513" s="105"/>
      <c r="AF513" s="81">
        <f t="shared" si="590"/>
        <v>0</v>
      </c>
      <c r="AG513" s="106"/>
      <c r="AH513" s="105"/>
      <c r="AI513" s="81">
        <f t="shared" si="591"/>
        <v>0</v>
      </c>
      <c r="AJ513" s="106"/>
      <c r="AK513" s="105"/>
      <c r="AL513" s="81">
        <f t="shared" si="592"/>
        <v>0</v>
      </c>
      <c r="AM513" s="106"/>
      <c r="AN513" s="105"/>
      <c r="AO513" s="81">
        <f t="shared" si="593"/>
        <v>0</v>
      </c>
      <c r="AP513" s="106"/>
      <c r="AQ513" s="105"/>
      <c r="AR513" s="81">
        <f t="shared" si="594"/>
        <v>0</v>
      </c>
      <c r="AS513" s="106"/>
      <c r="AT513" s="99"/>
      <c r="AU513" s="82"/>
    </row>
    <row r="514" spans="1:47" ht="15" customHeight="1">
      <c r="A514" s="546" t="s">
        <v>22</v>
      </c>
      <c r="B514" s="532" t="s">
        <v>18</v>
      </c>
      <c r="C514" s="532" t="s">
        <v>19</v>
      </c>
      <c r="D514" s="532" t="s">
        <v>204</v>
      </c>
      <c r="E514" s="532" t="s">
        <v>21</v>
      </c>
      <c r="F514" s="550" t="s">
        <v>23</v>
      </c>
      <c r="G514" s="512" t="s">
        <v>24</v>
      </c>
      <c r="H514" s="502" t="s">
        <v>25</v>
      </c>
      <c r="I514" s="504" t="s">
        <v>26</v>
      </c>
      <c r="J514" s="512" t="s">
        <v>24</v>
      </c>
      <c r="K514" s="502" t="s">
        <v>25</v>
      </c>
      <c r="L514" s="504" t="s">
        <v>26</v>
      </c>
      <c r="M514" s="512" t="s">
        <v>24</v>
      </c>
      <c r="N514" s="502" t="s">
        <v>25</v>
      </c>
      <c r="O514" s="504" t="s">
        <v>26</v>
      </c>
      <c r="P514" s="512" t="s">
        <v>24</v>
      </c>
      <c r="Q514" s="502" t="s">
        <v>25</v>
      </c>
      <c r="R514" s="504" t="s">
        <v>26</v>
      </c>
      <c r="S514" s="512" t="s">
        <v>24</v>
      </c>
      <c r="T514" s="502" t="s">
        <v>25</v>
      </c>
      <c r="U514" s="504" t="s">
        <v>26</v>
      </c>
      <c r="V514" s="512" t="s">
        <v>24</v>
      </c>
      <c r="W514" s="502" t="s">
        <v>25</v>
      </c>
      <c r="X514" s="542" t="s">
        <v>26</v>
      </c>
      <c r="Y514" s="512" t="s">
        <v>24</v>
      </c>
      <c r="Z514" s="502" t="s">
        <v>25</v>
      </c>
      <c r="AA514" s="504" t="s">
        <v>26</v>
      </c>
      <c r="AB514" s="512" t="s">
        <v>24</v>
      </c>
      <c r="AC514" s="502" t="s">
        <v>25</v>
      </c>
      <c r="AD514" s="504" t="s">
        <v>26</v>
      </c>
      <c r="AE514" s="512" t="s">
        <v>24</v>
      </c>
      <c r="AF514" s="502" t="s">
        <v>25</v>
      </c>
      <c r="AG514" s="504" t="s">
        <v>26</v>
      </c>
      <c r="AH514" s="512" t="s">
        <v>24</v>
      </c>
      <c r="AI514" s="502" t="s">
        <v>25</v>
      </c>
      <c r="AJ514" s="504" t="s">
        <v>26</v>
      </c>
      <c r="AK514" s="512" t="s">
        <v>24</v>
      </c>
      <c r="AL514" s="502" t="s">
        <v>25</v>
      </c>
      <c r="AM514" s="504" t="s">
        <v>26</v>
      </c>
      <c r="AN514" s="512" t="s">
        <v>24</v>
      </c>
      <c r="AO514" s="502" t="s">
        <v>25</v>
      </c>
      <c r="AP514" s="504" t="s">
        <v>26</v>
      </c>
      <c r="AQ514" s="512" t="s">
        <v>24</v>
      </c>
      <c r="AR514" s="502" t="s">
        <v>25</v>
      </c>
      <c r="AS514" s="504" t="s">
        <v>26</v>
      </c>
      <c r="AT514" s="544" t="s">
        <v>24</v>
      </c>
      <c r="AU514" s="552" t="s">
        <v>27</v>
      </c>
    </row>
    <row r="515" spans="1:47" ht="15" customHeight="1">
      <c r="A515" s="547"/>
      <c r="B515" s="533"/>
      <c r="C515" s="533"/>
      <c r="D515" s="533"/>
      <c r="E515" s="533"/>
      <c r="F515" s="551"/>
      <c r="G515" s="513"/>
      <c r="H515" s="503"/>
      <c r="I515" s="505"/>
      <c r="J515" s="513"/>
      <c r="K515" s="503"/>
      <c r="L515" s="505"/>
      <c r="M515" s="513"/>
      <c r="N515" s="503"/>
      <c r="O515" s="505"/>
      <c r="P515" s="513"/>
      <c r="Q515" s="503"/>
      <c r="R515" s="505"/>
      <c r="S515" s="513"/>
      <c r="T515" s="503"/>
      <c r="U515" s="505"/>
      <c r="V515" s="513"/>
      <c r="W515" s="503"/>
      <c r="X515" s="543"/>
      <c r="Y515" s="513"/>
      <c r="Z515" s="503"/>
      <c r="AA515" s="505"/>
      <c r="AB515" s="513"/>
      <c r="AC515" s="503"/>
      <c r="AD515" s="505"/>
      <c r="AE515" s="513"/>
      <c r="AF515" s="503"/>
      <c r="AG515" s="505"/>
      <c r="AH515" s="513"/>
      <c r="AI515" s="503"/>
      <c r="AJ515" s="505"/>
      <c r="AK515" s="513"/>
      <c r="AL515" s="503"/>
      <c r="AM515" s="505"/>
      <c r="AN515" s="513"/>
      <c r="AO515" s="503"/>
      <c r="AP515" s="505"/>
      <c r="AQ515" s="513"/>
      <c r="AR515" s="503"/>
      <c r="AS515" s="505"/>
      <c r="AT515" s="545"/>
      <c r="AU515" s="553"/>
    </row>
    <row r="516" spans="1:47" ht="15" customHeight="1">
      <c r="A516" s="534" t="s">
        <v>205</v>
      </c>
      <c r="B516" s="548" t="s">
        <v>393</v>
      </c>
      <c r="C516" s="536">
        <v>2624</v>
      </c>
      <c r="D516" s="538" t="s">
        <v>389</v>
      </c>
      <c r="E516" s="540" t="s">
        <v>394</v>
      </c>
      <c r="F516" s="91" t="s">
        <v>31</v>
      </c>
      <c r="G516" s="103"/>
      <c r="H516" s="75">
        <f t="shared" ref="H516:H524" si="595">G516-I516</f>
        <v>0</v>
      </c>
      <c r="I516" s="104"/>
      <c r="J516" s="103"/>
      <c r="K516" s="75">
        <f t="shared" ref="K516:K524" si="596">J516-L516</f>
        <v>0</v>
      </c>
      <c r="L516" s="104"/>
      <c r="M516" s="103"/>
      <c r="N516" s="75">
        <f t="shared" ref="N516:N524" si="597">M516-O516</f>
        <v>0</v>
      </c>
      <c r="O516" s="104"/>
      <c r="P516" s="103"/>
      <c r="Q516" s="75">
        <f t="shared" ref="Q516:Q524" si="598">P516-R516</f>
        <v>0</v>
      </c>
      <c r="R516" s="104"/>
      <c r="S516" s="103"/>
      <c r="T516" s="75">
        <f t="shared" ref="T516:T524" si="599">S516-U516</f>
        <v>0</v>
      </c>
      <c r="U516" s="104"/>
      <c r="V516" s="103"/>
      <c r="W516" s="75">
        <f t="shared" ref="W516:W524" si="600">V516-X516</f>
        <v>0</v>
      </c>
      <c r="X516" s="123"/>
      <c r="Y516" s="103"/>
      <c r="Z516" s="75">
        <f t="shared" ref="Z516:Z524" si="601">Y516-AA516</f>
        <v>0</v>
      </c>
      <c r="AA516" s="104"/>
      <c r="AB516" s="103"/>
      <c r="AC516" s="75">
        <f t="shared" ref="AC516:AC524" si="602">AB516-AD516</f>
        <v>0</v>
      </c>
      <c r="AD516" s="104"/>
      <c r="AE516" s="103"/>
      <c r="AF516" s="75">
        <f t="shared" ref="AF516:AF524" si="603">AE516-AG516</f>
        <v>0</v>
      </c>
      <c r="AG516" s="104"/>
      <c r="AH516" s="103"/>
      <c r="AI516" s="75">
        <f t="shared" ref="AI516:AI524" si="604">AH516-AJ516</f>
        <v>0</v>
      </c>
      <c r="AJ516" s="104"/>
      <c r="AK516" s="103"/>
      <c r="AL516" s="75">
        <f t="shared" ref="AL516:AL524" si="605">AK516-AM516</f>
        <v>0</v>
      </c>
      <c r="AM516" s="104"/>
      <c r="AN516" s="103"/>
      <c r="AO516" s="75">
        <f t="shared" ref="AO516:AO524" si="606">AN516-AP516</f>
        <v>0</v>
      </c>
      <c r="AP516" s="104"/>
      <c r="AQ516" s="103"/>
      <c r="AR516" s="75">
        <f t="shared" ref="AR516:AR524" si="607">AQ516-AS516</f>
        <v>0</v>
      </c>
      <c r="AS516" s="104"/>
      <c r="AT516" s="98"/>
      <c r="AU516" s="77" t="s">
        <v>32</v>
      </c>
    </row>
    <row r="517" spans="1:47">
      <c r="A517" s="534"/>
      <c r="B517" s="548"/>
      <c r="C517" s="536"/>
      <c r="D517" s="538"/>
      <c r="E517" s="540"/>
      <c r="F517" s="91" t="s">
        <v>33</v>
      </c>
      <c r="G517" s="103"/>
      <c r="H517" s="75">
        <f t="shared" si="595"/>
        <v>0</v>
      </c>
      <c r="I517" s="104"/>
      <c r="J517" s="103"/>
      <c r="K517" s="75">
        <f t="shared" si="596"/>
        <v>0</v>
      </c>
      <c r="L517" s="104"/>
      <c r="M517" s="103"/>
      <c r="N517" s="75">
        <f t="shared" si="597"/>
        <v>0</v>
      </c>
      <c r="O517" s="104"/>
      <c r="P517" s="103"/>
      <c r="Q517" s="75">
        <f t="shared" si="598"/>
        <v>0</v>
      </c>
      <c r="R517" s="104"/>
      <c r="S517" s="103"/>
      <c r="T517" s="75">
        <f t="shared" si="599"/>
        <v>0</v>
      </c>
      <c r="U517" s="104"/>
      <c r="V517" s="103"/>
      <c r="W517" s="75">
        <f t="shared" si="600"/>
        <v>0</v>
      </c>
      <c r="X517" s="123"/>
      <c r="Y517" s="103"/>
      <c r="Z517" s="75">
        <f t="shared" si="601"/>
        <v>0</v>
      </c>
      <c r="AA517" s="104"/>
      <c r="AB517" s="103"/>
      <c r="AC517" s="75">
        <f t="shared" si="602"/>
        <v>0</v>
      </c>
      <c r="AD517" s="104"/>
      <c r="AE517" s="103"/>
      <c r="AF517" s="75">
        <f t="shared" si="603"/>
        <v>0</v>
      </c>
      <c r="AG517" s="104"/>
      <c r="AH517" s="103"/>
      <c r="AI517" s="75">
        <f t="shared" si="604"/>
        <v>0</v>
      </c>
      <c r="AJ517" s="104"/>
      <c r="AK517" s="103"/>
      <c r="AL517" s="75">
        <f t="shared" si="605"/>
        <v>0</v>
      </c>
      <c r="AM517" s="104"/>
      <c r="AN517" s="103"/>
      <c r="AO517" s="75">
        <f t="shared" si="606"/>
        <v>0</v>
      </c>
      <c r="AP517" s="104"/>
      <c r="AQ517" s="103"/>
      <c r="AR517" s="75">
        <f t="shared" si="607"/>
        <v>0</v>
      </c>
      <c r="AS517" s="104"/>
      <c r="AT517" s="98"/>
      <c r="AU517" s="78">
        <f>SUM(G516:G524,J516:J524,M516:M524,P516:P524,S516:S524,V516:V524,Y516:Y524,AB516:AB524,AE516:AE524,AH516:AH524,AK516:AK524,AT516:AT524,AN516:AN524,AQ516:AQ524)</f>
        <v>4687311</v>
      </c>
    </row>
    <row r="518" spans="1:47">
      <c r="A518" s="534"/>
      <c r="B518" s="548"/>
      <c r="C518" s="536"/>
      <c r="D518" s="538"/>
      <c r="E518" s="540"/>
      <c r="F518" s="91" t="s">
        <v>34</v>
      </c>
      <c r="G518" s="103"/>
      <c r="H518" s="75">
        <f t="shared" si="595"/>
        <v>0</v>
      </c>
      <c r="I518" s="104"/>
      <c r="J518" s="103"/>
      <c r="K518" s="75">
        <f t="shared" si="596"/>
        <v>0</v>
      </c>
      <c r="L518" s="104"/>
      <c r="M518" s="103"/>
      <c r="N518" s="75">
        <f t="shared" si="597"/>
        <v>0</v>
      </c>
      <c r="O518" s="104"/>
      <c r="P518" s="103"/>
      <c r="Q518" s="75">
        <f t="shared" si="598"/>
        <v>0</v>
      </c>
      <c r="R518" s="104"/>
      <c r="S518" s="103"/>
      <c r="T518" s="75">
        <f t="shared" si="599"/>
        <v>0</v>
      </c>
      <c r="U518" s="104"/>
      <c r="V518" s="103"/>
      <c r="W518" s="75">
        <f t="shared" si="600"/>
        <v>0</v>
      </c>
      <c r="X518" s="123"/>
      <c r="Y518" s="168"/>
      <c r="Z518" s="169">
        <f t="shared" si="601"/>
        <v>0</v>
      </c>
      <c r="AA518" s="123"/>
      <c r="AB518" s="103"/>
      <c r="AC518" s="75">
        <f t="shared" si="602"/>
        <v>0</v>
      </c>
      <c r="AD518" s="104"/>
      <c r="AE518" s="103"/>
      <c r="AF518" s="75">
        <f t="shared" si="603"/>
        <v>0</v>
      </c>
      <c r="AG518" s="104"/>
      <c r="AH518" s="168">
        <v>111111</v>
      </c>
      <c r="AI518" s="169">
        <f t="shared" si="604"/>
        <v>0</v>
      </c>
      <c r="AJ518" s="170">
        <v>111111</v>
      </c>
      <c r="AK518" s="103"/>
      <c r="AL518" s="75">
        <f t="shared" si="605"/>
        <v>0</v>
      </c>
      <c r="AM518" s="104"/>
      <c r="AN518" s="103"/>
      <c r="AO518" s="75">
        <f t="shared" si="606"/>
        <v>0</v>
      </c>
      <c r="AP518" s="104"/>
      <c r="AQ518" s="103"/>
      <c r="AR518" s="75">
        <f t="shared" si="607"/>
        <v>0</v>
      </c>
      <c r="AS518" s="104"/>
      <c r="AT518" s="98"/>
      <c r="AU518" s="79" t="s">
        <v>35</v>
      </c>
    </row>
    <row r="519" spans="1:47">
      <c r="A519" s="534"/>
      <c r="B519" s="548"/>
      <c r="C519" s="536"/>
      <c r="D519" s="538"/>
      <c r="E519" s="540"/>
      <c r="F519" s="91" t="s">
        <v>36</v>
      </c>
      <c r="G519" s="103"/>
      <c r="H519" s="75">
        <f t="shared" si="595"/>
        <v>0</v>
      </c>
      <c r="I519" s="104"/>
      <c r="J519" s="103"/>
      <c r="K519" s="75">
        <f t="shared" si="596"/>
        <v>0</v>
      </c>
      <c r="L519" s="104"/>
      <c r="M519" s="103"/>
      <c r="N519" s="75">
        <f t="shared" si="597"/>
        <v>0</v>
      </c>
      <c r="O519" s="104"/>
      <c r="P519" s="103"/>
      <c r="Q519" s="75">
        <f t="shared" si="598"/>
        <v>0</v>
      </c>
      <c r="R519" s="104"/>
      <c r="S519" s="103"/>
      <c r="T519" s="75">
        <f t="shared" si="599"/>
        <v>0</v>
      </c>
      <c r="U519" s="104"/>
      <c r="V519" s="103"/>
      <c r="W519" s="75">
        <f t="shared" si="600"/>
        <v>0</v>
      </c>
      <c r="X519" s="123"/>
      <c r="Y519" s="103"/>
      <c r="Z519" s="75">
        <f t="shared" si="601"/>
        <v>0</v>
      </c>
      <c r="AA519" s="104"/>
      <c r="AB519" s="103"/>
      <c r="AC519" s="75">
        <f t="shared" si="602"/>
        <v>0</v>
      </c>
      <c r="AD519" s="104"/>
      <c r="AE519" s="103"/>
      <c r="AF519" s="75">
        <f t="shared" si="603"/>
        <v>0</v>
      </c>
      <c r="AG519" s="104"/>
      <c r="AH519" s="168">
        <f>SUM(308370+633630)</f>
        <v>942000</v>
      </c>
      <c r="AI519" s="75">
        <f t="shared" si="604"/>
        <v>942000</v>
      </c>
      <c r="AJ519" s="104"/>
      <c r="AK519" s="103"/>
      <c r="AL519" s="75">
        <f t="shared" si="605"/>
        <v>0</v>
      </c>
      <c r="AM519" s="104"/>
      <c r="AN519" s="103"/>
      <c r="AO519" s="75">
        <f t="shared" si="606"/>
        <v>0</v>
      </c>
      <c r="AP519" s="104"/>
      <c r="AQ519" s="103"/>
      <c r="AR519" s="75">
        <f t="shared" si="607"/>
        <v>0</v>
      </c>
      <c r="AS519" s="104"/>
      <c r="AT519" s="98"/>
      <c r="AU519" s="78">
        <f>SUM(H516:H524,K516:K524,N516:N524,Q516:Q524,T516:T524,W516:W524,Z516:Z524,AC516:AC524,AF516:AF524,AI516:AI524,AL516:AL524,AO516:AO524,AR516:AR524)</f>
        <v>942000</v>
      </c>
    </row>
    <row r="520" spans="1:47">
      <c r="A520" s="534"/>
      <c r="B520" s="548"/>
      <c r="C520" s="536"/>
      <c r="D520" s="538"/>
      <c r="E520" s="540"/>
      <c r="F520" s="91" t="s">
        <v>37</v>
      </c>
      <c r="G520" s="103"/>
      <c r="H520" s="75">
        <f t="shared" si="595"/>
        <v>0</v>
      </c>
      <c r="I520" s="104"/>
      <c r="J520" s="103"/>
      <c r="K520" s="75">
        <f t="shared" si="596"/>
        <v>0</v>
      </c>
      <c r="L520" s="104"/>
      <c r="M520" s="103"/>
      <c r="N520" s="75">
        <f t="shared" si="597"/>
        <v>0</v>
      </c>
      <c r="O520" s="104"/>
      <c r="P520" s="103"/>
      <c r="Q520" s="75">
        <f t="shared" si="598"/>
        <v>0</v>
      </c>
      <c r="R520" s="104"/>
      <c r="S520" s="103"/>
      <c r="T520" s="75">
        <f t="shared" si="599"/>
        <v>0</v>
      </c>
      <c r="U520" s="104"/>
      <c r="V520" s="103"/>
      <c r="W520" s="75">
        <f t="shared" si="600"/>
        <v>0</v>
      </c>
      <c r="X520" s="123"/>
      <c r="Y520" s="103"/>
      <c r="Z520" s="75">
        <f t="shared" si="601"/>
        <v>0</v>
      </c>
      <c r="AA520" s="104"/>
      <c r="AB520" s="103"/>
      <c r="AC520" s="75">
        <f t="shared" si="602"/>
        <v>0</v>
      </c>
      <c r="AD520" s="104"/>
      <c r="AE520" s="103"/>
      <c r="AF520" s="75">
        <f t="shared" si="603"/>
        <v>0</v>
      </c>
      <c r="AG520" s="104"/>
      <c r="AH520" s="103"/>
      <c r="AI520" s="75">
        <f t="shared" si="604"/>
        <v>0</v>
      </c>
      <c r="AJ520" s="104"/>
      <c r="AK520" s="103"/>
      <c r="AL520" s="75">
        <f t="shared" si="605"/>
        <v>0</v>
      </c>
      <c r="AM520" s="104"/>
      <c r="AN520" s="103"/>
      <c r="AO520" s="75">
        <f t="shared" si="606"/>
        <v>0</v>
      </c>
      <c r="AP520" s="104"/>
      <c r="AQ520" s="103"/>
      <c r="AR520" s="75">
        <f t="shared" si="607"/>
        <v>0</v>
      </c>
      <c r="AS520" s="104"/>
      <c r="AT520" s="98">
        <v>634000</v>
      </c>
      <c r="AU520" s="79" t="s">
        <v>38</v>
      </c>
    </row>
    <row r="521" spans="1:47">
      <c r="A521" s="534"/>
      <c r="B521" s="548"/>
      <c r="C521" s="536"/>
      <c r="D521" s="538"/>
      <c r="E521" s="540"/>
      <c r="F521" s="91" t="s">
        <v>40</v>
      </c>
      <c r="G521" s="103"/>
      <c r="H521" s="75">
        <f t="shared" si="595"/>
        <v>0</v>
      </c>
      <c r="I521" s="104"/>
      <c r="J521" s="103"/>
      <c r="K521" s="75">
        <f t="shared" si="596"/>
        <v>0</v>
      </c>
      <c r="L521" s="104"/>
      <c r="M521" s="103"/>
      <c r="N521" s="75">
        <f t="shared" si="597"/>
        <v>0</v>
      </c>
      <c r="O521" s="104"/>
      <c r="P521" s="103"/>
      <c r="Q521" s="75">
        <f t="shared" si="598"/>
        <v>0</v>
      </c>
      <c r="R521" s="104"/>
      <c r="S521" s="103"/>
      <c r="T521" s="75">
        <f t="shared" si="599"/>
        <v>0</v>
      </c>
      <c r="U521" s="104"/>
      <c r="V521" s="103"/>
      <c r="W521" s="75">
        <f t="shared" si="600"/>
        <v>0</v>
      </c>
      <c r="X521" s="123"/>
      <c r="Y521" s="103"/>
      <c r="Z521" s="75">
        <f t="shared" si="601"/>
        <v>0</v>
      </c>
      <c r="AA521" s="104"/>
      <c r="AB521" s="103"/>
      <c r="AC521" s="75">
        <f t="shared" si="602"/>
        <v>0</v>
      </c>
      <c r="AD521" s="104"/>
      <c r="AE521" s="103"/>
      <c r="AF521" s="75">
        <f t="shared" si="603"/>
        <v>0</v>
      </c>
      <c r="AG521" s="104"/>
      <c r="AH521" s="103"/>
      <c r="AI521" s="75">
        <f>AH521-AJ521</f>
        <v>0</v>
      </c>
      <c r="AJ521" s="104"/>
      <c r="AK521" s="103"/>
      <c r="AL521" s="75">
        <f t="shared" si="605"/>
        <v>0</v>
      </c>
      <c r="AM521" s="104"/>
      <c r="AN521" s="103"/>
      <c r="AO521" s="75">
        <f t="shared" si="606"/>
        <v>0</v>
      </c>
      <c r="AP521" s="104"/>
      <c r="AQ521" s="103"/>
      <c r="AR521" s="75">
        <f t="shared" si="607"/>
        <v>0</v>
      </c>
      <c r="AS521" s="104"/>
      <c r="AT521" s="186">
        <v>3000200</v>
      </c>
      <c r="AU521" s="78">
        <f>SUM(I516:I524,L516:L524,O516:O524,R516:R524,U516:U524,X516:X524,AA516:AA524,AD516:AD524,AG516:AG524,AJ516:AJ524,AM516:AM524,AP516:AP524,AS516:AS524)</f>
        <v>111111</v>
      </c>
    </row>
    <row r="522" spans="1:47">
      <c r="A522" s="534"/>
      <c r="B522" s="548"/>
      <c r="C522" s="536"/>
      <c r="D522" s="538"/>
      <c r="E522" s="540"/>
      <c r="F522" s="91" t="s">
        <v>41</v>
      </c>
      <c r="G522" s="103"/>
      <c r="H522" s="75">
        <f t="shared" si="595"/>
        <v>0</v>
      </c>
      <c r="I522" s="104"/>
      <c r="J522" s="103"/>
      <c r="K522" s="75">
        <f t="shared" si="596"/>
        <v>0</v>
      </c>
      <c r="L522" s="104"/>
      <c r="M522" s="103"/>
      <c r="N522" s="75">
        <f t="shared" si="597"/>
        <v>0</v>
      </c>
      <c r="O522" s="104"/>
      <c r="P522" s="103"/>
      <c r="Q522" s="75">
        <f t="shared" si="598"/>
        <v>0</v>
      </c>
      <c r="R522" s="104"/>
      <c r="S522" s="103"/>
      <c r="T522" s="75">
        <f t="shared" si="599"/>
        <v>0</v>
      </c>
      <c r="U522" s="104"/>
      <c r="V522" s="103"/>
      <c r="W522" s="75">
        <f t="shared" si="600"/>
        <v>0</v>
      </c>
      <c r="X522" s="123"/>
      <c r="Y522" s="103"/>
      <c r="Z522" s="75">
        <f t="shared" si="601"/>
        <v>0</v>
      </c>
      <c r="AA522" s="104"/>
      <c r="AB522" s="103"/>
      <c r="AC522" s="75">
        <f t="shared" si="602"/>
        <v>0</v>
      </c>
      <c r="AD522" s="104"/>
      <c r="AE522" s="103"/>
      <c r="AF522" s="75">
        <f t="shared" si="603"/>
        <v>0</v>
      </c>
      <c r="AG522" s="104"/>
      <c r="AH522" s="103"/>
      <c r="AI522" s="75">
        <f>AH522-AJ522</f>
        <v>0</v>
      </c>
      <c r="AJ522" s="104"/>
      <c r="AK522" s="103"/>
      <c r="AL522" s="75">
        <f t="shared" si="605"/>
        <v>0</v>
      </c>
      <c r="AM522" s="104"/>
      <c r="AN522" s="103"/>
      <c r="AO522" s="75">
        <f t="shared" si="606"/>
        <v>0</v>
      </c>
      <c r="AP522" s="104"/>
      <c r="AQ522" s="103"/>
      <c r="AR522" s="75">
        <f t="shared" si="607"/>
        <v>0</v>
      </c>
      <c r="AS522" s="104"/>
      <c r="AT522" s="98"/>
      <c r="AU522" s="79" t="s">
        <v>42</v>
      </c>
    </row>
    <row r="523" spans="1:47">
      <c r="A523" s="534"/>
      <c r="B523" s="548"/>
      <c r="C523" s="536"/>
      <c r="D523" s="538"/>
      <c r="E523" s="540"/>
      <c r="F523" s="91" t="s">
        <v>43</v>
      </c>
      <c r="G523" s="103"/>
      <c r="H523" s="75">
        <f t="shared" si="595"/>
        <v>0</v>
      </c>
      <c r="I523" s="104"/>
      <c r="J523" s="103"/>
      <c r="K523" s="75">
        <f t="shared" si="596"/>
        <v>0</v>
      </c>
      <c r="L523" s="104"/>
      <c r="M523" s="103"/>
      <c r="N523" s="75">
        <f t="shared" si="597"/>
        <v>0</v>
      </c>
      <c r="O523" s="104"/>
      <c r="P523" s="103"/>
      <c r="Q523" s="75">
        <f t="shared" si="598"/>
        <v>0</v>
      </c>
      <c r="R523" s="104"/>
      <c r="S523" s="103"/>
      <c r="T523" s="75">
        <f t="shared" si="599"/>
        <v>0</v>
      </c>
      <c r="U523" s="104"/>
      <c r="V523" s="103"/>
      <c r="W523" s="75">
        <f t="shared" si="600"/>
        <v>0</v>
      </c>
      <c r="X523" s="123"/>
      <c r="Y523" s="103"/>
      <c r="Z523" s="75">
        <f t="shared" si="601"/>
        <v>0</v>
      </c>
      <c r="AA523" s="104"/>
      <c r="AB523" s="103"/>
      <c r="AC523" s="75">
        <f t="shared" si="602"/>
        <v>0</v>
      </c>
      <c r="AD523" s="104"/>
      <c r="AE523" s="103"/>
      <c r="AF523" s="75">
        <f t="shared" si="603"/>
        <v>0</v>
      </c>
      <c r="AG523" s="104"/>
      <c r="AH523" s="103"/>
      <c r="AI523" s="75">
        <f t="shared" si="604"/>
        <v>0</v>
      </c>
      <c r="AJ523" s="104"/>
      <c r="AK523" s="103"/>
      <c r="AL523" s="75">
        <f t="shared" si="605"/>
        <v>0</v>
      </c>
      <c r="AM523" s="104"/>
      <c r="AN523" s="103"/>
      <c r="AO523" s="75">
        <f t="shared" si="606"/>
        <v>0</v>
      </c>
      <c r="AP523" s="104"/>
      <c r="AQ523" s="103"/>
      <c r="AR523" s="75">
        <f t="shared" si="607"/>
        <v>0</v>
      </c>
      <c r="AS523" s="104"/>
      <c r="AT523" s="98"/>
      <c r="AU523" s="80">
        <f>AU521/AU517</f>
        <v>2.3704635770914282E-2</v>
      </c>
    </row>
    <row r="524" spans="1:47">
      <c r="A524" s="535"/>
      <c r="B524" s="549"/>
      <c r="C524" s="537"/>
      <c r="D524" s="539"/>
      <c r="E524" s="541"/>
      <c r="F524" s="92" t="s">
        <v>44</v>
      </c>
      <c r="G524" s="105"/>
      <c r="H524" s="81">
        <f t="shared" si="595"/>
        <v>0</v>
      </c>
      <c r="I524" s="106"/>
      <c r="J524" s="105"/>
      <c r="K524" s="81">
        <f t="shared" si="596"/>
        <v>0</v>
      </c>
      <c r="L524" s="106"/>
      <c r="M524" s="105"/>
      <c r="N524" s="81">
        <f t="shared" si="597"/>
        <v>0</v>
      </c>
      <c r="O524" s="106"/>
      <c r="P524" s="105"/>
      <c r="Q524" s="81">
        <f t="shared" si="598"/>
        <v>0</v>
      </c>
      <c r="R524" s="106"/>
      <c r="S524" s="105"/>
      <c r="T524" s="81">
        <f t="shared" si="599"/>
        <v>0</v>
      </c>
      <c r="U524" s="106"/>
      <c r="V524" s="105"/>
      <c r="W524" s="81">
        <f t="shared" si="600"/>
        <v>0</v>
      </c>
      <c r="X524" s="124"/>
      <c r="Y524" s="105"/>
      <c r="Z524" s="81">
        <f t="shared" si="601"/>
        <v>0</v>
      </c>
      <c r="AA524" s="106"/>
      <c r="AB524" s="105"/>
      <c r="AC524" s="81">
        <f t="shared" si="602"/>
        <v>0</v>
      </c>
      <c r="AD524" s="106"/>
      <c r="AE524" s="105"/>
      <c r="AF524" s="81">
        <f t="shared" si="603"/>
        <v>0</v>
      </c>
      <c r="AG524" s="106"/>
      <c r="AH524" s="105"/>
      <c r="AI524" s="81">
        <f t="shared" si="604"/>
        <v>0</v>
      </c>
      <c r="AJ524" s="106"/>
      <c r="AK524" s="105"/>
      <c r="AL524" s="81">
        <f t="shared" si="605"/>
        <v>0</v>
      </c>
      <c r="AM524" s="106"/>
      <c r="AN524" s="105"/>
      <c r="AO524" s="81">
        <f t="shared" si="606"/>
        <v>0</v>
      </c>
      <c r="AP524" s="106"/>
      <c r="AQ524" s="105"/>
      <c r="AR524" s="81">
        <f t="shared" si="607"/>
        <v>0</v>
      </c>
      <c r="AS524" s="106"/>
      <c r="AT524" s="99"/>
      <c r="AU524" s="82"/>
    </row>
    <row r="525" spans="1:47" ht="15" customHeight="1">
      <c r="A525" s="546" t="s">
        <v>22</v>
      </c>
      <c r="B525" s="532" t="s">
        <v>18</v>
      </c>
      <c r="C525" s="532" t="s">
        <v>19</v>
      </c>
      <c r="D525" s="532" t="s">
        <v>204</v>
      </c>
      <c r="E525" s="532" t="s">
        <v>21</v>
      </c>
      <c r="F525" s="550" t="s">
        <v>23</v>
      </c>
      <c r="G525" s="512" t="s">
        <v>24</v>
      </c>
      <c r="H525" s="502" t="s">
        <v>25</v>
      </c>
      <c r="I525" s="504" t="s">
        <v>26</v>
      </c>
      <c r="J525" s="512" t="s">
        <v>24</v>
      </c>
      <c r="K525" s="502" t="s">
        <v>25</v>
      </c>
      <c r="L525" s="504" t="s">
        <v>26</v>
      </c>
      <c r="M525" s="512" t="s">
        <v>24</v>
      </c>
      <c r="N525" s="502" t="s">
        <v>25</v>
      </c>
      <c r="O525" s="504" t="s">
        <v>26</v>
      </c>
      <c r="P525" s="512" t="s">
        <v>24</v>
      </c>
      <c r="Q525" s="502" t="s">
        <v>25</v>
      </c>
      <c r="R525" s="504" t="s">
        <v>26</v>
      </c>
      <c r="S525" s="512" t="s">
        <v>24</v>
      </c>
      <c r="T525" s="502" t="s">
        <v>25</v>
      </c>
      <c r="U525" s="504" t="s">
        <v>26</v>
      </c>
      <c r="V525" s="512" t="s">
        <v>24</v>
      </c>
      <c r="W525" s="502" t="s">
        <v>25</v>
      </c>
      <c r="X525" s="542" t="s">
        <v>26</v>
      </c>
      <c r="Y525" s="512" t="s">
        <v>24</v>
      </c>
      <c r="Z525" s="502" t="s">
        <v>25</v>
      </c>
      <c r="AA525" s="504" t="s">
        <v>26</v>
      </c>
      <c r="AB525" s="512" t="s">
        <v>24</v>
      </c>
      <c r="AC525" s="502" t="s">
        <v>25</v>
      </c>
      <c r="AD525" s="504" t="s">
        <v>26</v>
      </c>
      <c r="AE525" s="512" t="s">
        <v>24</v>
      </c>
      <c r="AF525" s="502" t="s">
        <v>25</v>
      </c>
      <c r="AG525" s="504" t="s">
        <v>26</v>
      </c>
      <c r="AH525" s="512" t="s">
        <v>24</v>
      </c>
      <c r="AI525" s="502" t="s">
        <v>25</v>
      </c>
      <c r="AJ525" s="504" t="s">
        <v>26</v>
      </c>
      <c r="AK525" s="512" t="s">
        <v>24</v>
      </c>
      <c r="AL525" s="502" t="s">
        <v>25</v>
      </c>
      <c r="AM525" s="504" t="s">
        <v>26</v>
      </c>
      <c r="AN525" s="512" t="s">
        <v>24</v>
      </c>
      <c r="AO525" s="502" t="s">
        <v>25</v>
      </c>
      <c r="AP525" s="504" t="s">
        <v>26</v>
      </c>
      <c r="AQ525" s="512" t="s">
        <v>24</v>
      </c>
      <c r="AR525" s="502" t="s">
        <v>25</v>
      </c>
      <c r="AS525" s="504" t="s">
        <v>26</v>
      </c>
      <c r="AT525" s="544" t="s">
        <v>24</v>
      </c>
      <c r="AU525" s="552" t="s">
        <v>27</v>
      </c>
    </row>
    <row r="526" spans="1:47" ht="15" customHeight="1">
      <c r="A526" s="547"/>
      <c r="B526" s="533"/>
      <c r="C526" s="533"/>
      <c r="D526" s="533"/>
      <c r="E526" s="533"/>
      <c r="F526" s="551"/>
      <c r="G526" s="513"/>
      <c r="H526" s="503"/>
      <c r="I526" s="505"/>
      <c r="J526" s="513"/>
      <c r="K526" s="503"/>
      <c r="L526" s="505"/>
      <c r="M526" s="513"/>
      <c r="N526" s="503"/>
      <c r="O526" s="505"/>
      <c r="P526" s="513"/>
      <c r="Q526" s="503"/>
      <c r="R526" s="505"/>
      <c r="S526" s="513"/>
      <c r="T526" s="503"/>
      <c r="U526" s="505"/>
      <c r="V526" s="513"/>
      <c r="W526" s="503"/>
      <c r="X526" s="543"/>
      <c r="Y526" s="513"/>
      <c r="Z526" s="503"/>
      <c r="AA526" s="505"/>
      <c r="AB526" s="513"/>
      <c r="AC526" s="503"/>
      <c r="AD526" s="505"/>
      <c r="AE526" s="513"/>
      <c r="AF526" s="503"/>
      <c r="AG526" s="505"/>
      <c r="AH526" s="513"/>
      <c r="AI526" s="503"/>
      <c r="AJ526" s="505"/>
      <c r="AK526" s="513"/>
      <c r="AL526" s="503"/>
      <c r="AM526" s="505"/>
      <c r="AN526" s="513"/>
      <c r="AO526" s="503"/>
      <c r="AP526" s="505"/>
      <c r="AQ526" s="513"/>
      <c r="AR526" s="503"/>
      <c r="AS526" s="505"/>
      <c r="AT526" s="545"/>
      <c r="AU526" s="553"/>
    </row>
    <row r="527" spans="1:47" ht="15" customHeight="1">
      <c r="A527" s="534" t="s">
        <v>205</v>
      </c>
      <c r="B527" s="548" t="s">
        <v>395</v>
      </c>
      <c r="C527" s="536">
        <v>2625</v>
      </c>
      <c r="D527" s="564" t="s">
        <v>396</v>
      </c>
      <c r="E527" s="540" t="s">
        <v>397</v>
      </c>
      <c r="F527" s="91" t="s">
        <v>31</v>
      </c>
      <c r="G527" s="103"/>
      <c r="H527" s="75">
        <f t="shared" ref="H527:H535" si="608">G527-I527</f>
        <v>0</v>
      </c>
      <c r="I527" s="104"/>
      <c r="J527" s="103"/>
      <c r="K527" s="75">
        <f t="shared" ref="K527:K535" si="609">J527-L527</f>
        <v>0</v>
      </c>
      <c r="L527" s="104"/>
      <c r="M527" s="103"/>
      <c r="N527" s="75">
        <f t="shared" ref="N527:N535" si="610">M527-O527</f>
        <v>0</v>
      </c>
      <c r="O527" s="104"/>
      <c r="P527" s="103"/>
      <c r="Q527" s="75">
        <f t="shared" ref="Q527:Q535" si="611">P527-R527</f>
        <v>0</v>
      </c>
      <c r="R527" s="104"/>
      <c r="S527" s="103"/>
      <c r="T527" s="75">
        <f t="shared" ref="T527:T535" si="612">S527-U527</f>
        <v>0</v>
      </c>
      <c r="U527" s="104"/>
      <c r="V527" s="103"/>
      <c r="W527" s="75">
        <f t="shared" ref="W527:W535" si="613">V527-X527</f>
        <v>0</v>
      </c>
      <c r="X527" s="123"/>
      <c r="Y527" s="103"/>
      <c r="Z527" s="75">
        <f t="shared" ref="Z527:Z535" si="614">Y527-AA527</f>
        <v>0</v>
      </c>
      <c r="AA527" s="104"/>
      <c r="AB527" s="103"/>
      <c r="AC527" s="75">
        <f t="shared" ref="AC527:AC535" si="615">AB527-AD527</f>
        <v>0</v>
      </c>
      <c r="AD527" s="104"/>
      <c r="AE527" s="103"/>
      <c r="AF527" s="75">
        <f t="shared" ref="AF527:AF535" si="616">AE527-AG527</f>
        <v>0</v>
      </c>
      <c r="AG527" s="104"/>
      <c r="AH527" s="103"/>
      <c r="AI527" s="75">
        <f t="shared" ref="AI527:AI535" si="617">AH527-AJ527</f>
        <v>0</v>
      </c>
      <c r="AJ527" s="104"/>
      <c r="AK527" s="103"/>
      <c r="AL527" s="75">
        <f t="shared" ref="AL527:AL535" si="618">AK527-AM527</f>
        <v>0</v>
      </c>
      <c r="AM527" s="104"/>
      <c r="AN527" s="103"/>
      <c r="AO527" s="75">
        <f t="shared" ref="AO527:AO535" si="619">AN527-AP527</f>
        <v>0</v>
      </c>
      <c r="AP527" s="104"/>
      <c r="AQ527" s="103"/>
      <c r="AR527" s="75">
        <f t="shared" ref="AR527:AR535" si="620">AQ527-AS527</f>
        <v>0</v>
      </c>
      <c r="AS527" s="104"/>
      <c r="AT527" s="98"/>
      <c r="AU527" s="77" t="s">
        <v>32</v>
      </c>
    </row>
    <row r="528" spans="1:47" ht="14.45" customHeight="1">
      <c r="A528" s="534"/>
      <c r="B528" s="548"/>
      <c r="C528" s="536"/>
      <c r="D528" s="564"/>
      <c r="E528" s="540"/>
      <c r="F528" s="91" t="s">
        <v>33</v>
      </c>
      <c r="G528" s="103"/>
      <c r="H528" s="75">
        <f t="shared" si="608"/>
        <v>0</v>
      </c>
      <c r="I528" s="104"/>
      <c r="J528" s="103"/>
      <c r="K528" s="75">
        <f t="shared" si="609"/>
        <v>0</v>
      </c>
      <c r="L528" s="104"/>
      <c r="M528" s="103"/>
      <c r="N528" s="75">
        <f t="shared" si="610"/>
        <v>0</v>
      </c>
      <c r="O528" s="104"/>
      <c r="P528" s="103"/>
      <c r="Q528" s="75">
        <f t="shared" si="611"/>
        <v>0</v>
      </c>
      <c r="R528" s="104"/>
      <c r="S528" s="103"/>
      <c r="T528" s="75">
        <f t="shared" si="612"/>
        <v>0</v>
      </c>
      <c r="U528" s="104"/>
      <c r="V528" s="103"/>
      <c r="W528" s="75">
        <f t="shared" si="613"/>
        <v>0</v>
      </c>
      <c r="X528" s="123"/>
      <c r="Y528" s="103"/>
      <c r="Z528" s="75">
        <f t="shared" si="614"/>
        <v>0</v>
      </c>
      <c r="AA528" s="104"/>
      <c r="AB528" s="103"/>
      <c r="AC528" s="75">
        <f t="shared" si="615"/>
        <v>0</v>
      </c>
      <c r="AD528" s="104"/>
      <c r="AE528" s="103"/>
      <c r="AF528" s="75">
        <f t="shared" si="616"/>
        <v>0</v>
      </c>
      <c r="AG528" s="104"/>
      <c r="AH528" s="103"/>
      <c r="AI528" s="75">
        <f t="shared" si="617"/>
        <v>0</v>
      </c>
      <c r="AJ528" s="104"/>
      <c r="AK528" s="103"/>
      <c r="AL528" s="75">
        <f t="shared" si="618"/>
        <v>0</v>
      </c>
      <c r="AM528" s="104"/>
      <c r="AN528" s="103"/>
      <c r="AO528" s="75">
        <f t="shared" si="619"/>
        <v>0</v>
      </c>
      <c r="AP528" s="104"/>
      <c r="AQ528" s="103"/>
      <c r="AR528" s="75">
        <f t="shared" si="620"/>
        <v>0</v>
      </c>
      <c r="AS528" s="104"/>
      <c r="AT528" s="98"/>
      <c r="AU528" s="560">
        <f>SUM(G527:G535,J527:J535,M527:M535,P527:P535,S527:S535,AT527:AT535,V527:V535,Y527:Y535,AB527:AB535,AE527:AE535,AH527:AH535,AK527:AK535,AN527:AN535,AQ527:AQ535)</f>
        <v>8077218</v>
      </c>
    </row>
    <row r="529" spans="1:47" ht="14.45" customHeight="1">
      <c r="A529" s="534"/>
      <c r="B529" s="548"/>
      <c r="C529" s="536"/>
      <c r="D529" s="564"/>
      <c r="E529" s="540"/>
      <c r="F529" s="91" t="s">
        <v>34</v>
      </c>
      <c r="G529" s="103"/>
      <c r="H529" s="75">
        <f t="shared" si="608"/>
        <v>0</v>
      </c>
      <c r="I529" s="104"/>
      <c r="J529" s="103"/>
      <c r="K529" s="75">
        <f t="shared" si="609"/>
        <v>0</v>
      </c>
      <c r="L529" s="104"/>
      <c r="M529" s="103"/>
      <c r="N529" s="75">
        <f t="shared" si="610"/>
        <v>0</v>
      </c>
      <c r="O529" s="104"/>
      <c r="P529" s="103"/>
      <c r="Q529" s="75">
        <f t="shared" si="611"/>
        <v>0</v>
      </c>
      <c r="R529" s="104"/>
      <c r="S529" s="103"/>
      <c r="T529" s="75">
        <f t="shared" si="612"/>
        <v>0</v>
      </c>
      <c r="U529" s="104"/>
      <c r="V529" s="103"/>
      <c r="W529" s="75">
        <f t="shared" si="613"/>
        <v>0</v>
      </c>
      <c r="X529" s="123"/>
      <c r="Y529" s="103"/>
      <c r="Z529" s="75">
        <f t="shared" si="614"/>
        <v>0</v>
      </c>
      <c r="AA529" s="104"/>
      <c r="AB529" s="103"/>
      <c r="AC529" s="75">
        <f t="shared" si="615"/>
        <v>0</v>
      </c>
      <c r="AD529" s="104"/>
      <c r="AE529" s="103"/>
      <c r="AF529" s="75">
        <f t="shared" si="616"/>
        <v>0</v>
      </c>
      <c r="AG529" s="104"/>
      <c r="AH529" s="103"/>
      <c r="AI529" s="75">
        <f t="shared" si="617"/>
        <v>0</v>
      </c>
      <c r="AJ529" s="104"/>
      <c r="AK529" s="103"/>
      <c r="AL529" s="75">
        <f t="shared" si="618"/>
        <v>0</v>
      </c>
      <c r="AM529" s="104"/>
      <c r="AN529" s="103"/>
      <c r="AO529" s="75">
        <f t="shared" si="619"/>
        <v>0</v>
      </c>
      <c r="AP529" s="104"/>
      <c r="AQ529" s="103"/>
      <c r="AR529" s="75">
        <f t="shared" si="620"/>
        <v>0</v>
      </c>
      <c r="AS529" s="104"/>
      <c r="AT529" s="98"/>
      <c r="AU529" s="560"/>
    </row>
    <row r="530" spans="1:47" ht="14.45" customHeight="1">
      <c r="A530" s="534"/>
      <c r="B530" s="548"/>
      <c r="C530" s="536"/>
      <c r="D530" s="564"/>
      <c r="E530" s="540"/>
      <c r="F530" s="91" t="s">
        <v>36</v>
      </c>
      <c r="G530" s="103"/>
      <c r="H530" s="75">
        <f t="shared" si="608"/>
        <v>0</v>
      </c>
      <c r="I530" s="104"/>
      <c r="J530" s="103"/>
      <c r="K530" s="75">
        <f t="shared" si="609"/>
        <v>0</v>
      </c>
      <c r="L530" s="104"/>
      <c r="M530" s="103"/>
      <c r="N530" s="75">
        <f t="shared" si="610"/>
        <v>0</v>
      </c>
      <c r="O530" s="104"/>
      <c r="P530" s="103"/>
      <c r="Q530" s="75">
        <f t="shared" si="611"/>
        <v>0</v>
      </c>
      <c r="R530" s="104"/>
      <c r="S530" s="103"/>
      <c r="T530" s="75">
        <f t="shared" si="612"/>
        <v>0</v>
      </c>
      <c r="U530" s="104"/>
      <c r="V530" s="103"/>
      <c r="W530" s="75">
        <f t="shared" si="613"/>
        <v>0</v>
      </c>
      <c r="X530" s="123"/>
      <c r="Y530" s="103"/>
      <c r="Z530" s="75">
        <f t="shared" si="614"/>
        <v>0</v>
      </c>
      <c r="AA530" s="104"/>
      <c r="AB530" s="103"/>
      <c r="AC530" s="75">
        <f t="shared" si="615"/>
        <v>0</v>
      </c>
      <c r="AD530" s="104"/>
      <c r="AE530" s="103"/>
      <c r="AF530" s="75">
        <f t="shared" si="616"/>
        <v>0</v>
      </c>
      <c r="AG530" s="104"/>
      <c r="AH530" s="168">
        <v>1977000</v>
      </c>
      <c r="AI530" s="75">
        <f t="shared" si="617"/>
        <v>1977000</v>
      </c>
      <c r="AJ530" s="104"/>
      <c r="AK530" s="103"/>
      <c r="AL530" s="75">
        <f t="shared" si="618"/>
        <v>0</v>
      </c>
      <c r="AM530" s="104"/>
      <c r="AN530" s="103"/>
      <c r="AO530" s="75">
        <f t="shared" si="619"/>
        <v>0</v>
      </c>
      <c r="AP530" s="104"/>
      <c r="AQ530" s="103"/>
      <c r="AR530" s="75">
        <f t="shared" si="620"/>
        <v>0</v>
      </c>
      <c r="AS530" s="104"/>
      <c r="AT530" s="98"/>
      <c r="AU530" s="79" t="s">
        <v>35</v>
      </c>
    </row>
    <row r="531" spans="1:47" ht="14.45" customHeight="1">
      <c r="A531" s="534"/>
      <c r="B531" s="548"/>
      <c r="C531" s="536"/>
      <c r="D531" s="564"/>
      <c r="E531" s="540"/>
      <c r="F531" s="91" t="s">
        <v>37</v>
      </c>
      <c r="G531" s="103"/>
      <c r="H531" s="75">
        <f t="shared" si="608"/>
        <v>0</v>
      </c>
      <c r="I531" s="104"/>
      <c r="J531" s="103"/>
      <c r="K531" s="75">
        <f t="shared" si="609"/>
        <v>0</v>
      </c>
      <c r="L531" s="104"/>
      <c r="M531" s="103"/>
      <c r="N531" s="75">
        <f t="shared" si="610"/>
        <v>0</v>
      </c>
      <c r="O531" s="104"/>
      <c r="P531" s="103"/>
      <c r="Q531" s="75">
        <f t="shared" si="611"/>
        <v>0</v>
      </c>
      <c r="R531" s="104"/>
      <c r="S531" s="103"/>
      <c r="T531" s="75">
        <f t="shared" si="612"/>
        <v>0</v>
      </c>
      <c r="U531" s="104"/>
      <c r="V531" s="103"/>
      <c r="W531" s="75">
        <f t="shared" si="613"/>
        <v>0</v>
      </c>
      <c r="X531" s="123"/>
      <c r="Y531" s="103"/>
      <c r="Z531" s="75">
        <f t="shared" si="614"/>
        <v>0</v>
      </c>
      <c r="AA531" s="104"/>
      <c r="AB531" s="103"/>
      <c r="AC531" s="75">
        <f t="shared" si="615"/>
        <v>0</v>
      </c>
      <c r="AD531" s="104"/>
      <c r="AE531" s="103"/>
      <c r="AF531" s="75">
        <f t="shared" si="616"/>
        <v>0</v>
      </c>
      <c r="AG531" s="104"/>
      <c r="AH531" s="103"/>
      <c r="AI531" s="75">
        <f t="shared" si="617"/>
        <v>0</v>
      </c>
      <c r="AJ531" s="104"/>
      <c r="AK531" s="168">
        <v>100000</v>
      </c>
      <c r="AL531" s="75">
        <f t="shared" si="618"/>
        <v>100000</v>
      </c>
      <c r="AM531" s="104"/>
      <c r="AN531" s="168"/>
      <c r="AO531" s="75">
        <f t="shared" si="619"/>
        <v>0</v>
      </c>
      <c r="AP531" s="104"/>
      <c r="AQ531" s="168"/>
      <c r="AR531" s="75">
        <f t="shared" si="620"/>
        <v>0</v>
      </c>
      <c r="AS531" s="104"/>
      <c r="AT531" s="98">
        <v>601818</v>
      </c>
      <c r="AU531" s="560">
        <f>SUM(H527:H535,K527:K535,N527:N535,Q527:Q535,T527:T535,W527:W535,Z527:Z535,AC527:AC535,AF527:AF535,AI527:AI535,AL527:AL535,AO527:AO535,AR527:AR535)</f>
        <v>2077000</v>
      </c>
    </row>
    <row r="532" spans="1:47" ht="14.45" customHeight="1">
      <c r="A532" s="534"/>
      <c r="B532" s="548"/>
      <c r="C532" s="536"/>
      <c r="D532" s="564"/>
      <c r="E532" s="540"/>
      <c r="F532" s="91" t="s">
        <v>40</v>
      </c>
      <c r="G532" s="103"/>
      <c r="H532" s="75">
        <f t="shared" si="608"/>
        <v>0</v>
      </c>
      <c r="I532" s="104"/>
      <c r="J532" s="103"/>
      <c r="K532" s="75">
        <f t="shared" si="609"/>
        <v>0</v>
      </c>
      <c r="L532" s="104"/>
      <c r="M532" s="103"/>
      <c r="N532" s="75">
        <f t="shared" si="610"/>
        <v>0</v>
      </c>
      <c r="O532" s="104"/>
      <c r="P532" s="103"/>
      <c r="Q532" s="75">
        <f t="shared" si="611"/>
        <v>0</v>
      </c>
      <c r="R532" s="104"/>
      <c r="S532" s="103"/>
      <c r="T532" s="75">
        <f t="shared" si="612"/>
        <v>0</v>
      </c>
      <c r="U532" s="104"/>
      <c r="V532" s="103"/>
      <c r="W532" s="75">
        <f t="shared" si="613"/>
        <v>0</v>
      </c>
      <c r="X532" s="123"/>
      <c r="Y532" s="103"/>
      <c r="Z532" s="75">
        <f t="shared" si="614"/>
        <v>0</v>
      </c>
      <c r="AA532" s="104"/>
      <c r="AB532" s="103"/>
      <c r="AC532" s="75">
        <f t="shared" si="615"/>
        <v>0</v>
      </c>
      <c r="AD532" s="104"/>
      <c r="AE532" s="103"/>
      <c r="AF532" s="75">
        <f t="shared" si="616"/>
        <v>0</v>
      </c>
      <c r="AG532" s="104"/>
      <c r="AH532" s="103"/>
      <c r="AI532" s="75">
        <f t="shared" si="617"/>
        <v>0</v>
      </c>
      <c r="AJ532" s="104"/>
      <c r="AK532" s="103"/>
      <c r="AL532" s="75">
        <f t="shared" si="618"/>
        <v>0</v>
      </c>
      <c r="AM532" s="104"/>
      <c r="AN532" s="103"/>
      <c r="AO532" s="75">
        <f t="shared" si="619"/>
        <v>0</v>
      </c>
      <c r="AP532" s="104"/>
      <c r="AQ532" s="103"/>
      <c r="AR532" s="75">
        <f t="shared" si="620"/>
        <v>0</v>
      </c>
      <c r="AS532" s="104"/>
      <c r="AT532" s="187">
        <v>5398400</v>
      </c>
      <c r="AU532" s="560"/>
    </row>
    <row r="533" spans="1:47" ht="14.45" customHeight="1">
      <c r="A533" s="534"/>
      <c r="B533" s="548"/>
      <c r="C533" s="536"/>
      <c r="D533" s="564"/>
      <c r="E533" s="540"/>
      <c r="F533" s="91" t="s">
        <v>41</v>
      </c>
      <c r="G533" s="103"/>
      <c r="H533" s="75">
        <f t="shared" si="608"/>
        <v>0</v>
      </c>
      <c r="I533" s="104"/>
      <c r="J533" s="103"/>
      <c r="K533" s="75">
        <f t="shared" si="609"/>
        <v>0</v>
      </c>
      <c r="L533" s="104"/>
      <c r="M533" s="103"/>
      <c r="N533" s="75">
        <f t="shared" si="610"/>
        <v>0</v>
      </c>
      <c r="O533" s="104"/>
      <c r="P533" s="103"/>
      <c r="Q533" s="75">
        <f t="shared" si="611"/>
        <v>0</v>
      </c>
      <c r="R533" s="104"/>
      <c r="S533" s="103"/>
      <c r="T533" s="75">
        <f t="shared" si="612"/>
        <v>0</v>
      </c>
      <c r="U533" s="104"/>
      <c r="V533" s="103"/>
      <c r="W533" s="75">
        <f t="shared" si="613"/>
        <v>0</v>
      </c>
      <c r="X533" s="123"/>
      <c r="Y533" s="103"/>
      <c r="Z533" s="75">
        <f t="shared" si="614"/>
        <v>0</v>
      </c>
      <c r="AA533" s="104"/>
      <c r="AB533" s="103"/>
      <c r="AC533" s="75">
        <f t="shared" si="615"/>
        <v>0</v>
      </c>
      <c r="AD533" s="104"/>
      <c r="AE533" s="103"/>
      <c r="AF533" s="75">
        <f t="shared" si="616"/>
        <v>0</v>
      </c>
      <c r="AG533" s="104"/>
      <c r="AH533" s="103"/>
      <c r="AI533" s="75">
        <f t="shared" si="617"/>
        <v>0</v>
      </c>
      <c r="AJ533" s="104"/>
      <c r="AK533" s="103"/>
      <c r="AL533" s="75">
        <f t="shared" si="618"/>
        <v>0</v>
      </c>
      <c r="AM533" s="104"/>
      <c r="AN533" s="103"/>
      <c r="AO533" s="75">
        <f t="shared" si="619"/>
        <v>0</v>
      </c>
      <c r="AP533" s="104"/>
      <c r="AQ533" s="103"/>
      <c r="AR533" s="75">
        <f t="shared" si="620"/>
        <v>0</v>
      </c>
      <c r="AS533" s="104"/>
      <c r="AT533" s="98"/>
      <c r="AU533" s="79" t="s">
        <v>38</v>
      </c>
    </row>
    <row r="534" spans="1:47" ht="14.45" customHeight="1">
      <c r="A534" s="534"/>
      <c r="B534" s="548"/>
      <c r="C534" s="536"/>
      <c r="D534" s="564"/>
      <c r="E534" s="540"/>
      <c r="F534" s="91" t="s">
        <v>43</v>
      </c>
      <c r="G534" s="103"/>
      <c r="H534" s="75">
        <f t="shared" si="608"/>
        <v>0</v>
      </c>
      <c r="I534" s="104"/>
      <c r="J534" s="103"/>
      <c r="K534" s="75">
        <f t="shared" si="609"/>
        <v>0</v>
      </c>
      <c r="L534" s="104"/>
      <c r="M534" s="103"/>
      <c r="N534" s="75">
        <f t="shared" si="610"/>
        <v>0</v>
      </c>
      <c r="O534" s="104"/>
      <c r="P534" s="103"/>
      <c r="Q534" s="75">
        <f t="shared" si="611"/>
        <v>0</v>
      </c>
      <c r="R534" s="104"/>
      <c r="S534" s="103"/>
      <c r="T534" s="75">
        <f t="shared" si="612"/>
        <v>0</v>
      </c>
      <c r="U534" s="104"/>
      <c r="V534" s="103"/>
      <c r="W534" s="75">
        <f t="shared" si="613"/>
        <v>0</v>
      </c>
      <c r="X534" s="123"/>
      <c r="Y534" s="103"/>
      <c r="Z534" s="75">
        <f t="shared" si="614"/>
        <v>0</v>
      </c>
      <c r="AA534" s="104"/>
      <c r="AB534" s="103"/>
      <c r="AC534" s="75">
        <f t="shared" si="615"/>
        <v>0</v>
      </c>
      <c r="AD534" s="104"/>
      <c r="AE534" s="103"/>
      <c r="AF534" s="75">
        <f t="shared" si="616"/>
        <v>0</v>
      </c>
      <c r="AG534" s="104"/>
      <c r="AH534" s="103"/>
      <c r="AI534" s="75">
        <f t="shared" si="617"/>
        <v>0</v>
      </c>
      <c r="AJ534" s="104"/>
      <c r="AK534" s="103"/>
      <c r="AL534" s="75">
        <f t="shared" si="618"/>
        <v>0</v>
      </c>
      <c r="AM534" s="104"/>
      <c r="AN534" s="103"/>
      <c r="AO534" s="75">
        <f t="shared" si="619"/>
        <v>0</v>
      </c>
      <c r="AP534" s="104"/>
      <c r="AQ534" s="103"/>
      <c r="AR534" s="75">
        <f t="shared" si="620"/>
        <v>0</v>
      </c>
      <c r="AS534" s="104"/>
      <c r="AT534" s="98"/>
      <c r="AU534" s="560">
        <f>SUM(I527:I535,L527:L535,O527:O535,R527:R535,U527:U535,X527:X535,AA527:AA535,AD527:AD535,AG527:AG535,AJ527:AJ535,AM527:AM535,AP527:AP535,AS527:AS535)</f>
        <v>0</v>
      </c>
    </row>
    <row r="535" spans="1:47" ht="14.45" customHeight="1">
      <c r="A535" s="535"/>
      <c r="B535" s="549"/>
      <c r="C535" s="537"/>
      <c r="D535" s="567"/>
      <c r="E535" s="541"/>
      <c r="F535" s="92" t="s">
        <v>44</v>
      </c>
      <c r="G535" s="105"/>
      <c r="H535" s="81">
        <f t="shared" si="608"/>
        <v>0</v>
      </c>
      <c r="I535" s="106"/>
      <c r="J535" s="105"/>
      <c r="K535" s="81">
        <f t="shared" si="609"/>
        <v>0</v>
      </c>
      <c r="L535" s="106"/>
      <c r="M535" s="105"/>
      <c r="N535" s="81">
        <f t="shared" si="610"/>
        <v>0</v>
      </c>
      <c r="O535" s="106"/>
      <c r="P535" s="105"/>
      <c r="Q535" s="81">
        <f t="shared" si="611"/>
        <v>0</v>
      </c>
      <c r="R535" s="106"/>
      <c r="S535" s="105"/>
      <c r="T535" s="81">
        <f t="shared" si="612"/>
        <v>0</v>
      </c>
      <c r="U535" s="106"/>
      <c r="V535" s="105"/>
      <c r="W535" s="81">
        <f t="shared" si="613"/>
        <v>0</v>
      </c>
      <c r="X535" s="124"/>
      <c r="Y535" s="105"/>
      <c r="Z535" s="81">
        <f t="shared" si="614"/>
        <v>0</v>
      </c>
      <c r="AA535" s="106"/>
      <c r="AB535" s="105"/>
      <c r="AC535" s="81">
        <f t="shared" si="615"/>
        <v>0</v>
      </c>
      <c r="AD535" s="106"/>
      <c r="AE535" s="105"/>
      <c r="AF535" s="81">
        <f t="shared" si="616"/>
        <v>0</v>
      </c>
      <c r="AG535" s="106"/>
      <c r="AH535" s="105"/>
      <c r="AI535" s="81">
        <f t="shared" si="617"/>
        <v>0</v>
      </c>
      <c r="AJ535" s="106"/>
      <c r="AK535" s="105"/>
      <c r="AL535" s="81">
        <f t="shared" si="618"/>
        <v>0</v>
      </c>
      <c r="AM535" s="106"/>
      <c r="AN535" s="105"/>
      <c r="AO535" s="81">
        <f t="shared" si="619"/>
        <v>0</v>
      </c>
      <c r="AP535" s="106"/>
      <c r="AQ535" s="105"/>
      <c r="AR535" s="81">
        <f t="shared" si="620"/>
        <v>0</v>
      </c>
      <c r="AS535" s="106"/>
      <c r="AT535" s="99"/>
      <c r="AU535" s="576"/>
    </row>
    <row r="536" spans="1:47" ht="15" customHeight="1">
      <c r="A536" s="546" t="s">
        <v>22</v>
      </c>
      <c r="B536" s="532" t="s">
        <v>18</v>
      </c>
      <c r="C536" s="532" t="s">
        <v>19</v>
      </c>
      <c r="D536" s="532" t="s">
        <v>204</v>
      </c>
      <c r="E536" s="532" t="s">
        <v>21</v>
      </c>
      <c r="F536" s="550" t="s">
        <v>23</v>
      </c>
      <c r="G536" s="512" t="s">
        <v>24</v>
      </c>
      <c r="H536" s="502" t="s">
        <v>25</v>
      </c>
      <c r="I536" s="504" t="s">
        <v>26</v>
      </c>
      <c r="J536" s="512" t="s">
        <v>24</v>
      </c>
      <c r="K536" s="502" t="s">
        <v>25</v>
      </c>
      <c r="L536" s="504" t="s">
        <v>26</v>
      </c>
      <c r="M536" s="512" t="s">
        <v>24</v>
      </c>
      <c r="N536" s="502" t="s">
        <v>25</v>
      </c>
      <c r="O536" s="504" t="s">
        <v>26</v>
      </c>
      <c r="P536" s="512" t="s">
        <v>24</v>
      </c>
      <c r="Q536" s="502" t="s">
        <v>25</v>
      </c>
      <c r="R536" s="504" t="s">
        <v>26</v>
      </c>
      <c r="S536" s="512" t="s">
        <v>24</v>
      </c>
      <c r="T536" s="502" t="s">
        <v>25</v>
      </c>
      <c r="U536" s="504" t="s">
        <v>26</v>
      </c>
      <c r="V536" s="512" t="s">
        <v>24</v>
      </c>
      <c r="W536" s="502" t="s">
        <v>25</v>
      </c>
      <c r="X536" s="542" t="s">
        <v>26</v>
      </c>
      <c r="Y536" s="512" t="s">
        <v>24</v>
      </c>
      <c r="Z536" s="502" t="s">
        <v>25</v>
      </c>
      <c r="AA536" s="504" t="s">
        <v>26</v>
      </c>
      <c r="AB536" s="512" t="s">
        <v>24</v>
      </c>
      <c r="AC536" s="502" t="s">
        <v>25</v>
      </c>
      <c r="AD536" s="504" t="s">
        <v>26</v>
      </c>
      <c r="AE536" s="512" t="s">
        <v>24</v>
      </c>
      <c r="AF536" s="502" t="s">
        <v>25</v>
      </c>
      <c r="AG536" s="504" t="s">
        <v>26</v>
      </c>
      <c r="AH536" s="512" t="s">
        <v>24</v>
      </c>
      <c r="AI536" s="502" t="s">
        <v>25</v>
      </c>
      <c r="AJ536" s="504" t="s">
        <v>26</v>
      </c>
      <c r="AK536" s="512" t="s">
        <v>24</v>
      </c>
      <c r="AL536" s="502" t="s">
        <v>25</v>
      </c>
      <c r="AM536" s="504" t="s">
        <v>26</v>
      </c>
      <c r="AN536" s="512" t="s">
        <v>24</v>
      </c>
      <c r="AO536" s="502" t="s">
        <v>25</v>
      </c>
      <c r="AP536" s="504" t="s">
        <v>26</v>
      </c>
      <c r="AQ536" s="512" t="s">
        <v>24</v>
      </c>
      <c r="AR536" s="502" t="s">
        <v>25</v>
      </c>
      <c r="AS536" s="504" t="s">
        <v>26</v>
      </c>
      <c r="AT536" s="544" t="s">
        <v>24</v>
      </c>
      <c r="AU536" s="552" t="s">
        <v>27</v>
      </c>
    </row>
    <row r="537" spans="1:47" ht="15" customHeight="1">
      <c r="A537" s="547"/>
      <c r="B537" s="533"/>
      <c r="C537" s="533"/>
      <c r="D537" s="533"/>
      <c r="E537" s="533"/>
      <c r="F537" s="551"/>
      <c r="G537" s="513"/>
      <c r="H537" s="503"/>
      <c r="I537" s="505"/>
      <c r="J537" s="513"/>
      <c r="K537" s="503"/>
      <c r="L537" s="505"/>
      <c r="M537" s="513"/>
      <c r="N537" s="503"/>
      <c r="O537" s="505"/>
      <c r="P537" s="513"/>
      <c r="Q537" s="503"/>
      <c r="R537" s="505"/>
      <c r="S537" s="513"/>
      <c r="T537" s="503"/>
      <c r="U537" s="505"/>
      <c r="V537" s="513"/>
      <c r="W537" s="503"/>
      <c r="X537" s="543"/>
      <c r="Y537" s="513"/>
      <c r="Z537" s="503"/>
      <c r="AA537" s="505"/>
      <c r="AB537" s="513"/>
      <c r="AC537" s="503"/>
      <c r="AD537" s="505"/>
      <c r="AE537" s="513"/>
      <c r="AF537" s="503"/>
      <c r="AG537" s="505"/>
      <c r="AH537" s="513"/>
      <c r="AI537" s="503"/>
      <c r="AJ537" s="505"/>
      <c r="AK537" s="513"/>
      <c r="AL537" s="503"/>
      <c r="AM537" s="505"/>
      <c r="AN537" s="513"/>
      <c r="AO537" s="503"/>
      <c r="AP537" s="505"/>
      <c r="AQ537" s="513"/>
      <c r="AR537" s="503"/>
      <c r="AS537" s="505"/>
      <c r="AT537" s="545"/>
      <c r="AU537" s="553"/>
    </row>
    <row r="538" spans="1:47" ht="15" customHeight="1">
      <c r="A538" s="534" t="s">
        <v>205</v>
      </c>
      <c r="B538" s="548" t="s">
        <v>398</v>
      </c>
      <c r="C538" s="536">
        <v>2626</v>
      </c>
      <c r="D538" s="564" t="s">
        <v>396</v>
      </c>
      <c r="E538" s="540" t="s">
        <v>399</v>
      </c>
      <c r="F538" s="91" t="s">
        <v>31</v>
      </c>
      <c r="G538" s="103"/>
      <c r="H538" s="75">
        <f t="shared" ref="H538:H546" si="621">G538-I538</f>
        <v>0</v>
      </c>
      <c r="I538" s="104"/>
      <c r="J538" s="103"/>
      <c r="K538" s="75">
        <f t="shared" ref="K538:K546" si="622">J538-L538</f>
        <v>0</v>
      </c>
      <c r="L538" s="104"/>
      <c r="M538" s="103"/>
      <c r="N538" s="75">
        <f t="shared" ref="N538:N546" si="623">M538-O538</f>
        <v>0</v>
      </c>
      <c r="O538" s="104"/>
      <c r="P538" s="103"/>
      <c r="Q538" s="75">
        <f t="shared" ref="Q538:Q546" si="624">P538-R538</f>
        <v>0</v>
      </c>
      <c r="R538" s="104"/>
      <c r="S538" s="103"/>
      <c r="T538" s="75">
        <f t="shared" ref="T538:T546" si="625">S538-U538</f>
        <v>0</v>
      </c>
      <c r="U538" s="104"/>
      <c r="V538" s="103"/>
      <c r="W538" s="75">
        <f t="shared" ref="W538:W546" si="626">V538-X538</f>
        <v>0</v>
      </c>
      <c r="X538" s="123"/>
      <c r="Y538" s="103"/>
      <c r="Z538" s="75">
        <f t="shared" ref="Z538:Z546" si="627">Y538-AA538</f>
        <v>0</v>
      </c>
      <c r="AA538" s="104"/>
      <c r="AB538" s="103"/>
      <c r="AC538" s="75">
        <f t="shared" ref="AC538:AC546" si="628">AB538-AD538</f>
        <v>0</v>
      </c>
      <c r="AD538" s="104"/>
      <c r="AE538" s="103"/>
      <c r="AF538" s="75">
        <f t="shared" ref="AF538:AF546" si="629">AE538-AG538</f>
        <v>0</v>
      </c>
      <c r="AG538" s="104"/>
      <c r="AH538" s="103"/>
      <c r="AI538" s="75">
        <f t="shared" ref="AI538:AI546" si="630">AH538-AJ538</f>
        <v>0</v>
      </c>
      <c r="AJ538" s="104"/>
      <c r="AK538" s="103"/>
      <c r="AL538" s="75">
        <f t="shared" ref="AL538:AL546" si="631">AK538-AM538</f>
        <v>0</v>
      </c>
      <c r="AM538" s="104"/>
      <c r="AN538" s="103"/>
      <c r="AO538" s="75">
        <f t="shared" ref="AO538:AO546" si="632">AN538-AP538</f>
        <v>0</v>
      </c>
      <c r="AP538" s="104"/>
      <c r="AQ538" s="103"/>
      <c r="AR538" s="75">
        <f t="shared" ref="AR538:AR546" si="633">AQ538-AS538</f>
        <v>0</v>
      </c>
      <c r="AS538" s="104"/>
      <c r="AT538" s="98"/>
      <c r="AU538" s="77" t="s">
        <v>32</v>
      </c>
    </row>
    <row r="539" spans="1:47" ht="14.45" customHeight="1">
      <c r="A539" s="534"/>
      <c r="B539" s="548"/>
      <c r="C539" s="536"/>
      <c r="D539" s="564"/>
      <c r="E539" s="540"/>
      <c r="F539" s="91" t="s">
        <v>33</v>
      </c>
      <c r="G539" s="103"/>
      <c r="H539" s="75">
        <f t="shared" si="621"/>
        <v>0</v>
      </c>
      <c r="I539" s="104"/>
      <c r="J539" s="103"/>
      <c r="K539" s="75">
        <f t="shared" si="622"/>
        <v>0</v>
      </c>
      <c r="L539" s="104"/>
      <c r="M539" s="103"/>
      <c r="N539" s="75">
        <f t="shared" si="623"/>
        <v>0</v>
      </c>
      <c r="O539" s="104"/>
      <c r="P539" s="103"/>
      <c r="Q539" s="75">
        <f t="shared" si="624"/>
        <v>0</v>
      </c>
      <c r="R539" s="104"/>
      <c r="S539" s="103"/>
      <c r="T539" s="75">
        <f t="shared" si="625"/>
        <v>0</v>
      </c>
      <c r="U539" s="104"/>
      <c r="V539" s="103"/>
      <c r="W539" s="75">
        <f t="shared" si="626"/>
        <v>0</v>
      </c>
      <c r="X539" s="123"/>
      <c r="Y539" s="103"/>
      <c r="Z539" s="75">
        <f t="shared" si="627"/>
        <v>0</v>
      </c>
      <c r="AA539" s="104"/>
      <c r="AB539" s="103"/>
      <c r="AC539" s="75">
        <f t="shared" si="628"/>
        <v>0</v>
      </c>
      <c r="AD539" s="104"/>
      <c r="AE539" s="103"/>
      <c r="AF539" s="75">
        <f t="shared" si="629"/>
        <v>0</v>
      </c>
      <c r="AG539" s="104"/>
      <c r="AH539" s="103"/>
      <c r="AI539" s="75">
        <f t="shared" si="630"/>
        <v>0</v>
      </c>
      <c r="AJ539" s="104"/>
      <c r="AK539" s="103"/>
      <c r="AL539" s="75">
        <f t="shared" si="631"/>
        <v>0</v>
      </c>
      <c r="AM539" s="104"/>
      <c r="AN539" s="103"/>
      <c r="AO539" s="75">
        <f t="shared" si="632"/>
        <v>0</v>
      </c>
      <c r="AP539" s="104"/>
      <c r="AQ539" s="103"/>
      <c r="AR539" s="75">
        <f t="shared" si="633"/>
        <v>0</v>
      </c>
      <c r="AS539" s="104"/>
      <c r="AT539" s="98"/>
      <c r="AU539" s="560">
        <f>SUM(G538:G546,J538:J546,M538:M546,P538:P546,S538:S546,AT538:AT546,V538:V546,Y538:Y546,AB538:AB546,AE538:AE546,AH538:AH546,AK538:AK546,AN538:AN546,AQ538:AQ546)</f>
        <v>2913273</v>
      </c>
    </row>
    <row r="540" spans="1:47" ht="14.45" customHeight="1">
      <c r="A540" s="534"/>
      <c r="B540" s="548"/>
      <c r="C540" s="536"/>
      <c r="D540" s="564"/>
      <c r="E540" s="540"/>
      <c r="F540" s="91" t="s">
        <v>34</v>
      </c>
      <c r="G540" s="103"/>
      <c r="H540" s="75">
        <f t="shared" si="621"/>
        <v>0</v>
      </c>
      <c r="I540" s="104"/>
      <c r="J540" s="103"/>
      <c r="K540" s="75">
        <f t="shared" si="622"/>
        <v>0</v>
      </c>
      <c r="L540" s="104"/>
      <c r="M540" s="103"/>
      <c r="N540" s="75">
        <f t="shared" si="623"/>
        <v>0</v>
      </c>
      <c r="O540" s="104"/>
      <c r="P540" s="103"/>
      <c r="Q540" s="75">
        <f t="shared" si="624"/>
        <v>0</v>
      </c>
      <c r="R540" s="104"/>
      <c r="S540" s="103"/>
      <c r="T540" s="75">
        <f t="shared" si="625"/>
        <v>0</v>
      </c>
      <c r="U540" s="104"/>
      <c r="V540" s="103"/>
      <c r="W540" s="75">
        <f t="shared" si="626"/>
        <v>0</v>
      </c>
      <c r="X540" s="123"/>
      <c r="Y540" s="103"/>
      <c r="Z540" s="75">
        <f t="shared" si="627"/>
        <v>0</v>
      </c>
      <c r="AA540" s="104"/>
      <c r="AB540" s="103"/>
      <c r="AC540" s="75">
        <f t="shared" si="628"/>
        <v>0</v>
      </c>
      <c r="AD540" s="104"/>
      <c r="AE540" s="103"/>
      <c r="AF540" s="75">
        <f t="shared" si="629"/>
        <v>0</v>
      </c>
      <c r="AG540" s="104"/>
      <c r="AH540" s="103"/>
      <c r="AI540" s="75">
        <f t="shared" si="630"/>
        <v>0</v>
      </c>
      <c r="AJ540" s="104"/>
      <c r="AK540" s="103"/>
      <c r="AL540" s="75">
        <f t="shared" si="631"/>
        <v>0</v>
      </c>
      <c r="AM540" s="104"/>
      <c r="AN540" s="103"/>
      <c r="AO540" s="75">
        <f t="shared" si="632"/>
        <v>0</v>
      </c>
      <c r="AP540" s="104"/>
      <c r="AQ540" s="103"/>
      <c r="AR540" s="75">
        <f t="shared" si="633"/>
        <v>0</v>
      </c>
      <c r="AS540" s="104"/>
      <c r="AT540" s="98"/>
      <c r="AU540" s="560"/>
    </row>
    <row r="541" spans="1:47" ht="14.45" customHeight="1">
      <c r="A541" s="534"/>
      <c r="B541" s="548"/>
      <c r="C541" s="536"/>
      <c r="D541" s="564"/>
      <c r="E541" s="540"/>
      <c r="F541" s="91" t="s">
        <v>36</v>
      </c>
      <c r="G541" s="103"/>
      <c r="H541" s="75">
        <f t="shared" si="621"/>
        <v>0</v>
      </c>
      <c r="I541" s="104"/>
      <c r="J541" s="103"/>
      <c r="K541" s="75">
        <f t="shared" si="622"/>
        <v>0</v>
      </c>
      <c r="L541" s="104"/>
      <c r="M541" s="103"/>
      <c r="N541" s="75">
        <f t="shared" si="623"/>
        <v>0</v>
      </c>
      <c r="O541" s="104"/>
      <c r="P541" s="103"/>
      <c r="Q541" s="75">
        <f t="shared" si="624"/>
        <v>0</v>
      </c>
      <c r="R541" s="104"/>
      <c r="S541" s="103"/>
      <c r="T541" s="75">
        <f t="shared" si="625"/>
        <v>0</v>
      </c>
      <c r="U541" s="104"/>
      <c r="V541" s="103"/>
      <c r="W541" s="75">
        <f t="shared" si="626"/>
        <v>0</v>
      </c>
      <c r="X541" s="123"/>
      <c r="Y541" s="103"/>
      <c r="Z541" s="75">
        <f t="shared" si="627"/>
        <v>0</v>
      </c>
      <c r="AA541" s="104"/>
      <c r="AB541" s="103"/>
      <c r="AC541" s="75">
        <f t="shared" si="628"/>
        <v>0</v>
      </c>
      <c r="AD541" s="104"/>
      <c r="AE541" s="103"/>
      <c r="AF541" s="75">
        <f t="shared" si="629"/>
        <v>0</v>
      </c>
      <c r="AG541" s="104"/>
      <c r="AH541" s="103"/>
      <c r="AI541" s="75">
        <f t="shared" si="630"/>
        <v>0</v>
      </c>
      <c r="AJ541" s="104"/>
      <c r="AK541" s="168">
        <v>2146000</v>
      </c>
      <c r="AL541" s="75">
        <f t="shared" si="631"/>
        <v>2146000</v>
      </c>
      <c r="AM541" s="104"/>
      <c r="AN541" s="168"/>
      <c r="AO541" s="75">
        <f t="shared" si="632"/>
        <v>0</v>
      </c>
      <c r="AP541" s="104"/>
      <c r="AQ541" s="168"/>
      <c r="AR541" s="75">
        <f t="shared" si="633"/>
        <v>0</v>
      </c>
      <c r="AS541" s="104"/>
      <c r="AT541" s="98"/>
      <c r="AU541" s="79" t="s">
        <v>35</v>
      </c>
    </row>
    <row r="542" spans="1:47" ht="14.45" customHeight="1">
      <c r="A542" s="534"/>
      <c r="B542" s="548"/>
      <c r="C542" s="536"/>
      <c r="D542" s="564"/>
      <c r="E542" s="540"/>
      <c r="F542" s="91" t="s">
        <v>37</v>
      </c>
      <c r="G542" s="103"/>
      <c r="H542" s="75">
        <f t="shared" si="621"/>
        <v>0</v>
      </c>
      <c r="I542" s="104"/>
      <c r="J542" s="103"/>
      <c r="K542" s="75">
        <f t="shared" si="622"/>
        <v>0</v>
      </c>
      <c r="L542" s="104"/>
      <c r="M542" s="103"/>
      <c r="N542" s="75">
        <f t="shared" si="623"/>
        <v>0</v>
      </c>
      <c r="O542" s="104"/>
      <c r="P542" s="103"/>
      <c r="Q542" s="75">
        <f t="shared" si="624"/>
        <v>0</v>
      </c>
      <c r="R542" s="104"/>
      <c r="S542" s="103"/>
      <c r="T542" s="75">
        <f t="shared" si="625"/>
        <v>0</v>
      </c>
      <c r="U542" s="104"/>
      <c r="V542" s="103"/>
      <c r="W542" s="75">
        <f t="shared" si="626"/>
        <v>0</v>
      </c>
      <c r="X542" s="123"/>
      <c r="Y542" s="103"/>
      <c r="Z542" s="75">
        <f t="shared" si="627"/>
        <v>0</v>
      </c>
      <c r="AA542" s="104"/>
      <c r="AB542" s="103"/>
      <c r="AC542" s="75">
        <f t="shared" si="628"/>
        <v>0</v>
      </c>
      <c r="AD542" s="104"/>
      <c r="AE542" s="103"/>
      <c r="AF542" s="75">
        <f t="shared" si="629"/>
        <v>0</v>
      </c>
      <c r="AG542" s="104"/>
      <c r="AH542" s="103"/>
      <c r="AI542" s="75">
        <f t="shared" si="630"/>
        <v>0</v>
      </c>
      <c r="AJ542" s="104"/>
      <c r="AK542" s="103"/>
      <c r="AL542" s="75">
        <f t="shared" si="631"/>
        <v>0</v>
      </c>
      <c r="AM542" s="104"/>
      <c r="AN542" s="103"/>
      <c r="AO542" s="75">
        <f t="shared" si="632"/>
        <v>0</v>
      </c>
      <c r="AP542" s="104"/>
      <c r="AQ542" s="103"/>
      <c r="AR542" s="75">
        <f t="shared" si="633"/>
        <v>0</v>
      </c>
      <c r="AS542" s="104"/>
      <c r="AT542" s="98">
        <v>767273</v>
      </c>
      <c r="AU542" s="560">
        <f>SUM(H538:H546,K538:K546,N538:N546,Q538:Q546,T538:T546,W538:W546,Z538:Z546,AC538:AC546,AF538:AF546,AI538:AI546,AL538:AL546,AO538:AO546,AR538:AR546)</f>
        <v>2146000</v>
      </c>
    </row>
    <row r="543" spans="1:47" ht="14.45" customHeight="1">
      <c r="A543" s="534"/>
      <c r="B543" s="548"/>
      <c r="C543" s="536"/>
      <c r="D543" s="564"/>
      <c r="E543" s="540"/>
      <c r="F543" s="91" t="s">
        <v>40</v>
      </c>
      <c r="G543" s="103"/>
      <c r="H543" s="75">
        <f t="shared" si="621"/>
        <v>0</v>
      </c>
      <c r="I543" s="104"/>
      <c r="J543" s="103"/>
      <c r="K543" s="75">
        <f t="shared" si="622"/>
        <v>0</v>
      </c>
      <c r="L543" s="104"/>
      <c r="M543" s="103"/>
      <c r="N543" s="75">
        <f t="shared" si="623"/>
        <v>0</v>
      </c>
      <c r="O543" s="104"/>
      <c r="P543" s="103"/>
      <c r="Q543" s="75">
        <f t="shared" si="624"/>
        <v>0</v>
      </c>
      <c r="R543" s="104"/>
      <c r="S543" s="103"/>
      <c r="T543" s="75">
        <f t="shared" si="625"/>
        <v>0</v>
      </c>
      <c r="U543" s="104"/>
      <c r="V543" s="103"/>
      <c r="W543" s="75">
        <f t="shared" si="626"/>
        <v>0</v>
      </c>
      <c r="X543" s="123"/>
      <c r="Y543" s="103"/>
      <c r="Z543" s="75">
        <f t="shared" si="627"/>
        <v>0</v>
      </c>
      <c r="AA543" s="104"/>
      <c r="AB543" s="103"/>
      <c r="AC543" s="75">
        <f t="shared" si="628"/>
        <v>0</v>
      </c>
      <c r="AD543" s="104"/>
      <c r="AE543" s="103"/>
      <c r="AF543" s="75">
        <f t="shared" si="629"/>
        <v>0</v>
      </c>
      <c r="AG543" s="104"/>
      <c r="AH543" s="103"/>
      <c r="AI543" s="75">
        <f t="shared" si="630"/>
        <v>0</v>
      </c>
      <c r="AJ543" s="104"/>
      <c r="AK543" s="103"/>
      <c r="AL543" s="75">
        <f t="shared" si="631"/>
        <v>0</v>
      </c>
      <c r="AM543" s="104"/>
      <c r="AN543" s="103"/>
      <c r="AO543" s="75">
        <f t="shared" si="632"/>
        <v>0</v>
      </c>
      <c r="AP543" s="104"/>
      <c r="AQ543" s="103"/>
      <c r="AR543" s="75">
        <f t="shared" si="633"/>
        <v>0</v>
      </c>
      <c r="AS543" s="104"/>
      <c r="AT543" s="98"/>
      <c r="AU543" s="560"/>
    </row>
    <row r="544" spans="1:47" ht="14.45" customHeight="1">
      <c r="A544" s="534"/>
      <c r="B544" s="548"/>
      <c r="C544" s="536"/>
      <c r="D544" s="564"/>
      <c r="E544" s="540"/>
      <c r="F544" s="91" t="s">
        <v>41</v>
      </c>
      <c r="G544" s="103"/>
      <c r="H544" s="75">
        <f t="shared" si="621"/>
        <v>0</v>
      </c>
      <c r="I544" s="104"/>
      <c r="J544" s="103"/>
      <c r="K544" s="75">
        <f t="shared" si="622"/>
        <v>0</v>
      </c>
      <c r="L544" s="104"/>
      <c r="M544" s="103"/>
      <c r="N544" s="75">
        <f t="shared" si="623"/>
        <v>0</v>
      </c>
      <c r="O544" s="104"/>
      <c r="P544" s="103"/>
      <c r="Q544" s="75">
        <f t="shared" si="624"/>
        <v>0</v>
      </c>
      <c r="R544" s="104"/>
      <c r="S544" s="103"/>
      <c r="T544" s="75">
        <f t="shared" si="625"/>
        <v>0</v>
      </c>
      <c r="U544" s="104"/>
      <c r="V544" s="103"/>
      <c r="W544" s="75">
        <f t="shared" si="626"/>
        <v>0</v>
      </c>
      <c r="X544" s="123"/>
      <c r="Y544" s="103"/>
      <c r="Z544" s="75">
        <f t="shared" si="627"/>
        <v>0</v>
      </c>
      <c r="AA544" s="104"/>
      <c r="AB544" s="103"/>
      <c r="AC544" s="75">
        <f t="shared" si="628"/>
        <v>0</v>
      </c>
      <c r="AD544" s="104"/>
      <c r="AE544" s="103"/>
      <c r="AF544" s="75">
        <f t="shared" si="629"/>
        <v>0</v>
      </c>
      <c r="AG544" s="104"/>
      <c r="AH544" s="103"/>
      <c r="AI544" s="75">
        <f t="shared" si="630"/>
        <v>0</v>
      </c>
      <c r="AJ544" s="104"/>
      <c r="AK544" s="103"/>
      <c r="AL544" s="75">
        <f t="shared" si="631"/>
        <v>0</v>
      </c>
      <c r="AM544" s="104"/>
      <c r="AN544" s="103"/>
      <c r="AO544" s="75">
        <f t="shared" si="632"/>
        <v>0</v>
      </c>
      <c r="AP544" s="104"/>
      <c r="AQ544" s="103"/>
      <c r="AR544" s="75">
        <f t="shared" si="633"/>
        <v>0</v>
      </c>
      <c r="AS544" s="104"/>
      <c r="AT544" s="98"/>
      <c r="AU544" s="79" t="s">
        <v>38</v>
      </c>
    </row>
    <row r="545" spans="1:47" ht="14.45" customHeight="1">
      <c r="A545" s="534"/>
      <c r="B545" s="548"/>
      <c r="C545" s="536"/>
      <c r="D545" s="564"/>
      <c r="E545" s="540"/>
      <c r="F545" s="91" t="s">
        <v>43</v>
      </c>
      <c r="G545" s="103"/>
      <c r="H545" s="75">
        <f t="shared" si="621"/>
        <v>0</v>
      </c>
      <c r="I545" s="104"/>
      <c r="J545" s="103"/>
      <c r="K545" s="75">
        <f t="shared" si="622"/>
        <v>0</v>
      </c>
      <c r="L545" s="104"/>
      <c r="M545" s="103"/>
      <c r="N545" s="75">
        <f t="shared" si="623"/>
        <v>0</v>
      </c>
      <c r="O545" s="104"/>
      <c r="P545" s="103"/>
      <c r="Q545" s="75">
        <f t="shared" si="624"/>
        <v>0</v>
      </c>
      <c r="R545" s="104"/>
      <c r="S545" s="103"/>
      <c r="T545" s="75">
        <f t="shared" si="625"/>
        <v>0</v>
      </c>
      <c r="U545" s="104"/>
      <c r="V545" s="103"/>
      <c r="W545" s="75">
        <f t="shared" si="626"/>
        <v>0</v>
      </c>
      <c r="X545" s="123"/>
      <c r="Y545" s="103"/>
      <c r="Z545" s="75">
        <f t="shared" si="627"/>
        <v>0</v>
      </c>
      <c r="AA545" s="104"/>
      <c r="AB545" s="103"/>
      <c r="AC545" s="75">
        <f t="shared" si="628"/>
        <v>0</v>
      </c>
      <c r="AD545" s="104"/>
      <c r="AE545" s="103"/>
      <c r="AF545" s="75">
        <f t="shared" si="629"/>
        <v>0</v>
      </c>
      <c r="AG545" s="104"/>
      <c r="AH545" s="103"/>
      <c r="AI545" s="75">
        <f t="shared" si="630"/>
        <v>0</v>
      </c>
      <c r="AJ545" s="104"/>
      <c r="AK545" s="103"/>
      <c r="AL545" s="75">
        <f t="shared" si="631"/>
        <v>0</v>
      </c>
      <c r="AM545" s="104"/>
      <c r="AN545" s="103"/>
      <c r="AO545" s="75">
        <f t="shared" si="632"/>
        <v>0</v>
      </c>
      <c r="AP545" s="104"/>
      <c r="AQ545" s="103"/>
      <c r="AR545" s="75">
        <f t="shared" si="633"/>
        <v>0</v>
      </c>
      <c r="AS545" s="104"/>
      <c r="AT545" s="98"/>
      <c r="AU545" s="560">
        <f>SUM(I538:I546,L538:L546,O538:O546,R538:R546,U538:U546,X538:X546,AA538:AA546,AD538:AD546,AG538:AG546,AJ538:AJ546,AM538:AM546,AP538:AP546,AS538:AS546)</f>
        <v>0</v>
      </c>
    </row>
    <row r="546" spans="1:47" ht="14.45" customHeight="1">
      <c r="A546" s="535"/>
      <c r="B546" s="549"/>
      <c r="C546" s="537"/>
      <c r="D546" s="567"/>
      <c r="E546" s="541"/>
      <c r="F546" s="92" t="s">
        <v>44</v>
      </c>
      <c r="G546" s="105"/>
      <c r="H546" s="81">
        <f t="shared" si="621"/>
        <v>0</v>
      </c>
      <c r="I546" s="106"/>
      <c r="J546" s="105"/>
      <c r="K546" s="81">
        <f t="shared" si="622"/>
        <v>0</v>
      </c>
      <c r="L546" s="106"/>
      <c r="M546" s="105"/>
      <c r="N546" s="81">
        <f t="shared" si="623"/>
        <v>0</v>
      </c>
      <c r="O546" s="106"/>
      <c r="P546" s="105"/>
      <c r="Q546" s="81">
        <f t="shared" si="624"/>
        <v>0</v>
      </c>
      <c r="R546" s="106"/>
      <c r="S546" s="105"/>
      <c r="T546" s="81">
        <f t="shared" si="625"/>
        <v>0</v>
      </c>
      <c r="U546" s="106"/>
      <c r="V546" s="105"/>
      <c r="W546" s="81">
        <f t="shared" si="626"/>
        <v>0</v>
      </c>
      <c r="X546" s="124"/>
      <c r="Y546" s="105"/>
      <c r="Z546" s="81">
        <f t="shared" si="627"/>
        <v>0</v>
      </c>
      <c r="AA546" s="106"/>
      <c r="AB546" s="105"/>
      <c r="AC546" s="81">
        <f t="shared" si="628"/>
        <v>0</v>
      </c>
      <c r="AD546" s="106"/>
      <c r="AE546" s="105"/>
      <c r="AF546" s="81">
        <f t="shared" si="629"/>
        <v>0</v>
      </c>
      <c r="AG546" s="106"/>
      <c r="AH546" s="105"/>
      <c r="AI546" s="81">
        <f t="shared" si="630"/>
        <v>0</v>
      </c>
      <c r="AJ546" s="106"/>
      <c r="AK546" s="105"/>
      <c r="AL546" s="81">
        <f t="shared" si="631"/>
        <v>0</v>
      </c>
      <c r="AM546" s="106"/>
      <c r="AN546" s="105"/>
      <c r="AO546" s="81">
        <f t="shared" si="632"/>
        <v>0</v>
      </c>
      <c r="AP546" s="106"/>
      <c r="AQ546" s="105"/>
      <c r="AR546" s="81">
        <f t="shared" si="633"/>
        <v>0</v>
      </c>
      <c r="AS546" s="106"/>
      <c r="AT546" s="99"/>
      <c r="AU546" s="576"/>
    </row>
    <row r="547" spans="1:47" ht="15" customHeight="1">
      <c r="A547" s="546" t="s">
        <v>22</v>
      </c>
      <c r="B547" s="532" t="s">
        <v>18</v>
      </c>
      <c r="C547" s="532" t="s">
        <v>19</v>
      </c>
      <c r="D547" s="532" t="s">
        <v>204</v>
      </c>
      <c r="E547" s="532" t="s">
        <v>21</v>
      </c>
      <c r="F547" s="550" t="s">
        <v>23</v>
      </c>
      <c r="G547" s="512" t="s">
        <v>24</v>
      </c>
      <c r="H547" s="502" t="s">
        <v>25</v>
      </c>
      <c r="I547" s="504" t="s">
        <v>26</v>
      </c>
      <c r="J547" s="512" t="s">
        <v>24</v>
      </c>
      <c r="K547" s="502" t="s">
        <v>25</v>
      </c>
      <c r="L547" s="504" t="s">
        <v>26</v>
      </c>
      <c r="M547" s="512" t="s">
        <v>24</v>
      </c>
      <c r="N547" s="502" t="s">
        <v>25</v>
      </c>
      <c r="O547" s="504" t="s">
        <v>26</v>
      </c>
      <c r="P547" s="512" t="s">
        <v>24</v>
      </c>
      <c r="Q547" s="502" t="s">
        <v>25</v>
      </c>
      <c r="R547" s="504" t="s">
        <v>26</v>
      </c>
      <c r="S547" s="512" t="s">
        <v>24</v>
      </c>
      <c r="T547" s="502" t="s">
        <v>25</v>
      </c>
      <c r="U547" s="504" t="s">
        <v>26</v>
      </c>
      <c r="V547" s="512" t="s">
        <v>24</v>
      </c>
      <c r="W547" s="502" t="s">
        <v>25</v>
      </c>
      <c r="X547" s="542" t="s">
        <v>26</v>
      </c>
      <c r="Y547" s="512" t="s">
        <v>24</v>
      </c>
      <c r="Z547" s="502" t="s">
        <v>25</v>
      </c>
      <c r="AA547" s="504" t="s">
        <v>26</v>
      </c>
      <c r="AB547" s="512" t="s">
        <v>24</v>
      </c>
      <c r="AC547" s="502" t="s">
        <v>25</v>
      </c>
      <c r="AD547" s="504" t="s">
        <v>26</v>
      </c>
      <c r="AE547" s="512" t="s">
        <v>24</v>
      </c>
      <c r="AF547" s="502" t="s">
        <v>25</v>
      </c>
      <c r="AG547" s="504" t="s">
        <v>26</v>
      </c>
      <c r="AH547" s="512" t="s">
        <v>24</v>
      </c>
      <c r="AI547" s="502" t="s">
        <v>25</v>
      </c>
      <c r="AJ547" s="504" t="s">
        <v>26</v>
      </c>
      <c r="AK547" s="512" t="s">
        <v>24</v>
      </c>
      <c r="AL547" s="502" t="s">
        <v>25</v>
      </c>
      <c r="AM547" s="504" t="s">
        <v>26</v>
      </c>
      <c r="AN547" s="512" t="s">
        <v>24</v>
      </c>
      <c r="AO547" s="502" t="s">
        <v>25</v>
      </c>
      <c r="AP547" s="504" t="s">
        <v>26</v>
      </c>
      <c r="AQ547" s="512" t="s">
        <v>24</v>
      </c>
      <c r="AR547" s="502" t="s">
        <v>25</v>
      </c>
      <c r="AS547" s="504" t="s">
        <v>26</v>
      </c>
      <c r="AT547" s="544" t="s">
        <v>24</v>
      </c>
      <c r="AU547" s="552" t="s">
        <v>27</v>
      </c>
    </row>
    <row r="548" spans="1:47" ht="15" customHeight="1">
      <c r="A548" s="547"/>
      <c r="B548" s="533"/>
      <c r="C548" s="533"/>
      <c r="D548" s="533"/>
      <c r="E548" s="533"/>
      <c r="F548" s="551"/>
      <c r="G548" s="513"/>
      <c r="H548" s="503"/>
      <c r="I548" s="505"/>
      <c r="J548" s="513"/>
      <c r="K548" s="503"/>
      <c r="L548" s="505"/>
      <c r="M548" s="513"/>
      <c r="N548" s="503"/>
      <c r="O548" s="505"/>
      <c r="P548" s="513"/>
      <c r="Q548" s="503"/>
      <c r="R548" s="505"/>
      <c r="S548" s="513"/>
      <c r="T548" s="503"/>
      <c r="U548" s="505"/>
      <c r="V548" s="513"/>
      <c r="W548" s="503"/>
      <c r="X548" s="543"/>
      <c r="Y548" s="513"/>
      <c r="Z548" s="503"/>
      <c r="AA548" s="505"/>
      <c r="AB548" s="513"/>
      <c r="AC548" s="503"/>
      <c r="AD548" s="505"/>
      <c r="AE548" s="513"/>
      <c r="AF548" s="503"/>
      <c r="AG548" s="505"/>
      <c r="AH548" s="513"/>
      <c r="AI548" s="503"/>
      <c r="AJ548" s="505"/>
      <c r="AK548" s="513"/>
      <c r="AL548" s="503"/>
      <c r="AM548" s="505"/>
      <c r="AN548" s="513"/>
      <c r="AO548" s="503"/>
      <c r="AP548" s="505"/>
      <c r="AQ548" s="513"/>
      <c r="AR548" s="503"/>
      <c r="AS548" s="505"/>
      <c r="AT548" s="545"/>
      <c r="AU548" s="553"/>
    </row>
    <row r="549" spans="1:47" ht="15" customHeight="1">
      <c r="A549" s="534" t="s">
        <v>205</v>
      </c>
      <c r="B549" s="548" t="s">
        <v>400</v>
      </c>
      <c r="C549" s="536">
        <v>2627</v>
      </c>
      <c r="D549" s="564" t="s">
        <v>401</v>
      </c>
      <c r="E549" s="540" t="s">
        <v>402</v>
      </c>
      <c r="F549" s="91" t="s">
        <v>31</v>
      </c>
      <c r="G549" s="103"/>
      <c r="H549" s="75">
        <f t="shared" ref="H549:H557" si="634">G549-I549</f>
        <v>0</v>
      </c>
      <c r="I549" s="104"/>
      <c r="J549" s="103"/>
      <c r="K549" s="75">
        <f t="shared" ref="K549:K557" si="635">J549-L549</f>
        <v>0</v>
      </c>
      <c r="L549" s="104"/>
      <c r="M549" s="103"/>
      <c r="N549" s="75">
        <f t="shared" ref="N549:N557" si="636">M549-O549</f>
        <v>0</v>
      </c>
      <c r="O549" s="104"/>
      <c r="P549" s="103"/>
      <c r="Q549" s="75">
        <f t="shared" ref="Q549:Q557" si="637">P549-R549</f>
        <v>0</v>
      </c>
      <c r="R549" s="104"/>
      <c r="S549" s="103"/>
      <c r="T549" s="75">
        <f t="shared" ref="T549:T557" si="638">S549-U549</f>
        <v>0</v>
      </c>
      <c r="U549" s="104"/>
      <c r="V549" s="103"/>
      <c r="W549" s="75">
        <f t="shared" ref="W549:W557" si="639">V549-X549</f>
        <v>0</v>
      </c>
      <c r="X549" s="123"/>
      <c r="Y549" s="103"/>
      <c r="Z549" s="75">
        <f t="shared" ref="Z549:Z557" si="640">Y549-AA549</f>
        <v>0</v>
      </c>
      <c r="AA549" s="104"/>
      <c r="AB549" s="103"/>
      <c r="AC549" s="75">
        <f t="shared" ref="AC549:AC557" si="641">AB549-AD549</f>
        <v>0</v>
      </c>
      <c r="AD549" s="104"/>
      <c r="AE549" s="103"/>
      <c r="AF549" s="75">
        <f t="shared" ref="AF549:AF557" si="642">AE549-AG549</f>
        <v>0</v>
      </c>
      <c r="AG549" s="104"/>
      <c r="AH549" s="103"/>
      <c r="AI549" s="75">
        <f t="shared" ref="AI549:AI557" si="643">AH549-AJ549</f>
        <v>0</v>
      </c>
      <c r="AJ549" s="104"/>
      <c r="AK549" s="103"/>
      <c r="AL549" s="75">
        <f t="shared" ref="AL549:AL557" si="644">AK549-AM549</f>
        <v>0</v>
      </c>
      <c r="AM549" s="104"/>
      <c r="AN549" s="103"/>
      <c r="AO549" s="75">
        <f t="shared" ref="AO549:AO557" si="645">AN549-AP549</f>
        <v>0</v>
      </c>
      <c r="AP549" s="104"/>
      <c r="AQ549" s="103"/>
      <c r="AR549" s="75">
        <f t="shared" ref="AR549:AR557" si="646">AQ549-AS549</f>
        <v>0</v>
      </c>
      <c r="AS549" s="104"/>
      <c r="AT549" s="98"/>
      <c r="AU549" s="77" t="s">
        <v>32</v>
      </c>
    </row>
    <row r="550" spans="1:47">
      <c r="A550" s="534"/>
      <c r="B550" s="548"/>
      <c r="C550" s="536"/>
      <c r="D550" s="564"/>
      <c r="E550" s="540"/>
      <c r="F550" s="91" t="s">
        <v>33</v>
      </c>
      <c r="G550" s="103"/>
      <c r="H550" s="75">
        <f t="shared" si="634"/>
        <v>0</v>
      </c>
      <c r="I550" s="104"/>
      <c r="J550" s="103"/>
      <c r="K550" s="75">
        <f t="shared" si="635"/>
        <v>0</v>
      </c>
      <c r="L550" s="104"/>
      <c r="M550" s="103"/>
      <c r="N550" s="75">
        <f t="shared" si="636"/>
        <v>0</v>
      </c>
      <c r="O550" s="104"/>
      <c r="P550" s="103"/>
      <c r="Q550" s="75">
        <f t="shared" si="637"/>
        <v>0</v>
      </c>
      <c r="R550" s="104"/>
      <c r="S550" s="103"/>
      <c r="T550" s="75">
        <f t="shared" si="638"/>
        <v>0</v>
      </c>
      <c r="U550" s="104"/>
      <c r="V550" s="103"/>
      <c r="W550" s="75">
        <f t="shared" si="639"/>
        <v>0</v>
      </c>
      <c r="X550" s="123"/>
      <c r="Y550" s="103"/>
      <c r="Z550" s="75">
        <f t="shared" si="640"/>
        <v>0</v>
      </c>
      <c r="AA550" s="104"/>
      <c r="AB550" s="103"/>
      <c r="AC550" s="75">
        <f t="shared" si="641"/>
        <v>0</v>
      </c>
      <c r="AD550" s="104"/>
      <c r="AE550" s="103"/>
      <c r="AF550" s="75">
        <f t="shared" si="642"/>
        <v>0</v>
      </c>
      <c r="AG550" s="104"/>
      <c r="AH550" s="103"/>
      <c r="AI550" s="75">
        <f t="shared" si="643"/>
        <v>0</v>
      </c>
      <c r="AJ550" s="104"/>
      <c r="AK550" s="103"/>
      <c r="AL550" s="75">
        <f t="shared" si="644"/>
        <v>0</v>
      </c>
      <c r="AM550" s="104"/>
      <c r="AN550" s="103"/>
      <c r="AO550" s="75">
        <f t="shared" si="645"/>
        <v>0</v>
      </c>
      <c r="AP550" s="104"/>
      <c r="AQ550" s="103"/>
      <c r="AR550" s="75">
        <f t="shared" si="646"/>
        <v>0</v>
      </c>
      <c r="AS550" s="104"/>
      <c r="AT550" s="98"/>
      <c r="AU550" s="78">
        <f>SUM(G549:G557,J549:J557,M549:M557,P549:P557,S549:S557,V549:V557,Y549:Y557,AB549:AB557,AE549:AE557,AH549:AH557,AK549:AK557,AT549:AT557,AN549:AN557,AQ549:AQ557)</f>
        <v>6117235</v>
      </c>
    </row>
    <row r="551" spans="1:47">
      <c r="A551" s="534"/>
      <c r="B551" s="548"/>
      <c r="C551" s="536"/>
      <c r="D551" s="564"/>
      <c r="E551" s="540"/>
      <c r="F551" s="91" t="s">
        <v>34</v>
      </c>
      <c r="G551" s="103"/>
      <c r="H551" s="75">
        <f t="shared" si="634"/>
        <v>0</v>
      </c>
      <c r="I551" s="104"/>
      <c r="J551" s="103"/>
      <c r="K551" s="75">
        <f t="shared" si="635"/>
        <v>0</v>
      </c>
      <c r="L551" s="104"/>
      <c r="M551" s="103"/>
      <c r="N551" s="75">
        <f t="shared" si="636"/>
        <v>0</v>
      </c>
      <c r="O551" s="104"/>
      <c r="P551" s="103"/>
      <c r="Q551" s="75">
        <f t="shared" si="637"/>
        <v>0</v>
      </c>
      <c r="R551" s="104"/>
      <c r="S551" s="103"/>
      <c r="T551" s="75">
        <f t="shared" si="638"/>
        <v>0</v>
      </c>
      <c r="U551" s="104"/>
      <c r="V551" s="103"/>
      <c r="W551" s="75">
        <f t="shared" si="639"/>
        <v>0</v>
      </c>
      <c r="X551" s="123"/>
      <c r="Y551" s="168">
        <v>532435</v>
      </c>
      <c r="Z551" s="169">
        <f t="shared" si="640"/>
        <v>0</v>
      </c>
      <c r="AA551" s="123">
        <v>532435</v>
      </c>
      <c r="AB551" s="103"/>
      <c r="AC551" s="75">
        <f t="shared" si="641"/>
        <v>0</v>
      </c>
      <c r="AD551" s="104"/>
      <c r="AE551" s="103"/>
      <c r="AF551" s="75">
        <f t="shared" si="642"/>
        <v>0</v>
      </c>
      <c r="AG551" s="104"/>
      <c r="AH551" s="103"/>
      <c r="AI551" s="75">
        <f t="shared" si="643"/>
        <v>0</v>
      </c>
      <c r="AJ551" s="104"/>
      <c r="AK551" s="103"/>
      <c r="AL551" s="75">
        <f t="shared" si="644"/>
        <v>0</v>
      </c>
      <c r="AM551" s="104"/>
      <c r="AN551" s="103"/>
      <c r="AO551" s="75">
        <f t="shared" si="645"/>
        <v>0</v>
      </c>
      <c r="AP551" s="104"/>
      <c r="AQ551" s="103"/>
      <c r="AR551" s="75">
        <f t="shared" si="646"/>
        <v>0</v>
      </c>
      <c r="AS551" s="104"/>
      <c r="AT551" s="98"/>
      <c r="AU551" s="79" t="s">
        <v>35</v>
      </c>
    </row>
    <row r="552" spans="1:47">
      <c r="A552" s="534"/>
      <c r="B552" s="548"/>
      <c r="C552" s="536"/>
      <c r="D552" s="564"/>
      <c r="E552" s="540"/>
      <c r="F552" s="91" t="s">
        <v>36</v>
      </c>
      <c r="G552" s="103"/>
      <c r="H552" s="75">
        <f t="shared" si="634"/>
        <v>0</v>
      </c>
      <c r="I552" s="104"/>
      <c r="J552" s="103"/>
      <c r="K552" s="75">
        <f t="shared" si="635"/>
        <v>0</v>
      </c>
      <c r="L552" s="104"/>
      <c r="M552" s="103"/>
      <c r="N552" s="75">
        <f t="shared" si="636"/>
        <v>0</v>
      </c>
      <c r="O552" s="104"/>
      <c r="P552" s="103"/>
      <c r="Q552" s="75">
        <f t="shared" si="637"/>
        <v>0</v>
      </c>
      <c r="R552" s="104"/>
      <c r="S552" s="103"/>
      <c r="T552" s="75">
        <f t="shared" si="638"/>
        <v>0</v>
      </c>
      <c r="U552" s="104"/>
      <c r="V552" s="103"/>
      <c r="W552" s="75">
        <f t="shared" si="639"/>
        <v>0</v>
      </c>
      <c r="X552" s="123"/>
      <c r="Y552" s="103"/>
      <c r="Z552" s="75">
        <f t="shared" si="640"/>
        <v>0</v>
      </c>
      <c r="AA552" s="104"/>
      <c r="AB552" s="103"/>
      <c r="AC552" s="75">
        <f t="shared" si="641"/>
        <v>0</v>
      </c>
      <c r="AD552" s="104"/>
      <c r="AE552" s="168">
        <v>53600</v>
      </c>
      <c r="AF552" s="169">
        <f t="shared" si="642"/>
        <v>0</v>
      </c>
      <c r="AG552" s="104">
        <f>48240+5360</f>
        <v>53600</v>
      </c>
      <c r="AH552" s="103"/>
      <c r="AI552" s="75">
        <f t="shared" si="643"/>
        <v>0</v>
      </c>
      <c r="AJ552" s="104"/>
      <c r="AK552" s="103"/>
      <c r="AL552" s="75">
        <f t="shared" si="644"/>
        <v>0</v>
      </c>
      <c r="AM552" s="104"/>
      <c r="AN552" s="103"/>
      <c r="AO552" s="75">
        <f t="shared" si="645"/>
        <v>0</v>
      </c>
      <c r="AP552" s="104"/>
      <c r="AQ552" s="103"/>
      <c r="AR552" s="75">
        <f t="shared" si="646"/>
        <v>0</v>
      </c>
      <c r="AS552" s="104"/>
      <c r="AT552" s="98"/>
      <c r="AU552" s="78">
        <f>SUM(H549:H557,K549:K557,N549:N557,Q549:Q557,T549:T557,W549:W557,Z549:Z557,AC549:AC557,AF549:AF557,AI549:AI557,AL549:AL557,AO549:AO557,AR549:AR557)</f>
        <v>515200</v>
      </c>
    </row>
    <row r="553" spans="1:47">
      <c r="A553" s="534"/>
      <c r="B553" s="548"/>
      <c r="C553" s="536"/>
      <c r="D553" s="564"/>
      <c r="E553" s="540"/>
      <c r="F553" s="91" t="s">
        <v>37</v>
      </c>
      <c r="G553" s="103"/>
      <c r="H553" s="75">
        <f t="shared" si="634"/>
        <v>0</v>
      </c>
      <c r="I553" s="104"/>
      <c r="J553" s="103"/>
      <c r="K553" s="75">
        <f t="shared" si="635"/>
        <v>0</v>
      </c>
      <c r="L553" s="104"/>
      <c r="M553" s="103"/>
      <c r="N553" s="75">
        <f t="shared" si="636"/>
        <v>0</v>
      </c>
      <c r="O553" s="104"/>
      <c r="P553" s="103"/>
      <c r="Q553" s="75">
        <f t="shared" si="637"/>
        <v>0</v>
      </c>
      <c r="R553" s="104"/>
      <c r="S553" s="103"/>
      <c r="T553" s="75">
        <f t="shared" si="638"/>
        <v>0</v>
      </c>
      <c r="U553" s="104"/>
      <c r="V553" s="103"/>
      <c r="W553" s="75">
        <f t="shared" si="639"/>
        <v>0</v>
      </c>
      <c r="X553" s="123"/>
      <c r="Y553" s="103"/>
      <c r="Z553" s="75">
        <f t="shared" si="640"/>
        <v>0</v>
      </c>
      <c r="AA553" s="104"/>
      <c r="AB553" s="103"/>
      <c r="AC553" s="75">
        <f t="shared" si="641"/>
        <v>0</v>
      </c>
      <c r="AD553" s="104"/>
      <c r="AE553" s="103"/>
      <c r="AF553" s="75">
        <f t="shared" si="642"/>
        <v>0</v>
      </c>
      <c r="AG553" s="104"/>
      <c r="AH553" s="103"/>
      <c r="AI553" s="75">
        <f t="shared" si="643"/>
        <v>0</v>
      </c>
      <c r="AJ553" s="104"/>
      <c r="AK553" s="103">
        <v>515200</v>
      </c>
      <c r="AL553" s="75">
        <f t="shared" si="644"/>
        <v>515200</v>
      </c>
      <c r="AM553" s="104"/>
      <c r="AN553" s="103"/>
      <c r="AO553" s="75">
        <f t="shared" si="645"/>
        <v>0</v>
      </c>
      <c r="AP553" s="104"/>
      <c r="AQ553" s="103"/>
      <c r="AR553" s="75">
        <f t="shared" si="646"/>
        <v>0</v>
      </c>
      <c r="AS553" s="104"/>
      <c r="AT553" s="98">
        <v>515200</v>
      </c>
      <c r="AU553" s="79" t="s">
        <v>38</v>
      </c>
    </row>
    <row r="554" spans="1:47">
      <c r="A554" s="534"/>
      <c r="B554" s="548"/>
      <c r="C554" s="536"/>
      <c r="D554" s="564"/>
      <c r="E554" s="540"/>
      <c r="F554" s="91" t="s">
        <v>40</v>
      </c>
      <c r="G554" s="103"/>
      <c r="H554" s="75">
        <f t="shared" si="634"/>
        <v>0</v>
      </c>
      <c r="I554" s="104"/>
      <c r="J554" s="103"/>
      <c r="K554" s="75">
        <f t="shared" si="635"/>
        <v>0</v>
      </c>
      <c r="L554" s="104"/>
      <c r="M554" s="103"/>
      <c r="N554" s="75">
        <f t="shared" si="636"/>
        <v>0</v>
      </c>
      <c r="O554" s="104"/>
      <c r="P554" s="103"/>
      <c r="Q554" s="75">
        <f t="shared" si="637"/>
        <v>0</v>
      </c>
      <c r="R554" s="104"/>
      <c r="S554" s="103"/>
      <c r="T554" s="75">
        <f t="shared" si="638"/>
        <v>0</v>
      </c>
      <c r="U554" s="104"/>
      <c r="V554" s="103"/>
      <c r="W554" s="75">
        <f t="shared" si="639"/>
        <v>0</v>
      </c>
      <c r="X554" s="123"/>
      <c r="Y554" s="103"/>
      <c r="Z554" s="75">
        <f t="shared" si="640"/>
        <v>0</v>
      </c>
      <c r="AA554" s="104"/>
      <c r="AB554" s="103"/>
      <c r="AC554" s="75">
        <f t="shared" si="641"/>
        <v>0</v>
      </c>
      <c r="AD554" s="123"/>
      <c r="AE554" s="103"/>
      <c r="AF554" s="75">
        <f t="shared" si="642"/>
        <v>0</v>
      </c>
      <c r="AG554" s="123"/>
      <c r="AH554" s="103"/>
      <c r="AI554" s="75">
        <f t="shared" si="643"/>
        <v>0</v>
      </c>
      <c r="AJ554" s="104"/>
      <c r="AK554" s="103"/>
      <c r="AL554" s="75">
        <f t="shared" si="644"/>
        <v>0</v>
      </c>
      <c r="AM554" s="104"/>
      <c r="AN554" s="103"/>
      <c r="AO554" s="75">
        <f t="shared" si="645"/>
        <v>0</v>
      </c>
      <c r="AP554" s="104"/>
      <c r="AQ554" s="103"/>
      <c r="AR554" s="75">
        <f t="shared" si="646"/>
        <v>0</v>
      </c>
      <c r="AS554" s="104"/>
      <c r="AT554" s="98">
        <v>4500800</v>
      </c>
      <c r="AU554" s="78">
        <f>SUM(I549:I557,L549:L557,O549:O557,R549:R557,U549:U557,X549:X557,AA549:AA557,AD549:AD557,AG549:AG557,AJ549:AJ557,AM549:AM557,AP549:AP557,AS549:AS557)</f>
        <v>586035</v>
      </c>
    </row>
    <row r="555" spans="1:47">
      <c r="A555" s="534"/>
      <c r="B555" s="548"/>
      <c r="C555" s="536"/>
      <c r="D555" s="564"/>
      <c r="E555" s="540"/>
      <c r="F555" s="91" t="s">
        <v>41</v>
      </c>
      <c r="G555" s="103"/>
      <c r="H555" s="75">
        <f t="shared" si="634"/>
        <v>0</v>
      </c>
      <c r="I555" s="104"/>
      <c r="J555" s="103"/>
      <c r="K555" s="75">
        <f t="shared" si="635"/>
        <v>0</v>
      </c>
      <c r="L555" s="104"/>
      <c r="M555" s="103"/>
      <c r="N555" s="75">
        <f t="shared" si="636"/>
        <v>0</v>
      </c>
      <c r="O555" s="104"/>
      <c r="P555" s="103"/>
      <c r="Q555" s="75">
        <f t="shared" si="637"/>
        <v>0</v>
      </c>
      <c r="R555" s="104"/>
      <c r="S555" s="103"/>
      <c r="T555" s="75">
        <f t="shared" si="638"/>
        <v>0</v>
      </c>
      <c r="U555" s="104"/>
      <c r="V555" s="103"/>
      <c r="W555" s="75">
        <f t="shared" si="639"/>
        <v>0</v>
      </c>
      <c r="X555" s="123"/>
      <c r="Y555" s="103"/>
      <c r="Z555" s="75">
        <f t="shared" si="640"/>
        <v>0</v>
      </c>
      <c r="AA555" s="104"/>
      <c r="AB555" s="103"/>
      <c r="AC555" s="75">
        <f t="shared" si="641"/>
        <v>0</v>
      </c>
      <c r="AD555" s="104"/>
      <c r="AE555" s="103"/>
      <c r="AF555" s="75">
        <f t="shared" si="642"/>
        <v>0</v>
      </c>
      <c r="AG555" s="104"/>
      <c r="AH555" s="103"/>
      <c r="AI555" s="75">
        <f t="shared" si="643"/>
        <v>0</v>
      </c>
      <c r="AJ555" s="104"/>
      <c r="AK555" s="103"/>
      <c r="AL555" s="75">
        <f t="shared" si="644"/>
        <v>0</v>
      </c>
      <c r="AM555" s="104"/>
      <c r="AN555" s="103"/>
      <c r="AO555" s="75">
        <f t="shared" si="645"/>
        <v>0</v>
      </c>
      <c r="AP555" s="104"/>
      <c r="AQ555" s="103"/>
      <c r="AR555" s="75">
        <f t="shared" si="646"/>
        <v>0</v>
      </c>
      <c r="AS555" s="104"/>
      <c r="AT555" s="98"/>
      <c r="AU555" s="79" t="s">
        <v>42</v>
      </c>
    </row>
    <row r="556" spans="1:47">
      <c r="A556" s="534"/>
      <c r="B556" s="548"/>
      <c r="C556" s="536"/>
      <c r="D556" s="564"/>
      <c r="E556" s="540"/>
      <c r="F556" s="91" t="s">
        <v>43</v>
      </c>
      <c r="G556" s="103"/>
      <c r="H556" s="75">
        <f t="shared" si="634"/>
        <v>0</v>
      </c>
      <c r="I556" s="104"/>
      <c r="J556" s="103"/>
      <c r="K556" s="75">
        <f t="shared" si="635"/>
        <v>0</v>
      </c>
      <c r="L556" s="104"/>
      <c r="M556" s="103"/>
      <c r="N556" s="75">
        <f t="shared" si="636"/>
        <v>0</v>
      </c>
      <c r="O556" s="104"/>
      <c r="P556" s="103"/>
      <c r="Q556" s="75">
        <f t="shared" si="637"/>
        <v>0</v>
      </c>
      <c r="R556" s="104"/>
      <c r="S556" s="103"/>
      <c r="T556" s="75">
        <f t="shared" si="638"/>
        <v>0</v>
      </c>
      <c r="U556" s="104"/>
      <c r="V556" s="103"/>
      <c r="W556" s="75">
        <f t="shared" si="639"/>
        <v>0</v>
      </c>
      <c r="X556" s="123"/>
      <c r="Y556" s="103"/>
      <c r="Z556" s="75">
        <f t="shared" si="640"/>
        <v>0</v>
      </c>
      <c r="AA556" s="104"/>
      <c r="AB556" s="103"/>
      <c r="AC556" s="75">
        <f t="shared" si="641"/>
        <v>0</v>
      </c>
      <c r="AD556" s="104"/>
      <c r="AE556" s="103"/>
      <c r="AF556" s="75">
        <f t="shared" si="642"/>
        <v>0</v>
      </c>
      <c r="AG556" s="104"/>
      <c r="AH556" s="103"/>
      <c r="AI556" s="75">
        <f t="shared" si="643"/>
        <v>0</v>
      </c>
      <c r="AJ556" s="104"/>
      <c r="AK556" s="103"/>
      <c r="AL556" s="75">
        <f t="shared" si="644"/>
        <v>0</v>
      </c>
      <c r="AM556" s="104"/>
      <c r="AN556" s="103"/>
      <c r="AO556" s="75">
        <f t="shared" si="645"/>
        <v>0</v>
      </c>
      <c r="AP556" s="104"/>
      <c r="AQ556" s="103"/>
      <c r="AR556" s="75">
        <f t="shared" si="646"/>
        <v>0</v>
      </c>
      <c r="AS556" s="104"/>
      <c r="AT556" s="98"/>
      <c r="AU556" s="80">
        <f>AU554/AU550</f>
        <v>9.5800635417799054E-2</v>
      </c>
    </row>
    <row r="557" spans="1:47">
      <c r="A557" s="535"/>
      <c r="B557" s="549"/>
      <c r="C557" s="537"/>
      <c r="D557" s="567"/>
      <c r="E557" s="541"/>
      <c r="F557" s="92" t="s">
        <v>44</v>
      </c>
      <c r="G557" s="105"/>
      <c r="H557" s="81">
        <f t="shared" si="634"/>
        <v>0</v>
      </c>
      <c r="I557" s="106"/>
      <c r="J557" s="105"/>
      <c r="K557" s="81">
        <f t="shared" si="635"/>
        <v>0</v>
      </c>
      <c r="L557" s="106"/>
      <c r="M557" s="105"/>
      <c r="N557" s="81">
        <f t="shared" si="636"/>
        <v>0</v>
      </c>
      <c r="O557" s="106"/>
      <c r="P557" s="105"/>
      <c r="Q557" s="81">
        <f t="shared" si="637"/>
        <v>0</v>
      </c>
      <c r="R557" s="106"/>
      <c r="S557" s="105"/>
      <c r="T557" s="81">
        <f t="shared" si="638"/>
        <v>0</v>
      </c>
      <c r="U557" s="106"/>
      <c r="V557" s="105"/>
      <c r="W557" s="81">
        <f t="shared" si="639"/>
        <v>0</v>
      </c>
      <c r="X557" s="124"/>
      <c r="Y557" s="105"/>
      <c r="Z557" s="81">
        <f t="shared" si="640"/>
        <v>0</v>
      </c>
      <c r="AA557" s="106"/>
      <c r="AB557" s="105"/>
      <c r="AC557" s="81">
        <f t="shared" si="641"/>
        <v>0</v>
      </c>
      <c r="AD557" s="106"/>
      <c r="AE557" s="105"/>
      <c r="AF557" s="81">
        <f t="shared" si="642"/>
        <v>0</v>
      </c>
      <c r="AG557" s="106"/>
      <c r="AH557" s="105"/>
      <c r="AI557" s="81">
        <f t="shared" si="643"/>
        <v>0</v>
      </c>
      <c r="AJ557" s="106"/>
      <c r="AK557" s="105"/>
      <c r="AL557" s="81">
        <f t="shared" si="644"/>
        <v>0</v>
      </c>
      <c r="AM557" s="106"/>
      <c r="AN557" s="105"/>
      <c r="AO557" s="81">
        <f t="shared" si="645"/>
        <v>0</v>
      </c>
      <c r="AP557" s="106"/>
      <c r="AQ557" s="105"/>
      <c r="AR557" s="81">
        <f t="shared" si="646"/>
        <v>0</v>
      </c>
      <c r="AS557" s="106"/>
      <c r="AT557" s="99"/>
      <c r="AU557" s="82"/>
    </row>
    <row r="558" spans="1:47" ht="15" customHeight="1">
      <c r="A558" s="546" t="s">
        <v>22</v>
      </c>
      <c r="B558" s="532" t="s">
        <v>18</v>
      </c>
      <c r="C558" s="532" t="s">
        <v>19</v>
      </c>
      <c r="D558" s="532" t="s">
        <v>204</v>
      </c>
      <c r="E558" s="532" t="s">
        <v>21</v>
      </c>
      <c r="F558" s="550" t="s">
        <v>23</v>
      </c>
      <c r="G558" s="512" t="s">
        <v>24</v>
      </c>
      <c r="H558" s="502" t="s">
        <v>25</v>
      </c>
      <c r="I558" s="504" t="s">
        <v>26</v>
      </c>
      <c r="J558" s="512" t="s">
        <v>24</v>
      </c>
      <c r="K558" s="502" t="s">
        <v>25</v>
      </c>
      <c r="L558" s="504" t="s">
        <v>26</v>
      </c>
      <c r="M558" s="512" t="s">
        <v>24</v>
      </c>
      <c r="N558" s="502" t="s">
        <v>25</v>
      </c>
      <c r="O558" s="504" t="s">
        <v>26</v>
      </c>
      <c r="P558" s="512" t="s">
        <v>24</v>
      </c>
      <c r="Q558" s="502" t="s">
        <v>25</v>
      </c>
      <c r="R558" s="504" t="s">
        <v>26</v>
      </c>
      <c r="S558" s="512" t="s">
        <v>24</v>
      </c>
      <c r="T558" s="502" t="s">
        <v>25</v>
      </c>
      <c r="U558" s="504" t="s">
        <v>26</v>
      </c>
      <c r="V558" s="512" t="s">
        <v>24</v>
      </c>
      <c r="W558" s="502" t="s">
        <v>25</v>
      </c>
      <c r="X558" s="542" t="s">
        <v>26</v>
      </c>
      <c r="Y558" s="512" t="s">
        <v>24</v>
      </c>
      <c r="Z558" s="502" t="s">
        <v>25</v>
      </c>
      <c r="AA558" s="504" t="s">
        <v>26</v>
      </c>
      <c r="AB558" s="512" t="s">
        <v>24</v>
      </c>
      <c r="AC558" s="502" t="s">
        <v>25</v>
      </c>
      <c r="AD558" s="504" t="s">
        <v>26</v>
      </c>
      <c r="AE558" s="512" t="s">
        <v>24</v>
      </c>
      <c r="AF558" s="502" t="s">
        <v>25</v>
      </c>
      <c r="AG558" s="504" t="s">
        <v>26</v>
      </c>
      <c r="AH558" s="512" t="s">
        <v>24</v>
      </c>
      <c r="AI558" s="502" t="s">
        <v>25</v>
      </c>
      <c r="AJ558" s="504" t="s">
        <v>26</v>
      </c>
      <c r="AK558" s="512" t="s">
        <v>24</v>
      </c>
      <c r="AL558" s="502" t="s">
        <v>25</v>
      </c>
      <c r="AM558" s="504" t="s">
        <v>26</v>
      </c>
      <c r="AN558" s="512" t="s">
        <v>24</v>
      </c>
      <c r="AO558" s="502" t="s">
        <v>25</v>
      </c>
      <c r="AP558" s="504" t="s">
        <v>26</v>
      </c>
      <c r="AQ558" s="512" t="s">
        <v>24</v>
      </c>
      <c r="AR558" s="502" t="s">
        <v>25</v>
      </c>
      <c r="AS558" s="504" t="s">
        <v>26</v>
      </c>
      <c r="AT558" s="544" t="s">
        <v>24</v>
      </c>
      <c r="AU558" s="552" t="s">
        <v>27</v>
      </c>
    </row>
    <row r="559" spans="1:47" ht="15" customHeight="1">
      <c r="A559" s="547"/>
      <c r="B559" s="533"/>
      <c r="C559" s="533"/>
      <c r="D559" s="533"/>
      <c r="E559" s="533"/>
      <c r="F559" s="551"/>
      <c r="G559" s="513"/>
      <c r="H559" s="503"/>
      <c r="I559" s="505"/>
      <c r="J559" s="513"/>
      <c r="K559" s="503"/>
      <c r="L559" s="505"/>
      <c r="M559" s="513"/>
      <c r="N559" s="503"/>
      <c r="O559" s="505"/>
      <c r="P559" s="513"/>
      <c r="Q559" s="503"/>
      <c r="R559" s="505"/>
      <c r="S559" s="513"/>
      <c r="T559" s="503"/>
      <c r="U559" s="505"/>
      <c r="V559" s="513"/>
      <c r="W559" s="503"/>
      <c r="X559" s="543"/>
      <c r="Y559" s="513"/>
      <c r="Z559" s="503"/>
      <c r="AA559" s="505"/>
      <c r="AB559" s="513"/>
      <c r="AC559" s="503"/>
      <c r="AD559" s="505"/>
      <c r="AE559" s="513"/>
      <c r="AF559" s="503"/>
      <c r="AG559" s="505"/>
      <c r="AH559" s="513"/>
      <c r="AI559" s="503"/>
      <c r="AJ559" s="505"/>
      <c r="AK559" s="513"/>
      <c r="AL559" s="503"/>
      <c r="AM559" s="505"/>
      <c r="AN559" s="513"/>
      <c r="AO559" s="503"/>
      <c r="AP559" s="505"/>
      <c r="AQ559" s="513"/>
      <c r="AR559" s="503"/>
      <c r="AS559" s="505"/>
      <c r="AT559" s="545"/>
      <c r="AU559" s="553"/>
    </row>
    <row r="560" spans="1:47" ht="15" customHeight="1">
      <c r="A560" s="534" t="s">
        <v>205</v>
      </c>
      <c r="B560" s="548" t="s">
        <v>403</v>
      </c>
      <c r="C560" s="536">
        <v>2628</v>
      </c>
      <c r="D560" s="564" t="s">
        <v>404</v>
      </c>
      <c r="E560" s="540" t="s">
        <v>405</v>
      </c>
      <c r="F560" s="91" t="s">
        <v>31</v>
      </c>
      <c r="G560" s="103"/>
      <c r="H560" s="75">
        <f t="shared" ref="H560:H568" si="647">G560-I560</f>
        <v>0</v>
      </c>
      <c r="I560" s="104"/>
      <c r="J560" s="103"/>
      <c r="K560" s="75">
        <f t="shared" ref="K560:K568" si="648">J560-L560</f>
        <v>0</v>
      </c>
      <c r="L560" s="104"/>
      <c r="M560" s="103"/>
      <c r="N560" s="75">
        <f t="shared" ref="N560:N568" si="649">M560-O560</f>
        <v>0</v>
      </c>
      <c r="O560" s="104"/>
      <c r="P560" s="103"/>
      <c r="Q560" s="75">
        <f t="shared" ref="Q560:Q568" si="650">P560-R560</f>
        <v>0</v>
      </c>
      <c r="R560" s="104"/>
      <c r="S560" s="103"/>
      <c r="T560" s="75">
        <f t="shared" ref="T560:T568" si="651">S560-U560</f>
        <v>0</v>
      </c>
      <c r="U560" s="104"/>
      <c r="V560" s="103"/>
      <c r="W560" s="75">
        <f t="shared" ref="W560:W568" si="652">V560-X560</f>
        <v>0</v>
      </c>
      <c r="X560" s="123"/>
      <c r="Y560" s="103"/>
      <c r="Z560" s="75">
        <f t="shared" ref="Z560:Z568" si="653">Y560-AA560</f>
        <v>0</v>
      </c>
      <c r="AA560" s="104"/>
      <c r="AB560" s="103"/>
      <c r="AC560" s="75">
        <f t="shared" ref="AC560:AC568" si="654">AB560-AD560</f>
        <v>0</v>
      </c>
      <c r="AD560" s="104"/>
      <c r="AE560" s="103"/>
      <c r="AF560" s="75">
        <f t="shared" ref="AF560:AF568" si="655">AE560-AG560</f>
        <v>0</v>
      </c>
      <c r="AG560" s="104"/>
      <c r="AH560" s="103"/>
      <c r="AI560" s="75">
        <f t="shared" ref="AI560:AI568" si="656">AH560-AJ560</f>
        <v>0</v>
      </c>
      <c r="AJ560" s="104"/>
      <c r="AK560" s="103"/>
      <c r="AL560" s="75">
        <f t="shared" ref="AL560:AL568" si="657">AK560-AM560</f>
        <v>0</v>
      </c>
      <c r="AM560" s="104"/>
      <c r="AN560" s="103"/>
      <c r="AO560" s="75">
        <f t="shared" ref="AO560:AO568" si="658">AN560-AP560</f>
        <v>0</v>
      </c>
      <c r="AP560" s="104"/>
      <c r="AQ560" s="103"/>
      <c r="AR560" s="75">
        <f t="shared" ref="AR560:AR568" si="659">AQ560-AS560</f>
        <v>0</v>
      </c>
      <c r="AS560" s="104"/>
      <c r="AT560" s="98"/>
      <c r="AU560" s="77" t="s">
        <v>32</v>
      </c>
    </row>
    <row r="561" spans="1:47">
      <c r="A561" s="534"/>
      <c r="B561" s="548"/>
      <c r="C561" s="536"/>
      <c r="D561" s="564"/>
      <c r="E561" s="540"/>
      <c r="F561" s="91" t="s">
        <v>33</v>
      </c>
      <c r="G561" s="103"/>
      <c r="H561" s="75">
        <f t="shared" si="647"/>
        <v>0</v>
      </c>
      <c r="I561" s="104"/>
      <c r="J561" s="103"/>
      <c r="K561" s="75">
        <f t="shared" si="648"/>
        <v>0</v>
      </c>
      <c r="L561" s="104"/>
      <c r="M561" s="103"/>
      <c r="N561" s="75">
        <f t="shared" si="649"/>
        <v>0</v>
      </c>
      <c r="O561" s="104"/>
      <c r="P561" s="103"/>
      <c r="Q561" s="75">
        <f t="shared" si="650"/>
        <v>0</v>
      </c>
      <c r="R561" s="104"/>
      <c r="S561" s="103"/>
      <c r="T561" s="75">
        <f t="shared" si="651"/>
        <v>0</v>
      </c>
      <c r="U561" s="104"/>
      <c r="V561" s="103"/>
      <c r="W561" s="75">
        <f t="shared" si="652"/>
        <v>0</v>
      </c>
      <c r="X561" s="123"/>
      <c r="Y561" s="103"/>
      <c r="Z561" s="75">
        <f t="shared" si="653"/>
        <v>0</v>
      </c>
      <c r="AA561" s="104"/>
      <c r="AB561" s="103"/>
      <c r="AC561" s="75">
        <f t="shared" si="654"/>
        <v>0</v>
      </c>
      <c r="AD561" s="104"/>
      <c r="AE561" s="103"/>
      <c r="AF561" s="75">
        <f t="shared" si="655"/>
        <v>0</v>
      </c>
      <c r="AG561" s="104"/>
      <c r="AH561" s="103"/>
      <c r="AI561" s="75">
        <f t="shared" si="656"/>
        <v>0</v>
      </c>
      <c r="AJ561" s="104"/>
      <c r="AK561" s="103"/>
      <c r="AL561" s="75">
        <f t="shared" si="657"/>
        <v>0</v>
      </c>
      <c r="AM561" s="104"/>
      <c r="AN561" s="103"/>
      <c r="AO561" s="75">
        <f t="shared" si="658"/>
        <v>0</v>
      </c>
      <c r="AP561" s="104"/>
      <c r="AQ561" s="103"/>
      <c r="AR561" s="75">
        <f t="shared" si="659"/>
        <v>0</v>
      </c>
      <c r="AS561" s="104"/>
      <c r="AT561" s="98"/>
      <c r="AU561" s="78">
        <f>SUM(G560:G568,J560:J568,M560:M568,P560:P568,S560:S568,V560:V568,Y560:Y568,AB560:AB568,AE560:AE568,AH560:AH568,AK560:AK568,AT560:AT568,AN560:AN568,AQ560:AQ568)</f>
        <v>4747395</v>
      </c>
    </row>
    <row r="562" spans="1:47">
      <c r="A562" s="534"/>
      <c r="B562" s="548"/>
      <c r="C562" s="536"/>
      <c r="D562" s="564"/>
      <c r="E562" s="540"/>
      <c r="F562" s="91" t="s">
        <v>34</v>
      </c>
      <c r="G562" s="103"/>
      <c r="H562" s="75">
        <f t="shared" si="647"/>
        <v>0</v>
      </c>
      <c r="I562" s="104"/>
      <c r="J562" s="103"/>
      <c r="K562" s="75">
        <f t="shared" si="648"/>
        <v>0</v>
      </c>
      <c r="L562" s="104"/>
      <c r="M562" s="103"/>
      <c r="N562" s="75">
        <f t="shared" si="649"/>
        <v>0</v>
      </c>
      <c r="O562" s="104"/>
      <c r="P562" s="103"/>
      <c r="Q562" s="75">
        <f t="shared" si="650"/>
        <v>0</v>
      </c>
      <c r="R562" s="104"/>
      <c r="S562" s="103"/>
      <c r="T562" s="75">
        <f t="shared" si="651"/>
        <v>0</v>
      </c>
      <c r="U562" s="104"/>
      <c r="V562" s="103"/>
      <c r="W562" s="75">
        <f t="shared" si="652"/>
        <v>0</v>
      </c>
      <c r="X562" s="123"/>
      <c r="Y562" s="168">
        <v>416195</v>
      </c>
      <c r="Z562" s="169">
        <f t="shared" si="653"/>
        <v>0</v>
      </c>
      <c r="AA562" s="123">
        <v>416195</v>
      </c>
      <c r="AB562" s="103"/>
      <c r="AC562" s="75">
        <f t="shared" si="654"/>
        <v>0</v>
      </c>
      <c r="AD562" s="104"/>
      <c r="AE562" s="103"/>
      <c r="AF562" s="75">
        <f t="shared" si="655"/>
        <v>0</v>
      </c>
      <c r="AG562" s="104"/>
      <c r="AH562" s="103"/>
      <c r="AI562" s="75">
        <f t="shared" si="656"/>
        <v>0</v>
      </c>
      <c r="AJ562" s="104"/>
      <c r="AK562" s="103"/>
      <c r="AL562" s="75">
        <f t="shared" si="657"/>
        <v>0</v>
      </c>
      <c r="AM562" s="104"/>
      <c r="AN562" s="103"/>
      <c r="AO562" s="75">
        <f t="shared" si="658"/>
        <v>0</v>
      </c>
      <c r="AP562" s="104"/>
      <c r="AQ562" s="103"/>
      <c r="AR562" s="75">
        <f t="shared" si="659"/>
        <v>0</v>
      </c>
      <c r="AS562" s="104"/>
      <c r="AT562" s="98"/>
      <c r="AU562" s="79" t="s">
        <v>35</v>
      </c>
    </row>
    <row r="563" spans="1:47">
      <c r="A563" s="534"/>
      <c r="B563" s="548"/>
      <c r="C563" s="536"/>
      <c r="D563" s="564"/>
      <c r="E563" s="540"/>
      <c r="F563" s="91" t="s">
        <v>36</v>
      </c>
      <c r="G563" s="103"/>
      <c r="H563" s="75">
        <f t="shared" si="647"/>
        <v>0</v>
      </c>
      <c r="I563" s="104"/>
      <c r="J563" s="103"/>
      <c r="K563" s="75">
        <f t="shared" si="648"/>
        <v>0</v>
      </c>
      <c r="L563" s="104"/>
      <c r="M563" s="103"/>
      <c r="N563" s="75">
        <f t="shared" si="649"/>
        <v>0</v>
      </c>
      <c r="O563" s="104"/>
      <c r="P563" s="103"/>
      <c r="Q563" s="75">
        <f t="shared" si="650"/>
        <v>0</v>
      </c>
      <c r="R563" s="104"/>
      <c r="S563" s="103"/>
      <c r="T563" s="75">
        <f t="shared" si="651"/>
        <v>0</v>
      </c>
      <c r="U563" s="104"/>
      <c r="V563" s="103"/>
      <c r="W563" s="75">
        <f t="shared" si="652"/>
        <v>0</v>
      </c>
      <c r="X563" s="123"/>
      <c r="Y563" s="103"/>
      <c r="Z563" s="75">
        <f t="shared" si="653"/>
        <v>0</v>
      </c>
      <c r="AA563" s="104"/>
      <c r="AB563" s="103"/>
      <c r="AC563" s="75">
        <f t="shared" si="654"/>
        <v>0</v>
      </c>
      <c r="AD563" s="104"/>
      <c r="AE563" s="168">
        <v>111200</v>
      </c>
      <c r="AF563" s="169">
        <f t="shared" si="655"/>
        <v>0</v>
      </c>
      <c r="AG563" s="104">
        <f>100080+11120</f>
        <v>111200</v>
      </c>
      <c r="AH563" s="103"/>
      <c r="AI563" s="75">
        <f t="shared" si="656"/>
        <v>0</v>
      </c>
      <c r="AJ563" s="104"/>
      <c r="AK563" s="103"/>
      <c r="AL563" s="75">
        <f t="shared" si="657"/>
        <v>0</v>
      </c>
      <c r="AM563" s="104"/>
      <c r="AN563" s="103"/>
      <c r="AO563" s="75">
        <f t="shared" si="658"/>
        <v>0</v>
      </c>
      <c r="AP563" s="104"/>
      <c r="AQ563" s="103"/>
      <c r="AR563" s="75">
        <f t="shared" si="659"/>
        <v>0</v>
      </c>
      <c r="AS563" s="104"/>
      <c r="AT563" s="98"/>
      <c r="AU563" s="78">
        <f>SUM(H560:H568,K560:K568,N560:N568,Q560:Q568,T560:T568,W560:W568,Z560:Z568,AC560:AC568,AF560:AF568,AI560:AI568,AL560:AL568,AO560:AO568,AR560:AR568)</f>
        <v>145200</v>
      </c>
    </row>
    <row r="564" spans="1:47">
      <c r="A564" s="534"/>
      <c r="B564" s="548"/>
      <c r="C564" s="536"/>
      <c r="D564" s="564"/>
      <c r="E564" s="540"/>
      <c r="F564" s="91" t="s">
        <v>37</v>
      </c>
      <c r="G564" s="103"/>
      <c r="H564" s="75">
        <f t="shared" si="647"/>
        <v>0</v>
      </c>
      <c r="I564" s="104"/>
      <c r="J564" s="103"/>
      <c r="K564" s="75">
        <f t="shared" si="648"/>
        <v>0</v>
      </c>
      <c r="L564" s="104"/>
      <c r="M564" s="103"/>
      <c r="N564" s="75">
        <f t="shared" si="649"/>
        <v>0</v>
      </c>
      <c r="O564" s="104"/>
      <c r="P564" s="103"/>
      <c r="Q564" s="75">
        <f t="shared" si="650"/>
        <v>0</v>
      </c>
      <c r="R564" s="104"/>
      <c r="S564" s="103"/>
      <c r="T564" s="75">
        <f t="shared" si="651"/>
        <v>0</v>
      </c>
      <c r="U564" s="104"/>
      <c r="V564" s="103"/>
      <c r="W564" s="75">
        <f t="shared" si="652"/>
        <v>0</v>
      </c>
      <c r="X564" s="123"/>
      <c r="Y564" s="103"/>
      <c r="Z564" s="75">
        <f t="shared" si="653"/>
        <v>0</v>
      </c>
      <c r="AA564" s="104"/>
      <c r="AB564" s="103"/>
      <c r="AC564" s="75">
        <f t="shared" si="654"/>
        <v>0</v>
      </c>
      <c r="AD564" s="104"/>
      <c r="AE564" s="103"/>
      <c r="AF564" s="75">
        <f t="shared" si="655"/>
        <v>0</v>
      </c>
      <c r="AG564" s="104"/>
      <c r="AH564" s="103"/>
      <c r="AI564" s="75">
        <f t="shared" si="656"/>
        <v>0</v>
      </c>
      <c r="AJ564" s="104"/>
      <c r="AK564" s="103">
        <v>145200</v>
      </c>
      <c r="AL564" s="75">
        <f t="shared" si="657"/>
        <v>145200</v>
      </c>
      <c r="AM564" s="104"/>
      <c r="AN564" s="103"/>
      <c r="AO564" s="75">
        <f t="shared" si="658"/>
        <v>0</v>
      </c>
      <c r="AP564" s="104"/>
      <c r="AQ564" s="103"/>
      <c r="AR564" s="75">
        <f t="shared" si="659"/>
        <v>0</v>
      </c>
      <c r="AS564" s="104"/>
      <c r="AT564" s="98">
        <v>145200</v>
      </c>
      <c r="AU564" s="79" t="s">
        <v>38</v>
      </c>
    </row>
    <row r="565" spans="1:47">
      <c r="A565" s="534"/>
      <c r="B565" s="548"/>
      <c r="C565" s="536"/>
      <c r="D565" s="564"/>
      <c r="E565" s="540"/>
      <c r="F565" s="91" t="s">
        <v>40</v>
      </c>
      <c r="G565" s="103"/>
      <c r="H565" s="75">
        <f t="shared" si="647"/>
        <v>0</v>
      </c>
      <c r="I565" s="104"/>
      <c r="J565" s="103"/>
      <c r="K565" s="75">
        <f t="shared" si="648"/>
        <v>0</v>
      </c>
      <c r="L565" s="104"/>
      <c r="M565" s="103"/>
      <c r="N565" s="75">
        <f t="shared" si="649"/>
        <v>0</v>
      </c>
      <c r="O565" s="104"/>
      <c r="P565" s="103"/>
      <c r="Q565" s="75">
        <f t="shared" si="650"/>
        <v>0</v>
      </c>
      <c r="R565" s="104"/>
      <c r="S565" s="103"/>
      <c r="T565" s="75">
        <f t="shared" si="651"/>
        <v>0</v>
      </c>
      <c r="U565" s="104"/>
      <c r="V565" s="103"/>
      <c r="W565" s="75">
        <f t="shared" si="652"/>
        <v>0</v>
      </c>
      <c r="X565" s="123"/>
      <c r="Y565" s="103"/>
      <c r="Z565" s="75">
        <f t="shared" si="653"/>
        <v>0</v>
      </c>
      <c r="AA565" s="104"/>
      <c r="AB565" s="103"/>
      <c r="AC565" s="75">
        <f t="shared" si="654"/>
        <v>0</v>
      </c>
      <c r="AD565" s="123"/>
      <c r="AE565" s="103"/>
      <c r="AF565" s="75">
        <f t="shared" si="655"/>
        <v>0</v>
      </c>
      <c r="AG565" s="123"/>
      <c r="AH565" s="103"/>
      <c r="AI565" s="75">
        <f t="shared" si="656"/>
        <v>0</v>
      </c>
      <c r="AJ565" s="104"/>
      <c r="AK565" s="103"/>
      <c r="AL565" s="75">
        <f t="shared" si="657"/>
        <v>0</v>
      </c>
      <c r="AM565" s="104"/>
      <c r="AN565" s="103"/>
      <c r="AO565" s="75">
        <f t="shared" si="658"/>
        <v>0</v>
      </c>
      <c r="AP565" s="104"/>
      <c r="AQ565" s="103"/>
      <c r="AR565" s="75">
        <f t="shared" si="659"/>
        <v>0</v>
      </c>
      <c r="AS565" s="104"/>
      <c r="AT565" s="98">
        <v>3929600</v>
      </c>
      <c r="AU565" s="78">
        <f>SUM(I560:I568,L560:L568,O560:O568,R560:R568,U560:U568,X560:X568,AA560:AA568,AD560:AD568,AG560:AG568,AJ560:AJ568,AM560:AM568,AP560:AP568,AS560:AS568)</f>
        <v>527395</v>
      </c>
    </row>
    <row r="566" spans="1:47">
      <c r="A566" s="534"/>
      <c r="B566" s="548"/>
      <c r="C566" s="536"/>
      <c r="D566" s="564"/>
      <c r="E566" s="540"/>
      <c r="F566" s="91" t="s">
        <v>41</v>
      </c>
      <c r="G566" s="103"/>
      <c r="H566" s="75">
        <f t="shared" si="647"/>
        <v>0</v>
      </c>
      <c r="I566" s="104"/>
      <c r="J566" s="103"/>
      <c r="K566" s="75">
        <f t="shared" si="648"/>
        <v>0</v>
      </c>
      <c r="L566" s="104"/>
      <c r="M566" s="103"/>
      <c r="N566" s="75">
        <f t="shared" si="649"/>
        <v>0</v>
      </c>
      <c r="O566" s="104"/>
      <c r="P566" s="103"/>
      <c r="Q566" s="75">
        <f t="shared" si="650"/>
        <v>0</v>
      </c>
      <c r="R566" s="104"/>
      <c r="S566" s="103"/>
      <c r="T566" s="75">
        <f t="shared" si="651"/>
        <v>0</v>
      </c>
      <c r="U566" s="104"/>
      <c r="V566" s="103"/>
      <c r="W566" s="75">
        <f t="shared" si="652"/>
        <v>0</v>
      </c>
      <c r="X566" s="123"/>
      <c r="Y566" s="103"/>
      <c r="Z566" s="75">
        <f t="shared" si="653"/>
        <v>0</v>
      </c>
      <c r="AA566" s="104"/>
      <c r="AB566" s="103"/>
      <c r="AC566" s="75">
        <f t="shared" si="654"/>
        <v>0</v>
      </c>
      <c r="AD566" s="104"/>
      <c r="AE566" s="103"/>
      <c r="AF566" s="75">
        <f t="shared" si="655"/>
        <v>0</v>
      </c>
      <c r="AG566" s="104"/>
      <c r="AH566" s="103"/>
      <c r="AI566" s="75">
        <f t="shared" si="656"/>
        <v>0</v>
      </c>
      <c r="AJ566" s="104"/>
      <c r="AK566" s="103"/>
      <c r="AL566" s="75">
        <f t="shared" si="657"/>
        <v>0</v>
      </c>
      <c r="AM566" s="104"/>
      <c r="AN566" s="103"/>
      <c r="AO566" s="75">
        <f t="shared" si="658"/>
        <v>0</v>
      </c>
      <c r="AP566" s="104"/>
      <c r="AQ566" s="103"/>
      <c r="AR566" s="75">
        <f t="shared" si="659"/>
        <v>0</v>
      </c>
      <c r="AS566" s="104"/>
      <c r="AT566" s="98"/>
      <c r="AU566" s="79" t="s">
        <v>42</v>
      </c>
    </row>
    <row r="567" spans="1:47">
      <c r="A567" s="534"/>
      <c r="B567" s="548"/>
      <c r="C567" s="536"/>
      <c r="D567" s="564"/>
      <c r="E567" s="540"/>
      <c r="F567" s="91" t="s">
        <v>43</v>
      </c>
      <c r="G567" s="103"/>
      <c r="H567" s="75">
        <f t="shared" si="647"/>
        <v>0</v>
      </c>
      <c r="I567" s="104"/>
      <c r="J567" s="103"/>
      <c r="K567" s="75">
        <f t="shared" si="648"/>
        <v>0</v>
      </c>
      <c r="L567" s="104"/>
      <c r="M567" s="103"/>
      <c r="N567" s="75">
        <f t="shared" si="649"/>
        <v>0</v>
      </c>
      <c r="O567" s="104"/>
      <c r="P567" s="103"/>
      <c r="Q567" s="75">
        <f t="shared" si="650"/>
        <v>0</v>
      </c>
      <c r="R567" s="104"/>
      <c r="S567" s="103"/>
      <c r="T567" s="75">
        <f t="shared" si="651"/>
        <v>0</v>
      </c>
      <c r="U567" s="104"/>
      <c r="V567" s="103"/>
      <c r="W567" s="75">
        <f t="shared" si="652"/>
        <v>0</v>
      </c>
      <c r="X567" s="123"/>
      <c r="Y567" s="103"/>
      <c r="Z567" s="75">
        <f t="shared" si="653"/>
        <v>0</v>
      </c>
      <c r="AA567" s="104"/>
      <c r="AB567" s="103"/>
      <c r="AC567" s="75">
        <f t="shared" si="654"/>
        <v>0</v>
      </c>
      <c r="AD567" s="104"/>
      <c r="AE567" s="103"/>
      <c r="AF567" s="75">
        <f t="shared" si="655"/>
        <v>0</v>
      </c>
      <c r="AG567" s="104"/>
      <c r="AH567" s="103"/>
      <c r="AI567" s="75">
        <f t="shared" si="656"/>
        <v>0</v>
      </c>
      <c r="AJ567" s="104"/>
      <c r="AK567" s="103"/>
      <c r="AL567" s="75">
        <f t="shared" si="657"/>
        <v>0</v>
      </c>
      <c r="AM567" s="104"/>
      <c r="AN567" s="103"/>
      <c r="AO567" s="75">
        <f t="shared" si="658"/>
        <v>0</v>
      </c>
      <c r="AP567" s="104"/>
      <c r="AQ567" s="103"/>
      <c r="AR567" s="75">
        <f t="shared" si="659"/>
        <v>0</v>
      </c>
      <c r="AS567" s="104"/>
      <c r="AT567" s="98"/>
      <c r="AU567" s="80">
        <f>AU565/AU561</f>
        <v>0.11109145120639846</v>
      </c>
    </row>
    <row r="568" spans="1:47">
      <c r="A568" s="535"/>
      <c r="B568" s="549"/>
      <c r="C568" s="537"/>
      <c r="D568" s="567"/>
      <c r="E568" s="541"/>
      <c r="F568" s="92" t="s">
        <v>44</v>
      </c>
      <c r="G568" s="105"/>
      <c r="H568" s="81">
        <f t="shared" si="647"/>
        <v>0</v>
      </c>
      <c r="I568" s="106"/>
      <c r="J568" s="105"/>
      <c r="K568" s="81">
        <f t="shared" si="648"/>
        <v>0</v>
      </c>
      <c r="L568" s="106"/>
      <c r="M568" s="105"/>
      <c r="N568" s="81">
        <f t="shared" si="649"/>
        <v>0</v>
      </c>
      <c r="O568" s="106"/>
      <c r="P568" s="105"/>
      <c r="Q568" s="81">
        <f t="shared" si="650"/>
        <v>0</v>
      </c>
      <c r="R568" s="106"/>
      <c r="S568" s="105"/>
      <c r="T568" s="81">
        <f t="shared" si="651"/>
        <v>0</v>
      </c>
      <c r="U568" s="106"/>
      <c r="V568" s="105"/>
      <c r="W568" s="81">
        <f t="shared" si="652"/>
        <v>0</v>
      </c>
      <c r="X568" s="124"/>
      <c r="Y568" s="105"/>
      <c r="Z568" s="81">
        <f t="shared" si="653"/>
        <v>0</v>
      </c>
      <c r="AA568" s="106"/>
      <c r="AB568" s="105"/>
      <c r="AC568" s="81">
        <f t="shared" si="654"/>
        <v>0</v>
      </c>
      <c r="AD568" s="106"/>
      <c r="AE568" s="105"/>
      <c r="AF568" s="81">
        <f t="shared" si="655"/>
        <v>0</v>
      </c>
      <c r="AG568" s="106"/>
      <c r="AH568" s="105"/>
      <c r="AI568" s="81">
        <f t="shared" si="656"/>
        <v>0</v>
      </c>
      <c r="AJ568" s="106"/>
      <c r="AK568" s="105"/>
      <c r="AL568" s="81">
        <f t="shared" si="657"/>
        <v>0</v>
      </c>
      <c r="AM568" s="106"/>
      <c r="AN568" s="105"/>
      <c r="AO568" s="81">
        <f t="shared" si="658"/>
        <v>0</v>
      </c>
      <c r="AP568" s="106"/>
      <c r="AQ568" s="105"/>
      <c r="AR568" s="81">
        <f t="shared" si="659"/>
        <v>0</v>
      </c>
      <c r="AS568" s="106"/>
      <c r="AT568" s="99"/>
      <c r="AU568" s="82"/>
    </row>
    <row r="569" spans="1:47" ht="15" customHeight="1">
      <c r="A569" s="546" t="s">
        <v>22</v>
      </c>
      <c r="B569" s="532" t="s">
        <v>18</v>
      </c>
      <c r="C569" s="532" t="s">
        <v>19</v>
      </c>
      <c r="D569" s="532" t="s">
        <v>204</v>
      </c>
      <c r="E569" s="532" t="s">
        <v>21</v>
      </c>
      <c r="F569" s="550" t="s">
        <v>23</v>
      </c>
      <c r="G569" s="512" t="s">
        <v>24</v>
      </c>
      <c r="H569" s="502" t="s">
        <v>25</v>
      </c>
      <c r="I569" s="504" t="s">
        <v>26</v>
      </c>
      <c r="J569" s="512" t="s">
        <v>24</v>
      </c>
      <c r="K569" s="502" t="s">
        <v>25</v>
      </c>
      <c r="L569" s="504" t="s">
        <v>26</v>
      </c>
      <c r="M569" s="512" t="s">
        <v>24</v>
      </c>
      <c r="N569" s="502" t="s">
        <v>25</v>
      </c>
      <c r="O569" s="504" t="s">
        <v>26</v>
      </c>
      <c r="P569" s="512" t="s">
        <v>24</v>
      </c>
      <c r="Q569" s="502" t="s">
        <v>25</v>
      </c>
      <c r="R569" s="504" t="s">
        <v>26</v>
      </c>
      <c r="S569" s="512" t="s">
        <v>24</v>
      </c>
      <c r="T569" s="502" t="s">
        <v>25</v>
      </c>
      <c r="U569" s="504" t="s">
        <v>26</v>
      </c>
      <c r="V569" s="512" t="s">
        <v>24</v>
      </c>
      <c r="W569" s="502" t="s">
        <v>25</v>
      </c>
      <c r="X569" s="542" t="s">
        <v>26</v>
      </c>
      <c r="Y569" s="512" t="s">
        <v>24</v>
      </c>
      <c r="Z569" s="502" t="s">
        <v>25</v>
      </c>
      <c r="AA569" s="504" t="s">
        <v>26</v>
      </c>
      <c r="AB569" s="512" t="s">
        <v>24</v>
      </c>
      <c r="AC569" s="502" t="s">
        <v>25</v>
      </c>
      <c r="AD569" s="504" t="s">
        <v>26</v>
      </c>
      <c r="AE569" s="512" t="s">
        <v>24</v>
      </c>
      <c r="AF569" s="502" t="s">
        <v>25</v>
      </c>
      <c r="AG569" s="504" t="s">
        <v>26</v>
      </c>
      <c r="AH569" s="512" t="s">
        <v>24</v>
      </c>
      <c r="AI569" s="502" t="s">
        <v>25</v>
      </c>
      <c r="AJ569" s="504" t="s">
        <v>26</v>
      </c>
      <c r="AK569" s="512" t="s">
        <v>24</v>
      </c>
      <c r="AL569" s="502" t="s">
        <v>25</v>
      </c>
      <c r="AM569" s="504" t="s">
        <v>26</v>
      </c>
      <c r="AN569" s="512" t="s">
        <v>24</v>
      </c>
      <c r="AO569" s="502" t="s">
        <v>25</v>
      </c>
      <c r="AP569" s="504" t="s">
        <v>26</v>
      </c>
      <c r="AQ569" s="512" t="s">
        <v>24</v>
      </c>
      <c r="AR569" s="502" t="s">
        <v>25</v>
      </c>
      <c r="AS569" s="504" t="s">
        <v>26</v>
      </c>
      <c r="AT569" s="544" t="s">
        <v>24</v>
      </c>
      <c r="AU569" s="552" t="s">
        <v>27</v>
      </c>
    </row>
    <row r="570" spans="1:47" ht="15" customHeight="1">
      <c r="A570" s="547"/>
      <c r="B570" s="533"/>
      <c r="C570" s="533"/>
      <c r="D570" s="533"/>
      <c r="E570" s="533"/>
      <c r="F570" s="551"/>
      <c r="G570" s="513"/>
      <c r="H570" s="503"/>
      <c r="I570" s="505"/>
      <c r="J570" s="513"/>
      <c r="K570" s="503"/>
      <c r="L570" s="505"/>
      <c r="M570" s="513"/>
      <c r="N570" s="503"/>
      <c r="O570" s="505"/>
      <c r="P570" s="513"/>
      <c r="Q570" s="503"/>
      <c r="R570" s="505"/>
      <c r="S570" s="513"/>
      <c r="T570" s="503"/>
      <c r="U570" s="505"/>
      <c r="V570" s="513"/>
      <c r="W570" s="503"/>
      <c r="X570" s="543"/>
      <c r="Y570" s="513"/>
      <c r="Z570" s="503"/>
      <c r="AA570" s="505"/>
      <c r="AB570" s="513"/>
      <c r="AC570" s="503"/>
      <c r="AD570" s="505"/>
      <c r="AE570" s="513"/>
      <c r="AF570" s="503"/>
      <c r="AG570" s="505"/>
      <c r="AH570" s="513"/>
      <c r="AI570" s="503"/>
      <c r="AJ570" s="505"/>
      <c r="AK570" s="513"/>
      <c r="AL570" s="503"/>
      <c r="AM570" s="505"/>
      <c r="AN570" s="513"/>
      <c r="AO570" s="503"/>
      <c r="AP570" s="505"/>
      <c r="AQ570" s="513"/>
      <c r="AR570" s="503"/>
      <c r="AS570" s="505"/>
      <c r="AT570" s="545"/>
      <c r="AU570" s="553"/>
    </row>
    <row r="571" spans="1:47" ht="15" customHeight="1">
      <c r="A571" s="534" t="s">
        <v>205</v>
      </c>
      <c r="B571" s="548" t="s">
        <v>406</v>
      </c>
      <c r="C571" s="536">
        <v>2629</v>
      </c>
      <c r="D571" s="564" t="s">
        <v>396</v>
      </c>
      <c r="E571" s="540" t="s">
        <v>407</v>
      </c>
      <c r="F571" s="91" t="s">
        <v>31</v>
      </c>
      <c r="G571" s="103"/>
      <c r="H571" s="75">
        <f t="shared" ref="H571:H579" si="660">G571-I571</f>
        <v>0</v>
      </c>
      <c r="I571" s="104"/>
      <c r="J571" s="103"/>
      <c r="K571" s="75">
        <f t="shared" ref="K571:K579" si="661">J571-L571</f>
        <v>0</v>
      </c>
      <c r="L571" s="104"/>
      <c r="M571" s="103"/>
      <c r="N571" s="75">
        <f t="shared" ref="N571:N579" si="662">M571-O571</f>
        <v>0</v>
      </c>
      <c r="O571" s="104"/>
      <c r="P571" s="103"/>
      <c r="Q571" s="75">
        <f t="shared" ref="Q571:Q579" si="663">P571-R571</f>
        <v>0</v>
      </c>
      <c r="R571" s="104"/>
      <c r="S571" s="103"/>
      <c r="T571" s="75">
        <f t="shared" ref="T571:T579" si="664">S571-U571</f>
        <v>0</v>
      </c>
      <c r="U571" s="104"/>
      <c r="V571" s="103"/>
      <c r="W571" s="75">
        <f t="shared" ref="W571:W579" si="665">V571-X571</f>
        <v>0</v>
      </c>
      <c r="X571" s="123"/>
      <c r="Y571" s="103"/>
      <c r="Z571" s="75">
        <f t="shared" ref="Z571:Z579" si="666">Y571-AA571</f>
        <v>0</v>
      </c>
      <c r="AA571" s="104"/>
      <c r="AB571" s="103"/>
      <c r="AC571" s="75">
        <f t="shared" ref="AC571:AC579" si="667">AB571-AD571</f>
        <v>0</v>
      </c>
      <c r="AD571" s="104"/>
      <c r="AE571" s="103"/>
      <c r="AF571" s="75">
        <f t="shared" ref="AF571:AF579" si="668">AE571-AG571</f>
        <v>0</v>
      </c>
      <c r="AG571" s="104"/>
      <c r="AH571" s="103"/>
      <c r="AI571" s="75">
        <f t="shared" ref="AI571:AI579" si="669">AH571-AJ571</f>
        <v>0</v>
      </c>
      <c r="AJ571" s="104"/>
      <c r="AK571" s="103"/>
      <c r="AL571" s="75">
        <f t="shared" ref="AL571:AL579" si="670">AK571-AM571</f>
        <v>0</v>
      </c>
      <c r="AM571" s="104"/>
      <c r="AN571" s="103"/>
      <c r="AO571" s="75">
        <f t="shared" ref="AO571:AO579" si="671">AN571-AP571</f>
        <v>0</v>
      </c>
      <c r="AP571" s="104"/>
      <c r="AQ571" s="103"/>
      <c r="AR571" s="75">
        <f t="shared" ref="AR571:AR579" si="672">AQ571-AS571</f>
        <v>0</v>
      </c>
      <c r="AS571" s="104"/>
      <c r="AT571" s="98"/>
      <c r="AU571" s="77" t="s">
        <v>32</v>
      </c>
    </row>
    <row r="572" spans="1:47">
      <c r="A572" s="534"/>
      <c r="B572" s="548"/>
      <c r="C572" s="536"/>
      <c r="D572" s="564"/>
      <c r="E572" s="540"/>
      <c r="F572" s="91" t="s">
        <v>33</v>
      </c>
      <c r="G572" s="103"/>
      <c r="H572" s="75">
        <f t="shared" si="660"/>
        <v>0</v>
      </c>
      <c r="I572" s="104"/>
      <c r="J572" s="103"/>
      <c r="K572" s="75">
        <f t="shared" si="661"/>
        <v>0</v>
      </c>
      <c r="L572" s="104"/>
      <c r="M572" s="103"/>
      <c r="N572" s="75">
        <f t="shared" si="662"/>
        <v>0</v>
      </c>
      <c r="O572" s="104"/>
      <c r="P572" s="103"/>
      <c r="Q572" s="75">
        <f t="shared" si="663"/>
        <v>0</v>
      </c>
      <c r="R572" s="104"/>
      <c r="S572" s="103"/>
      <c r="T572" s="75">
        <f t="shared" si="664"/>
        <v>0</v>
      </c>
      <c r="U572" s="104"/>
      <c r="V572" s="103"/>
      <c r="W572" s="75">
        <f t="shared" si="665"/>
        <v>0</v>
      </c>
      <c r="X572" s="123"/>
      <c r="Y572" s="103"/>
      <c r="Z572" s="75">
        <f t="shared" si="666"/>
        <v>0</v>
      </c>
      <c r="AA572" s="104"/>
      <c r="AB572" s="103"/>
      <c r="AC572" s="75">
        <f t="shared" si="667"/>
        <v>0</v>
      </c>
      <c r="AD572" s="104"/>
      <c r="AE572" s="103"/>
      <c r="AF572" s="75">
        <f t="shared" si="668"/>
        <v>0</v>
      </c>
      <c r="AG572" s="104"/>
      <c r="AH572" s="103"/>
      <c r="AI572" s="75">
        <f t="shared" si="669"/>
        <v>0</v>
      </c>
      <c r="AJ572" s="104"/>
      <c r="AK572" s="103"/>
      <c r="AL572" s="75">
        <f t="shared" si="670"/>
        <v>0</v>
      </c>
      <c r="AM572" s="104"/>
      <c r="AN572" s="103"/>
      <c r="AO572" s="75">
        <f t="shared" si="671"/>
        <v>0</v>
      </c>
      <c r="AP572" s="104"/>
      <c r="AQ572" s="103"/>
      <c r="AR572" s="75">
        <f t="shared" si="672"/>
        <v>0</v>
      </c>
      <c r="AS572" s="104"/>
      <c r="AT572" s="98"/>
      <c r="AU572" s="78">
        <f>SUM(G571:G579,J571:J579,M571:M579,P571:P579,S571:S579,V571:V579,Y571:Y579,AB571:AB579,AE571:AE579,AH571:AH579,AK571:AK579,AT571:AT579,AN571:AN579,AQ571:AQ579)</f>
        <v>259119</v>
      </c>
    </row>
    <row r="573" spans="1:47">
      <c r="A573" s="534"/>
      <c r="B573" s="548"/>
      <c r="C573" s="536"/>
      <c r="D573" s="564"/>
      <c r="E573" s="540"/>
      <c r="F573" s="91" t="s">
        <v>34</v>
      </c>
      <c r="G573" s="103"/>
      <c r="H573" s="75">
        <f t="shared" si="660"/>
        <v>0</v>
      </c>
      <c r="I573" s="104"/>
      <c r="J573" s="103"/>
      <c r="K573" s="75">
        <f t="shared" si="661"/>
        <v>0</v>
      </c>
      <c r="L573" s="104"/>
      <c r="M573" s="103"/>
      <c r="N573" s="75">
        <f t="shared" si="662"/>
        <v>0</v>
      </c>
      <c r="O573" s="104"/>
      <c r="P573" s="103"/>
      <c r="Q573" s="75">
        <f t="shared" si="663"/>
        <v>0</v>
      </c>
      <c r="R573" s="104"/>
      <c r="S573" s="103"/>
      <c r="T573" s="75">
        <f t="shared" si="664"/>
        <v>0</v>
      </c>
      <c r="U573" s="104"/>
      <c r="V573" s="103"/>
      <c r="W573" s="75">
        <f t="shared" si="665"/>
        <v>0</v>
      </c>
      <c r="X573" s="123"/>
      <c r="Y573" s="168">
        <v>259119</v>
      </c>
      <c r="Z573" s="169">
        <f t="shared" si="666"/>
        <v>0</v>
      </c>
      <c r="AA573" s="123">
        <v>259119</v>
      </c>
      <c r="AB573" s="103"/>
      <c r="AC573" s="75">
        <f t="shared" si="667"/>
        <v>0</v>
      </c>
      <c r="AD573" s="104"/>
      <c r="AE573" s="103"/>
      <c r="AF573" s="75">
        <f t="shared" si="668"/>
        <v>0</v>
      </c>
      <c r="AG573" s="104"/>
      <c r="AH573" s="103"/>
      <c r="AI573" s="75">
        <f t="shared" si="669"/>
        <v>0</v>
      </c>
      <c r="AJ573" s="104"/>
      <c r="AK573" s="103"/>
      <c r="AL573" s="75">
        <f t="shared" si="670"/>
        <v>0</v>
      </c>
      <c r="AM573" s="104"/>
      <c r="AN573" s="103"/>
      <c r="AO573" s="75">
        <f t="shared" si="671"/>
        <v>0</v>
      </c>
      <c r="AP573" s="104"/>
      <c r="AQ573" s="103"/>
      <c r="AR573" s="75">
        <f t="shared" si="672"/>
        <v>0</v>
      </c>
      <c r="AS573" s="104"/>
      <c r="AT573" s="98"/>
      <c r="AU573" s="79" t="s">
        <v>35</v>
      </c>
    </row>
    <row r="574" spans="1:47">
      <c r="A574" s="534"/>
      <c r="B574" s="548"/>
      <c r="C574" s="536"/>
      <c r="D574" s="564"/>
      <c r="E574" s="540"/>
      <c r="F574" s="91" t="s">
        <v>36</v>
      </c>
      <c r="G574" s="103"/>
      <c r="H574" s="75">
        <f t="shared" si="660"/>
        <v>0</v>
      </c>
      <c r="I574" s="104"/>
      <c r="J574" s="103"/>
      <c r="K574" s="75">
        <f t="shared" si="661"/>
        <v>0</v>
      </c>
      <c r="L574" s="104"/>
      <c r="M574" s="103"/>
      <c r="N574" s="75">
        <f t="shared" si="662"/>
        <v>0</v>
      </c>
      <c r="O574" s="104"/>
      <c r="P574" s="103"/>
      <c r="Q574" s="75">
        <f t="shared" si="663"/>
        <v>0</v>
      </c>
      <c r="R574" s="104"/>
      <c r="S574" s="103"/>
      <c r="T574" s="75">
        <f t="shared" si="664"/>
        <v>0</v>
      </c>
      <c r="U574" s="104"/>
      <c r="V574" s="103"/>
      <c r="W574" s="75">
        <f t="shared" si="665"/>
        <v>0</v>
      </c>
      <c r="X574" s="123"/>
      <c r="Y574" s="103"/>
      <c r="Z574" s="75">
        <f t="shared" si="666"/>
        <v>0</v>
      </c>
      <c r="AA574" s="104"/>
      <c r="AB574" s="103"/>
      <c r="AC574" s="75">
        <f t="shared" si="667"/>
        <v>0</v>
      </c>
      <c r="AD574" s="104"/>
      <c r="AE574" s="103"/>
      <c r="AF574" s="75">
        <f t="shared" si="668"/>
        <v>0</v>
      </c>
      <c r="AG574" s="104"/>
      <c r="AH574" s="103"/>
      <c r="AI574" s="75">
        <f t="shared" si="669"/>
        <v>0</v>
      </c>
      <c r="AJ574" s="104"/>
      <c r="AK574" s="103"/>
      <c r="AL574" s="75">
        <f t="shared" si="670"/>
        <v>0</v>
      </c>
      <c r="AM574" s="104"/>
      <c r="AN574" s="103"/>
      <c r="AO574" s="75">
        <f t="shared" si="671"/>
        <v>0</v>
      </c>
      <c r="AP574" s="104"/>
      <c r="AQ574" s="103"/>
      <c r="AR574" s="75">
        <f t="shared" si="672"/>
        <v>0</v>
      </c>
      <c r="AS574" s="104"/>
      <c r="AT574" s="98"/>
      <c r="AU574" s="78">
        <f>SUM(H571:H579,K571:K579,N571:N579,Q571:Q579,T571:T579,W571:W579,Z571:Z579,AC571:AC579,AF571:AF579,AI571:AI579,AL571:AL579,AO571:AO579,AR571:AR579)</f>
        <v>0</v>
      </c>
    </row>
    <row r="575" spans="1:47">
      <c r="A575" s="534"/>
      <c r="B575" s="548"/>
      <c r="C575" s="536"/>
      <c r="D575" s="564"/>
      <c r="E575" s="540"/>
      <c r="F575" s="91" t="s">
        <v>37</v>
      </c>
      <c r="G575" s="103"/>
      <c r="H575" s="75">
        <f t="shared" si="660"/>
        <v>0</v>
      </c>
      <c r="I575" s="104"/>
      <c r="J575" s="103"/>
      <c r="K575" s="75">
        <f t="shared" si="661"/>
        <v>0</v>
      </c>
      <c r="L575" s="104"/>
      <c r="M575" s="103"/>
      <c r="N575" s="75">
        <f t="shared" si="662"/>
        <v>0</v>
      </c>
      <c r="O575" s="104"/>
      <c r="P575" s="103"/>
      <c r="Q575" s="75">
        <f t="shared" si="663"/>
        <v>0</v>
      </c>
      <c r="R575" s="104"/>
      <c r="S575" s="103"/>
      <c r="T575" s="75">
        <f t="shared" si="664"/>
        <v>0</v>
      </c>
      <c r="U575" s="104"/>
      <c r="V575" s="103"/>
      <c r="W575" s="75">
        <f t="shared" si="665"/>
        <v>0</v>
      </c>
      <c r="X575" s="123"/>
      <c r="Y575" s="103"/>
      <c r="Z575" s="75">
        <f t="shared" si="666"/>
        <v>0</v>
      </c>
      <c r="AA575" s="104"/>
      <c r="AB575" s="103"/>
      <c r="AC575" s="75">
        <f t="shared" si="667"/>
        <v>0</v>
      </c>
      <c r="AD575" s="104"/>
      <c r="AE575" s="103"/>
      <c r="AF575" s="75">
        <f t="shared" si="668"/>
        <v>0</v>
      </c>
      <c r="AG575" s="104"/>
      <c r="AH575" s="103"/>
      <c r="AI575" s="75">
        <f t="shared" si="669"/>
        <v>0</v>
      </c>
      <c r="AJ575" s="104"/>
      <c r="AK575" s="103"/>
      <c r="AL575" s="75">
        <f t="shared" si="670"/>
        <v>0</v>
      </c>
      <c r="AM575" s="104"/>
      <c r="AN575" s="103"/>
      <c r="AO575" s="75">
        <f t="shared" si="671"/>
        <v>0</v>
      </c>
      <c r="AP575" s="104"/>
      <c r="AQ575" s="103"/>
      <c r="AR575" s="75">
        <f t="shared" si="672"/>
        <v>0</v>
      </c>
      <c r="AS575" s="104"/>
      <c r="AT575" s="98"/>
      <c r="AU575" s="79" t="s">
        <v>38</v>
      </c>
    </row>
    <row r="576" spans="1:47">
      <c r="A576" s="534"/>
      <c r="B576" s="548"/>
      <c r="C576" s="536"/>
      <c r="D576" s="564"/>
      <c r="E576" s="540"/>
      <c r="F576" s="91" t="s">
        <v>40</v>
      </c>
      <c r="G576" s="103"/>
      <c r="H576" s="75">
        <f t="shared" si="660"/>
        <v>0</v>
      </c>
      <c r="I576" s="104"/>
      <c r="J576" s="103"/>
      <c r="K576" s="75">
        <f t="shared" si="661"/>
        <v>0</v>
      </c>
      <c r="L576" s="104"/>
      <c r="M576" s="103"/>
      <c r="N576" s="75">
        <f t="shared" si="662"/>
        <v>0</v>
      </c>
      <c r="O576" s="104"/>
      <c r="P576" s="103"/>
      <c r="Q576" s="75">
        <f t="shared" si="663"/>
        <v>0</v>
      </c>
      <c r="R576" s="104"/>
      <c r="S576" s="103"/>
      <c r="T576" s="75">
        <f t="shared" si="664"/>
        <v>0</v>
      </c>
      <c r="U576" s="104"/>
      <c r="V576" s="103"/>
      <c r="W576" s="75">
        <f t="shared" si="665"/>
        <v>0</v>
      </c>
      <c r="X576" s="123"/>
      <c r="Y576" s="103"/>
      <c r="Z576" s="75">
        <f t="shared" si="666"/>
        <v>0</v>
      </c>
      <c r="AA576" s="104"/>
      <c r="AB576" s="103"/>
      <c r="AC576" s="75">
        <f t="shared" si="667"/>
        <v>0</v>
      </c>
      <c r="AD576" s="104"/>
      <c r="AE576" s="103"/>
      <c r="AF576" s="75">
        <f t="shared" si="668"/>
        <v>0</v>
      </c>
      <c r="AG576" s="104"/>
      <c r="AH576" s="103"/>
      <c r="AI576" s="75">
        <f t="shared" si="669"/>
        <v>0</v>
      </c>
      <c r="AJ576" s="104"/>
      <c r="AK576" s="103"/>
      <c r="AL576" s="75">
        <f t="shared" si="670"/>
        <v>0</v>
      </c>
      <c r="AM576" s="104"/>
      <c r="AN576" s="103"/>
      <c r="AO576" s="75">
        <f t="shared" si="671"/>
        <v>0</v>
      </c>
      <c r="AP576" s="104"/>
      <c r="AQ576" s="103"/>
      <c r="AR576" s="75">
        <f t="shared" si="672"/>
        <v>0</v>
      </c>
      <c r="AS576" s="104"/>
      <c r="AT576" s="98"/>
      <c r="AU576" s="78">
        <f>SUM(I571:I579,L571:L579,O571:O579,R571:R579,U571:U579,X571:X579,AA571:AA579,AD571:AD579,AG571:AG579,AJ571:AJ579,AM571:AM579,AP571:AP579,AS571:AS579)</f>
        <v>259119</v>
      </c>
    </row>
    <row r="577" spans="1:47">
      <c r="A577" s="534"/>
      <c r="B577" s="548"/>
      <c r="C577" s="536"/>
      <c r="D577" s="564"/>
      <c r="E577" s="540"/>
      <c r="F577" s="91" t="s">
        <v>41</v>
      </c>
      <c r="G577" s="103"/>
      <c r="H577" s="75">
        <f t="shared" si="660"/>
        <v>0</v>
      </c>
      <c r="I577" s="104"/>
      <c r="J577" s="103"/>
      <c r="K577" s="75">
        <f t="shared" si="661"/>
        <v>0</v>
      </c>
      <c r="L577" s="104"/>
      <c r="M577" s="103"/>
      <c r="N577" s="75">
        <f t="shared" si="662"/>
        <v>0</v>
      </c>
      <c r="O577" s="104"/>
      <c r="P577" s="103"/>
      <c r="Q577" s="75">
        <f t="shared" si="663"/>
        <v>0</v>
      </c>
      <c r="R577" s="104"/>
      <c r="S577" s="103"/>
      <c r="T577" s="75">
        <f t="shared" si="664"/>
        <v>0</v>
      </c>
      <c r="U577" s="104"/>
      <c r="V577" s="103"/>
      <c r="W577" s="75">
        <f t="shared" si="665"/>
        <v>0</v>
      </c>
      <c r="X577" s="123"/>
      <c r="Y577" s="103"/>
      <c r="Z577" s="75">
        <f t="shared" si="666"/>
        <v>0</v>
      </c>
      <c r="AA577" s="104"/>
      <c r="AB577" s="103"/>
      <c r="AC577" s="75">
        <f t="shared" si="667"/>
        <v>0</v>
      </c>
      <c r="AD577" s="104"/>
      <c r="AE577" s="103"/>
      <c r="AF577" s="75">
        <f t="shared" si="668"/>
        <v>0</v>
      </c>
      <c r="AG577" s="104"/>
      <c r="AH577" s="103"/>
      <c r="AI577" s="75">
        <f t="shared" si="669"/>
        <v>0</v>
      </c>
      <c r="AJ577" s="104"/>
      <c r="AK577" s="103"/>
      <c r="AL577" s="75">
        <f t="shared" si="670"/>
        <v>0</v>
      </c>
      <c r="AM577" s="104"/>
      <c r="AN577" s="103"/>
      <c r="AO577" s="75">
        <f t="shared" si="671"/>
        <v>0</v>
      </c>
      <c r="AP577" s="104"/>
      <c r="AQ577" s="103"/>
      <c r="AR577" s="75">
        <f t="shared" si="672"/>
        <v>0</v>
      </c>
      <c r="AS577" s="104"/>
      <c r="AT577" s="98"/>
      <c r="AU577" s="79" t="s">
        <v>42</v>
      </c>
    </row>
    <row r="578" spans="1:47">
      <c r="A578" s="534"/>
      <c r="B578" s="548"/>
      <c r="C578" s="536"/>
      <c r="D578" s="564"/>
      <c r="E578" s="540"/>
      <c r="F578" s="91" t="s">
        <v>43</v>
      </c>
      <c r="G578" s="103"/>
      <c r="H578" s="75">
        <f t="shared" si="660"/>
        <v>0</v>
      </c>
      <c r="I578" s="104"/>
      <c r="J578" s="103"/>
      <c r="K578" s="75">
        <f t="shared" si="661"/>
        <v>0</v>
      </c>
      <c r="L578" s="104"/>
      <c r="M578" s="103"/>
      <c r="N578" s="75">
        <f t="shared" si="662"/>
        <v>0</v>
      </c>
      <c r="O578" s="104"/>
      <c r="P578" s="103"/>
      <c r="Q578" s="75">
        <f t="shared" si="663"/>
        <v>0</v>
      </c>
      <c r="R578" s="104"/>
      <c r="S578" s="103"/>
      <c r="T578" s="75">
        <f t="shared" si="664"/>
        <v>0</v>
      </c>
      <c r="U578" s="104"/>
      <c r="V578" s="103"/>
      <c r="W578" s="75">
        <f t="shared" si="665"/>
        <v>0</v>
      </c>
      <c r="X578" s="123"/>
      <c r="Y578" s="103"/>
      <c r="Z578" s="75">
        <f t="shared" si="666"/>
        <v>0</v>
      </c>
      <c r="AA578" s="104"/>
      <c r="AB578" s="103"/>
      <c r="AC578" s="75">
        <f t="shared" si="667"/>
        <v>0</v>
      </c>
      <c r="AD578" s="104"/>
      <c r="AE578" s="103"/>
      <c r="AF578" s="75">
        <f t="shared" si="668"/>
        <v>0</v>
      </c>
      <c r="AG578" s="104"/>
      <c r="AH578" s="103"/>
      <c r="AI578" s="75">
        <f t="shared" si="669"/>
        <v>0</v>
      </c>
      <c r="AJ578" s="104"/>
      <c r="AK578" s="103"/>
      <c r="AL578" s="75">
        <f t="shared" si="670"/>
        <v>0</v>
      </c>
      <c r="AM578" s="104"/>
      <c r="AN578" s="103"/>
      <c r="AO578" s="75">
        <f t="shared" si="671"/>
        <v>0</v>
      </c>
      <c r="AP578" s="104"/>
      <c r="AQ578" s="103"/>
      <c r="AR578" s="75">
        <f t="shared" si="672"/>
        <v>0</v>
      </c>
      <c r="AS578" s="104"/>
      <c r="AT578" s="98"/>
      <c r="AU578" s="80">
        <f>AU576/AU572</f>
        <v>1</v>
      </c>
    </row>
    <row r="579" spans="1:47">
      <c r="A579" s="535"/>
      <c r="B579" s="549"/>
      <c r="C579" s="537"/>
      <c r="D579" s="567"/>
      <c r="E579" s="541"/>
      <c r="F579" s="92" t="s">
        <v>44</v>
      </c>
      <c r="G579" s="105"/>
      <c r="H579" s="81">
        <f t="shared" si="660"/>
        <v>0</v>
      </c>
      <c r="I579" s="106"/>
      <c r="J579" s="105"/>
      <c r="K579" s="81">
        <f t="shared" si="661"/>
        <v>0</v>
      </c>
      <c r="L579" s="106"/>
      <c r="M579" s="105"/>
      <c r="N579" s="81">
        <f t="shared" si="662"/>
        <v>0</v>
      </c>
      <c r="O579" s="106"/>
      <c r="P579" s="105"/>
      <c r="Q579" s="81">
        <f t="shared" si="663"/>
        <v>0</v>
      </c>
      <c r="R579" s="106"/>
      <c r="S579" s="105"/>
      <c r="T579" s="81">
        <f t="shared" si="664"/>
        <v>0</v>
      </c>
      <c r="U579" s="106"/>
      <c r="V579" s="105"/>
      <c r="W579" s="81">
        <f t="shared" si="665"/>
        <v>0</v>
      </c>
      <c r="X579" s="124"/>
      <c r="Y579" s="105"/>
      <c r="Z579" s="81">
        <f t="shared" si="666"/>
        <v>0</v>
      </c>
      <c r="AA579" s="106"/>
      <c r="AB579" s="105"/>
      <c r="AC579" s="81">
        <f t="shared" si="667"/>
        <v>0</v>
      </c>
      <c r="AD579" s="106"/>
      <c r="AE579" s="105"/>
      <c r="AF579" s="81">
        <f t="shared" si="668"/>
        <v>0</v>
      </c>
      <c r="AG579" s="106"/>
      <c r="AH579" s="105"/>
      <c r="AI579" s="81">
        <f t="shared" si="669"/>
        <v>0</v>
      </c>
      <c r="AJ579" s="106"/>
      <c r="AK579" s="105"/>
      <c r="AL579" s="81">
        <f t="shared" si="670"/>
        <v>0</v>
      </c>
      <c r="AM579" s="106"/>
      <c r="AN579" s="105"/>
      <c r="AO579" s="81">
        <f t="shared" si="671"/>
        <v>0</v>
      </c>
      <c r="AP579" s="106"/>
      <c r="AQ579" s="105"/>
      <c r="AR579" s="81">
        <f t="shared" si="672"/>
        <v>0</v>
      </c>
      <c r="AS579" s="106"/>
      <c r="AT579" s="99"/>
      <c r="AU579" s="82"/>
    </row>
    <row r="580" spans="1:47" ht="15" customHeight="1">
      <c r="A580" s="546" t="s">
        <v>22</v>
      </c>
      <c r="B580" s="532" t="s">
        <v>18</v>
      </c>
      <c r="C580" s="532" t="s">
        <v>19</v>
      </c>
      <c r="D580" s="532" t="s">
        <v>204</v>
      </c>
      <c r="E580" s="532" t="s">
        <v>21</v>
      </c>
      <c r="F580" s="550" t="s">
        <v>23</v>
      </c>
      <c r="G580" s="512" t="s">
        <v>24</v>
      </c>
      <c r="H580" s="502" t="s">
        <v>25</v>
      </c>
      <c r="I580" s="504" t="s">
        <v>26</v>
      </c>
      <c r="J580" s="512" t="s">
        <v>24</v>
      </c>
      <c r="K580" s="502" t="s">
        <v>25</v>
      </c>
      <c r="L580" s="504" t="s">
        <v>26</v>
      </c>
      <c r="M580" s="512" t="s">
        <v>24</v>
      </c>
      <c r="N580" s="502" t="s">
        <v>25</v>
      </c>
      <c r="O580" s="504" t="s">
        <v>26</v>
      </c>
      <c r="P580" s="512" t="s">
        <v>24</v>
      </c>
      <c r="Q580" s="502" t="s">
        <v>25</v>
      </c>
      <c r="R580" s="504" t="s">
        <v>26</v>
      </c>
      <c r="S580" s="512" t="s">
        <v>24</v>
      </c>
      <c r="T580" s="502" t="s">
        <v>25</v>
      </c>
      <c r="U580" s="504" t="s">
        <v>26</v>
      </c>
      <c r="V580" s="512" t="s">
        <v>24</v>
      </c>
      <c r="W580" s="502" t="s">
        <v>25</v>
      </c>
      <c r="X580" s="542" t="s">
        <v>26</v>
      </c>
      <c r="Y580" s="512" t="s">
        <v>24</v>
      </c>
      <c r="Z580" s="502" t="s">
        <v>25</v>
      </c>
      <c r="AA580" s="504" t="s">
        <v>26</v>
      </c>
      <c r="AB580" s="512" t="s">
        <v>24</v>
      </c>
      <c r="AC580" s="502" t="s">
        <v>25</v>
      </c>
      <c r="AD580" s="504" t="s">
        <v>26</v>
      </c>
      <c r="AE580" s="512" t="s">
        <v>24</v>
      </c>
      <c r="AF580" s="502" t="s">
        <v>25</v>
      </c>
      <c r="AG580" s="504" t="s">
        <v>26</v>
      </c>
      <c r="AH580" s="512" t="s">
        <v>24</v>
      </c>
      <c r="AI580" s="502" t="s">
        <v>25</v>
      </c>
      <c r="AJ580" s="504" t="s">
        <v>26</v>
      </c>
      <c r="AK580" s="512" t="s">
        <v>24</v>
      </c>
      <c r="AL580" s="502" t="s">
        <v>25</v>
      </c>
      <c r="AM580" s="504" t="s">
        <v>26</v>
      </c>
      <c r="AN580" s="512" t="s">
        <v>24</v>
      </c>
      <c r="AO580" s="502" t="s">
        <v>25</v>
      </c>
      <c r="AP580" s="504" t="s">
        <v>26</v>
      </c>
      <c r="AQ580" s="512" t="s">
        <v>24</v>
      </c>
      <c r="AR580" s="502" t="s">
        <v>25</v>
      </c>
      <c r="AS580" s="504" t="s">
        <v>26</v>
      </c>
      <c r="AT580" s="544" t="s">
        <v>24</v>
      </c>
      <c r="AU580" s="552" t="s">
        <v>27</v>
      </c>
    </row>
    <row r="581" spans="1:47" ht="15" customHeight="1">
      <c r="A581" s="547"/>
      <c r="B581" s="533"/>
      <c r="C581" s="533"/>
      <c r="D581" s="533"/>
      <c r="E581" s="533"/>
      <c r="F581" s="551"/>
      <c r="G581" s="513"/>
      <c r="H581" s="503"/>
      <c r="I581" s="505"/>
      <c r="J581" s="513"/>
      <c r="K581" s="503"/>
      <c r="L581" s="505"/>
      <c r="M581" s="513"/>
      <c r="N581" s="503"/>
      <c r="O581" s="505"/>
      <c r="P581" s="513"/>
      <c r="Q581" s="503"/>
      <c r="R581" s="505"/>
      <c r="S581" s="513"/>
      <c r="T581" s="503"/>
      <c r="U581" s="505"/>
      <c r="V581" s="513"/>
      <c r="W581" s="503"/>
      <c r="X581" s="543"/>
      <c r="Y581" s="513"/>
      <c r="Z581" s="503"/>
      <c r="AA581" s="505"/>
      <c r="AB581" s="513"/>
      <c r="AC581" s="503"/>
      <c r="AD581" s="505"/>
      <c r="AE581" s="513"/>
      <c r="AF581" s="503"/>
      <c r="AG581" s="505"/>
      <c r="AH581" s="513"/>
      <c r="AI581" s="503"/>
      <c r="AJ581" s="505"/>
      <c r="AK581" s="513"/>
      <c r="AL581" s="503"/>
      <c r="AM581" s="505"/>
      <c r="AN581" s="513"/>
      <c r="AO581" s="503"/>
      <c r="AP581" s="505"/>
      <c r="AQ581" s="513"/>
      <c r="AR581" s="503"/>
      <c r="AS581" s="505"/>
      <c r="AT581" s="545"/>
      <c r="AU581" s="553"/>
    </row>
    <row r="582" spans="1:47" ht="15" customHeight="1">
      <c r="A582" s="534" t="s">
        <v>205</v>
      </c>
      <c r="B582" s="548" t="s">
        <v>408</v>
      </c>
      <c r="C582" s="536">
        <v>2630</v>
      </c>
      <c r="D582" s="564" t="s">
        <v>396</v>
      </c>
      <c r="E582" s="540" t="s">
        <v>409</v>
      </c>
      <c r="F582" s="91" t="s">
        <v>31</v>
      </c>
      <c r="G582" s="103"/>
      <c r="H582" s="75">
        <f t="shared" ref="H582:H590" si="673">G582-I582</f>
        <v>0</v>
      </c>
      <c r="I582" s="104"/>
      <c r="J582" s="103"/>
      <c r="K582" s="75">
        <f t="shared" ref="K582:K590" si="674">J582-L582</f>
        <v>0</v>
      </c>
      <c r="L582" s="104"/>
      <c r="M582" s="103"/>
      <c r="N582" s="75">
        <f t="shared" ref="N582:N590" si="675">M582-O582</f>
        <v>0</v>
      </c>
      <c r="O582" s="104"/>
      <c r="P582" s="103"/>
      <c r="Q582" s="75">
        <f t="shared" ref="Q582:Q590" si="676">P582-R582</f>
        <v>0</v>
      </c>
      <c r="R582" s="104"/>
      <c r="S582" s="103"/>
      <c r="T582" s="75">
        <f t="shared" ref="T582:T590" si="677">S582-U582</f>
        <v>0</v>
      </c>
      <c r="U582" s="104"/>
      <c r="V582" s="103"/>
      <c r="W582" s="75">
        <f t="shared" ref="W582:W590" si="678">V582-X582</f>
        <v>0</v>
      </c>
      <c r="X582" s="123"/>
      <c r="Y582" s="103"/>
      <c r="Z582" s="75">
        <f t="shared" ref="Z582:Z590" si="679">Y582-AA582</f>
        <v>0</v>
      </c>
      <c r="AA582" s="104"/>
      <c r="AB582" s="103"/>
      <c r="AC582" s="75">
        <f t="shared" ref="AC582:AC590" si="680">AB582-AD582</f>
        <v>0</v>
      </c>
      <c r="AD582" s="104"/>
      <c r="AE582" s="103"/>
      <c r="AF582" s="75">
        <f t="shared" ref="AF582:AF590" si="681">AE582-AG582</f>
        <v>0</v>
      </c>
      <c r="AG582" s="104"/>
      <c r="AH582" s="103"/>
      <c r="AI582" s="75">
        <f t="shared" ref="AI582:AI590" si="682">AH582-AJ582</f>
        <v>0</v>
      </c>
      <c r="AJ582" s="104"/>
      <c r="AK582" s="103"/>
      <c r="AL582" s="75">
        <f t="shared" ref="AL582:AL590" si="683">AK582-AM582</f>
        <v>0</v>
      </c>
      <c r="AM582" s="104"/>
      <c r="AN582" s="103"/>
      <c r="AO582" s="75">
        <f t="shared" ref="AO582:AO590" si="684">AN582-AP582</f>
        <v>0</v>
      </c>
      <c r="AP582" s="104"/>
      <c r="AQ582" s="103"/>
      <c r="AR582" s="75">
        <f t="shared" ref="AR582:AR590" si="685">AQ582-AS582</f>
        <v>0</v>
      </c>
      <c r="AS582" s="104"/>
      <c r="AT582" s="98"/>
      <c r="AU582" s="77" t="s">
        <v>32</v>
      </c>
    </row>
    <row r="583" spans="1:47">
      <c r="A583" s="534"/>
      <c r="B583" s="548"/>
      <c r="C583" s="536"/>
      <c r="D583" s="564"/>
      <c r="E583" s="540"/>
      <c r="F583" s="91" t="s">
        <v>33</v>
      </c>
      <c r="G583" s="103"/>
      <c r="H583" s="75">
        <f t="shared" si="673"/>
        <v>0</v>
      </c>
      <c r="I583" s="104"/>
      <c r="J583" s="103"/>
      <c r="K583" s="75">
        <f t="shared" si="674"/>
        <v>0</v>
      </c>
      <c r="L583" s="104"/>
      <c r="M583" s="103"/>
      <c r="N583" s="75">
        <f t="shared" si="675"/>
        <v>0</v>
      </c>
      <c r="O583" s="104"/>
      <c r="P583" s="103"/>
      <c r="Q583" s="75">
        <f t="shared" si="676"/>
        <v>0</v>
      </c>
      <c r="R583" s="104"/>
      <c r="S583" s="103"/>
      <c r="T583" s="75">
        <f t="shared" si="677"/>
        <v>0</v>
      </c>
      <c r="U583" s="104"/>
      <c r="V583" s="103"/>
      <c r="W583" s="75">
        <f t="shared" si="678"/>
        <v>0</v>
      </c>
      <c r="X583" s="123"/>
      <c r="Y583" s="103"/>
      <c r="Z583" s="75">
        <f t="shared" si="679"/>
        <v>0</v>
      </c>
      <c r="AA583" s="104"/>
      <c r="AB583" s="103"/>
      <c r="AC583" s="75">
        <f t="shared" si="680"/>
        <v>0</v>
      </c>
      <c r="AD583" s="104"/>
      <c r="AE583" s="103"/>
      <c r="AF583" s="75">
        <f t="shared" si="681"/>
        <v>0</v>
      </c>
      <c r="AG583" s="104"/>
      <c r="AH583" s="103"/>
      <c r="AI583" s="75">
        <f t="shared" si="682"/>
        <v>0</v>
      </c>
      <c r="AJ583" s="104"/>
      <c r="AK583" s="103"/>
      <c r="AL583" s="75">
        <f t="shared" si="683"/>
        <v>0</v>
      </c>
      <c r="AM583" s="104"/>
      <c r="AN583" s="103"/>
      <c r="AO583" s="75">
        <f t="shared" si="684"/>
        <v>0</v>
      </c>
      <c r="AP583" s="104"/>
      <c r="AQ583" s="103"/>
      <c r="AR583" s="75">
        <f t="shared" si="685"/>
        <v>0</v>
      </c>
      <c r="AS583" s="104"/>
      <c r="AT583" s="98"/>
      <c r="AU583" s="78">
        <f>SUM(G582:G590,J582:J590,M582:M590,P582:P590,S582:S590,V582:V590,Y582:Y590,AB582:AB590,AE582:AE590,AH582:AH590,AK582:AK590,AT582:AT590,AN582:AN590,AQ582:AQ590)</f>
        <v>252251</v>
      </c>
    </row>
    <row r="584" spans="1:47">
      <c r="A584" s="534"/>
      <c r="B584" s="548"/>
      <c r="C584" s="536"/>
      <c r="D584" s="564"/>
      <c r="E584" s="540"/>
      <c r="F584" s="91" t="s">
        <v>34</v>
      </c>
      <c r="G584" s="103"/>
      <c r="H584" s="75">
        <f t="shared" si="673"/>
        <v>0</v>
      </c>
      <c r="I584" s="104"/>
      <c r="J584" s="103"/>
      <c r="K584" s="75">
        <f t="shared" si="674"/>
        <v>0</v>
      </c>
      <c r="L584" s="104"/>
      <c r="M584" s="103"/>
      <c r="N584" s="75">
        <f t="shared" si="675"/>
        <v>0</v>
      </c>
      <c r="O584" s="104"/>
      <c r="P584" s="103"/>
      <c r="Q584" s="75">
        <f t="shared" si="676"/>
        <v>0</v>
      </c>
      <c r="R584" s="104"/>
      <c r="S584" s="103"/>
      <c r="T584" s="75">
        <f t="shared" si="677"/>
        <v>0</v>
      </c>
      <c r="U584" s="104"/>
      <c r="V584" s="103"/>
      <c r="W584" s="75">
        <f t="shared" si="678"/>
        <v>0</v>
      </c>
      <c r="X584" s="123"/>
      <c r="Y584" s="168">
        <v>252251</v>
      </c>
      <c r="Z584" s="169">
        <f t="shared" si="679"/>
        <v>0</v>
      </c>
      <c r="AA584" s="104">
        <v>252251</v>
      </c>
      <c r="AB584" s="103"/>
      <c r="AC584" s="75">
        <f t="shared" si="680"/>
        <v>0</v>
      </c>
      <c r="AD584" s="104"/>
      <c r="AE584" s="103"/>
      <c r="AF584" s="75">
        <f t="shared" si="681"/>
        <v>0</v>
      </c>
      <c r="AG584" s="104"/>
      <c r="AH584" s="103"/>
      <c r="AI584" s="75">
        <f t="shared" si="682"/>
        <v>0</v>
      </c>
      <c r="AJ584" s="104"/>
      <c r="AK584" s="103"/>
      <c r="AL584" s="75">
        <f t="shared" si="683"/>
        <v>0</v>
      </c>
      <c r="AM584" s="104"/>
      <c r="AN584" s="103"/>
      <c r="AO584" s="75">
        <f t="shared" si="684"/>
        <v>0</v>
      </c>
      <c r="AP584" s="104"/>
      <c r="AQ584" s="103"/>
      <c r="AR584" s="75">
        <f t="shared" si="685"/>
        <v>0</v>
      </c>
      <c r="AS584" s="104"/>
      <c r="AT584" s="98"/>
      <c r="AU584" s="79" t="s">
        <v>35</v>
      </c>
    </row>
    <row r="585" spans="1:47">
      <c r="A585" s="534"/>
      <c r="B585" s="548"/>
      <c r="C585" s="536"/>
      <c r="D585" s="564"/>
      <c r="E585" s="540"/>
      <c r="F585" s="91" t="s">
        <v>36</v>
      </c>
      <c r="G585" s="103"/>
      <c r="H585" s="75">
        <f t="shared" si="673"/>
        <v>0</v>
      </c>
      <c r="I585" s="104"/>
      <c r="J585" s="103"/>
      <c r="K585" s="75">
        <f t="shared" si="674"/>
        <v>0</v>
      </c>
      <c r="L585" s="104"/>
      <c r="M585" s="103"/>
      <c r="N585" s="75">
        <f t="shared" si="675"/>
        <v>0</v>
      </c>
      <c r="O585" s="104"/>
      <c r="P585" s="103"/>
      <c r="Q585" s="75">
        <f t="shared" si="676"/>
        <v>0</v>
      </c>
      <c r="R585" s="104"/>
      <c r="S585" s="103"/>
      <c r="T585" s="75">
        <f t="shared" si="677"/>
        <v>0</v>
      </c>
      <c r="U585" s="104"/>
      <c r="V585" s="103"/>
      <c r="W585" s="75">
        <f t="shared" si="678"/>
        <v>0</v>
      </c>
      <c r="X585" s="123"/>
      <c r="Y585" s="103"/>
      <c r="Z585" s="75">
        <f t="shared" si="679"/>
        <v>0</v>
      </c>
      <c r="AA585" s="104"/>
      <c r="AB585" s="103"/>
      <c r="AC585" s="75">
        <f t="shared" si="680"/>
        <v>0</v>
      </c>
      <c r="AD585" s="104"/>
      <c r="AE585" s="103"/>
      <c r="AF585" s="75">
        <f t="shared" si="681"/>
        <v>0</v>
      </c>
      <c r="AG585" s="104"/>
      <c r="AH585" s="103"/>
      <c r="AI585" s="75">
        <f t="shared" si="682"/>
        <v>0</v>
      </c>
      <c r="AJ585" s="104"/>
      <c r="AK585" s="103"/>
      <c r="AL585" s="75">
        <f t="shared" si="683"/>
        <v>0</v>
      </c>
      <c r="AM585" s="104"/>
      <c r="AN585" s="103"/>
      <c r="AO585" s="75">
        <f t="shared" si="684"/>
        <v>0</v>
      </c>
      <c r="AP585" s="104"/>
      <c r="AQ585" s="103"/>
      <c r="AR585" s="75">
        <f t="shared" si="685"/>
        <v>0</v>
      </c>
      <c r="AS585" s="104"/>
      <c r="AT585" s="98"/>
      <c r="AU585" s="78">
        <f>SUM(H582:H590,K582:K590,N582:N590,Q582:Q590,T582:T590,W582:W590,Z582:Z590,AC582:AC590,AF582:AF590,AI582:AI590,AL582:AL590,AO582:AO590,AR582:AR590)</f>
        <v>0</v>
      </c>
    </row>
    <row r="586" spans="1:47">
      <c r="A586" s="534"/>
      <c r="B586" s="548"/>
      <c r="C586" s="536"/>
      <c r="D586" s="564"/>
      <c r="E586" s="540"/>
      <c r="F586" s="91" t="s">
        <v>37</v>
      </c>
      <c r="G586" s="103"/>
      <c r="H586" s="75">
        <f t="shared" si="673"/>
        <v>0</v>
      </c>
      <c r="I586" s="104"/>
      <c r="J586" s="103"/>
      <c r="K586" s="75">
        <f t="shared" si="674"/>
        <v>0</v>
      </c>
      <c r="L586" s="104"/>
      <c r="M586" s="103"/>
      <c r="N586" s="75">
        <f t="shared" si="675"/>
        <v>0</v>
      </c>
      <c r="O586" s="104"/>
      <c r="P586" s="103"/>
      <c r="Q586" s="75">
        <f t="shared" si="676"/>
        <v>0</v>
      </c>
      <c r="R586" s="104"/>
      <c r="S586" s="103"/>
      <c r="T586" s="75">
        <f t="shared" si="677"/>
        <v>0</v>
      </c>
      <c r="U586" s="104"/>
      <c r="V586" s="103"/>
      <c r="W586" s="75">
        <f t="shared" si="678"/>
        <v>0</v>
      </c>
      <c r="X586" s="123"/>
      <c r="Y586" s="103"/>
      <c r="Z586" s="75">
        <f t="shared" si="679"/>
        <v>0</v>
      </c>
      <c r="AA586" s="104"/>
      <c r="AB586" s="103"/>
      <c r="AC586" s="75">
        <f t="shared" si="680"/>
        <v>0</v>
      </c>
      <c r="AD586" s="104"/>
      <c r="AE586" s="103"/>
      <c r="AF586" s="75">
        <f t="shared" si="681"/>
        <v>0</v>
      </c>
      <c r="AG586" s="104"/>
      <c r="AH586" s="103"/>
      <c r="AI586" s="75">
        <f t="shared" si="682"/>
        <v>0</v>
      </c>
      <c r="AJ586" s="104"/>
      <c r="AK586" s="103"/>
      <c r="AL586" s="75">
        <f t="shared" si="683"/>
        <v>0</v>
      </c>
      <c r="AM586" s="104"/>
      <c r="AN586" s="103"/>
      <c r="AO586" s="75">
        <f t="shared" si="684"/>
        <v>0</v>
      </c>
      <c r="AP586" s="104"/>
      <c r="AQ586" s="103"/>
      <c r="AR586" s="75">
        <f t="shared" si="685"/>
        <v>0</v>
      </c>
      <c r="AS586" s="104"/>
      <c r="AT586" s="98"/>
      <c r="AU586" s="79" t="s">
        <v>38</v>
      </c>
    </row>
    <row r="587" spans="1:47">
      <c r="A587" s="534"/>
      <c r="B587" s="548"/>
      <c r="C587" s="536"/>
      <c r="D587" s="564"/>
      <c r="E587" s="540"/>
      <c r="F587" s="91" t="s">
        <v>40</v>
      </c>
      <c r="G587" s="103"/>
      <c r="H587" s="75">
        <f t="shared" si="673"/>
        <v>0</v>
      </c>
      <c r="I587" s="104"/>
      <c r="J587" s="103"/>
      <c r="K587" s="75">
        <f t="shared" si="674"/>
        <v>0</v>
      </c>
      <c r="L587" s="104"/>
      <c r="M587" s="103"/>
      <c r="N587" s="75">
        <f t="shared" si="675"/>
        <v>0</v>
      </c>
      <c r="O587" s="104"/>
      <c r="P587" s="103"/>
      <c r="Q587" s="75">
        <f t="shared" si="676"/>
        <v>0</v>
      </c>
      <c r="R587" s="104"/>
      <c r="S587" s="103"/>
      <c r="T587" s="75">
        <f t="shared" si="677"/>
        <v>0</v>
      </c>
      <c r="U587" s="104"/>
      <c r="V587" s="103"/>
      <c r="W587" s="75">
        <f t="shared" si="678"/>
        <v>0</v>
      </c>
      <c r="X587" s="123"/>
      <c r="Y587" s="103"/>
      <c r="Z587" s="75">
        <f t="shared" si="679"/>
        <v>0</v>
      </c>
      <c r="AA587" s="104"/>
      <c r="AB587" s="103"/>
      <c r="AC587" s="75">
        <f t="shared" si="680"/>
        <v>0</v>
      </c>
      <c r="AD587" s="104"/>
      <c r="AE587" s="103"/>
      <c r="AF587" s="75">
        <f t="shared" si="681"/>
        <v>0</v>
      </c>
      <c r="AG587" s="104"/>
      <c r="AH587" s="103"/>
      <c r="AI587" s="75">
        <f t="shared" si="682"/>
        <v>0</v>
      </c>
      <c r="AJ587" s="104"/>
      <c r="AK587" s="168"/>
      <c r="AL587" s="75">
        <f t="shared" si="683"/>
        <v>0</v>
      </c>
      <c r="AM587" s="104"/>
      <c r="AN587" s="168"/>
      <c r="AO587" s="75">
        <f t="shared" si="684"/>
        <v>0</v>
      </c>
      <c r="AP587" s="104"/>
      <c r="AQ587" s="168"/>
      <c r="AR587" s="75">
        <f t="shared" si="685"/>
        <v>0</v>
      </c>
      <c r="AS587" s="104"/>
      <c r="AT587" s="98"/>
      <c r="AU587" s="78">
        <f>SUM(I582:I590,L582:L590,O582:O590,R582:R590,U582:U590,X582:X590,AA582:AA590,AD582:AD590,AG582:AG590,AJ582:AJ590,AM582:AM590,AP582:AP590,AS582:AS590)</f>
        <v>252251</v>
      </c>
    </row>
    <row r="588" spans="1:47">
      <c r="A588" s="534"/>
      <c r="B588" s="548"/>
      <c r="C588" s="536"/>
      <c r="D588" s="564"/>
      <c r="E588" s="540"/>
      <c r="F588" s="91" t="s">
        <v>41</v>
      </c>
      <c r="G588" s="103"/>
      <c r="H588" s="75">
        <f t="shared" si="673"/>
        <v>0</v>
      </c>
      <c r="I588" s="104"/>
      <c r="J588" s="103"/>
      <c r="K588" s="75">
        <f t="shared" si="674"/>
        <v>0</v>
      </c>
      <c r="L588" s="104"/>
      <c r="M588" s="103"/>
      <c r="N588" s="75">
        <f t="shared" si="675"/>
        <v>0</v>
      </c>
      <c r="O588" s="104"/>
      <c r="P588" s="103"/>
      <c r="Q588" s="75">
        <f t="shared" si="676"/>
        <v>0</v>
      </c>
      <c r="R588" s="104"/>
      <c r="S588" s="103"/>
      <c r="T588" s="75">
        <f t="shared" si="677"/>
        <v>0</v>
      </c>
      <c r="U588" s="104"/>
      <c r="V588" s="103"/>
      <c r="W588" s="75">
        <f t="shared" si="678"/>
        <v>0</v>
      </c>
      <c r="X588" s="123"/>
      <c r="Y588" s="103"/>
      <c r="Z588" s="75">
        <f t="shared" si="679"/>
        <v>0</v>
      </c>
      <c r="AA588" s="104"/>
      <c r="AB588" s="103"/>
      <c r="AC588" s="75">
        <f t="shared" si="680"/>
        <v>0</v>
      </c>
      <c r="AD588" s="104"/>
      <c r="AE588" s="103"/>
      <c r="AF588" s="75">
        <f t="shared" si="681"/>
        <v>0</v>
      </c>
      <c r="AG588" s="104"/>
      <c r="AH588" s="103"/>
      <c r="AI588" s="75">
        <f t="shared" si="682"/>
        <v>0</v>
      </c>
      <c r="AJ588" s="104"/>
      <c r="AK588" s="103"/>
      <c r="AL588" s="75">
        <f t="shared" si="683"/>
        <v>0</v>
      </c>
      <c r="AM588" s="104"/>
      <c r="AN588" s="103"/>
      <c r="AO588" s="75">
        <f t="shared" si="684"/>
        <v>0</v>
      </c>
      <c r="AP588" s="104"/>
      <c r="AQ588" s="103"/>
      <c r="AR588" s="75">
        <f t="shared" si="685"/>
        <v>0</v>
      </c>
      <c r="AS588" s="104"/>
      <c r="AT588" s="98"/>
      <c r="AU588" s="79" t="s">
        <v>42</v>
      </c>
    </row>
    <row r="589" spans="1:47">
      <c r="A589" s="534"/>
      <c r="B589" s="548"/>
      <c r="C589" s="536"/>
      <c r="D589" s="564"/>
      <c r="E589" s="540"/>
      <c r="F589" s="91" t="s">
        <v>43</v>
      </c>
      <c r="G589" s="103"/>
      <c r="H589" s="75">
        <f t="shared" si="673"/>
        <v>0</v>
      </c>
      <c r="I589" s="104"/>
      <c r="J589" s="103"/>
      <c r="K589" s="75">
        <f t="shared" si="674"/>
        <v>0</v>
      </c>
      <c r="L589" s="104"/>
      <c r="M589" s="103"/>
      <c r="N589" s="75">
        <f t="shared" si="675"/>
        <v>0</v>
      </c>
      <c r="O589" s="104"/>
      <c r="P589" s="103"/>
      <c r="Q589" s="75">
        <f t="shared" si="676"/>
        <v>0</v>
      </c>
      <c r="R589" s="104"/>
      <c r="S589" s="103"/>
      <c r="T589" s="75">
        <f t="shared" si="677"/>
        <v>0</v>
      </c>
      <c r="U589" s="104"/>
      <c r="V589" s="103"/>
      <c r="W589" s="75">
        <f t="shared" si="678"/>
        <v>0</v>
      </c>
      <c r="X589" s="123"/>
      <c r="Y589" s="103"/>
      <c r="Z589" s="75">
        <f t="shared" si="679"/>
        <v>0</v>
      </c>
      <c r="AA589" s="104"/>
      <c r="AB589" s="103"/>
      <c r="AC589" s="75">
        <f t="shared" si="680"/>
        <v>0</v>
      </c>
      <c r="AD589" s="104"/>
      <c r="AE589" s="103"/>
      <c r="AF589" s="75">
        <f t="shared" si="681"/>
        <v>0</v>
      </c>
      <c r="AG589" s="104"/>
      <c r="AH589" s="103"/>
      <c r="AI589" s="75">
        <f t="shared" si="682"/>
        <v>0</v>
      </c>
      <c r="AJ589" s="104"/>
      <c r="AK589" s="103"/>
      <c r="AL589" s="75">
        <f t="shared" si="683"/>
        <v>0</v>
      </c>
      <c r="AM589" s="104"/>
      <c r="AN589" s="103"/>
      <c r="AO589" s="75">
        <f t="shared" si="684"/>
        <v>0</v>
      </c>
      <c r="AP589" s="104"/>
      <c r="AQ589" s="103"/>
      <c r="AR589" s="75">
        <f t="shared" si="685"/>
        <v>0</v>
      </c>
      <c r="AS589" s="104"/>
      <c r="AT589" s="98"/>
      <c r="AU589" s="80">
        <f>AU587/AU583</f>
        <v>1</v>
      </c>
    </row>
    <row r="590" spans="1:47">
      <c r="A590" s="535"/>
      <c r="B590" s="549"/>
      <c r="C590" s="537"/>
      <c r="D590" s="567"/>
      <c r="E590" s="541"/>
      <c r="F590" s="92" t="s">
        <v>44</v>
      </c>
      <c r="G590" s="105"/>
      <c r="H590" s="81">
        <f t="shared" si="673"/>
        <v>0</v>
      </c>
      <c r="I590" s="106"/>
      <c r="J590" s="105"/>
      <c r="K590" s="81">
        <f t="shared" si="674"/>
        <v>0</v>
      </c>
      <c r="L590" s="106"/>
      <c r="M590" s="105"/>
      <c r="N590" s="81">
        <f t="shared" si="675"/>
        <v>0</v>
      </c>
      <c r="O590" s="106"/>
      <c r="P590" s="105"/>
      <c r="Q590" s="81">
        <f t="shared" si="676"/>
        <v>0</v>
      </c>
      <c r="R590" s="106"/>
      <c r="S590" s="105"/>
      <c r="T590" s="81">
        <f t="shared" si="677"/>
        <v>0</v>
      </c>
      <c r="U590" s="106"/>
      <c r="V590" s="105"/>
      <c r="W590" s="81">
        <f t="shared" si="678"/>
        <v>0</v>
      </c>
      <c r="X590" s="124"/>
      <c r="Y590" s="105"/>
      <c r="Z590" s="81">
        <f t="shared" si="679"/>
        <v>0</v>
      </c>
      <c r="AA590" s="106"/>
      <c r="AB590" s="105"/>
      <c r="AC590" s="81">
        <f t="shared" si="680"/>
        <v>0</v>
      </c>
      <c r="AD590" s="106"/>
      <c r="AE590" s="105"/>
      <c r="AF590" s="81">
        <f t="shared" si="681"/>
        <v>0</v>
      </c>
      <c r="AG590" s="106"/>
      <c r="AH590" s="105"/>
      <c r="AI590" s="81">
        <f t="shared" si="682"/>
        <v>0</v>
      </c>
      <c r="AJ590" s="106"/>
      <c r="AK590" s="105"/>
      <c r="AL590" s="81">
        <f t="shared" si="683"/>
        <v>0</v>
      </c>
      <c r="AM590" s="106"/>
      <c r="AN590" s="105"/>
      <c r="AO590" s="81">
        <f t="shared" si="684"/>
        <v>0</v>
      </c>
      <c r="AP590" s="106"/>
      <c r="AQ590" s="105"/>
      <c r="AR590" s="81">
        <f t="shared" si="685"/>
        <v>0</v>
      </c>
      <c r="AS590" s="106"/>
      <c r="AT590" s="99"/>
      <c r="AU590" s="82"/>
    </row>
    <row r="591" spans="1:47" ht="15" customHeight="1">
      <c r="A591" s="497" t="s">
        <v>22</v>
      </c>
      <c r="B591" s="499" t="s">
        <v>18</v>
      </c>
      <c r="C591" s="499" t="s">
        <v>19</v>
      </c>
      <c r="D591" s="499" t="s">
        <v>204</v>
      </c>
      <c r="E591" s="499" t="s">
        <v>21</v>
      </c>
      <c r="F591" s="558" t="s">
        <v>23</v>
      </c>
      <c r="G591" s="474" t="s">
        <v>24</v>
      </c>
      <c r="H591" s="476" t="s">
        <v>25</v>
      </c>
      <c r="I591" s="478" t="s">
        <v>26</v>
      </c>
      <c r="J591" s="474" t="s">
        <v>24</v>
      </c>
      <c r="K591" s="476" t="s">
        <v>25</v>
      </c>
      <c r="L591" s="478" t="s">
        <v>26</v>
      </c>
      <c r="M591" s="474" t="s">
        <v>24</v>
      </c>
      <c r="N591" s="476" t="s">
        <v>25</v>
      </c>
      <c r="O591" s="478" t="s">
        <v>26</v>
      </c>
      <c r="P591" s="474" t="s">
        <v>24</v>
      </c>
      <c r="Q591" s="476" t="s">
        <v>25</v>
      </c>
      <c r="R591" s="478" t="s">
        <v>26</v>
      </c>
      <c r="S591" s="474" t="s">
        <v>24</v>
      </c>
      <c r="T591" s="476" t="s">
        <v>25</v>
      </c>
      <c r="U591" s="478" t="s">
        <v>26</v>
      </c>
      <c r="V591" s="474" t="s">
        <v>24</v>
      </c>
      <c r="W591" s="476" t="s">
        <v>25</v>
      </c>
      <c r="X591" s="559" t="s">
        <v>26</v>
      </c>
      <c r="Y591" s="474" t="s">
        <v>24</v>
      </c>
      <c r="Z591" s="476" t="s">
        <v>25</v>
      </c>
      <c r="AA591" s="478" t="s">
        <v>26</v>
      </c>
      <c r="AB591" s="474" t="s">
        <v>24</v>
      </c>
      <c r="AC591" s="476" t="s">
        <v>25</v>
      </c>
      <c r="AD591" s="478" t="s">
        <v>26</v>
      </c>
      <c r="AE591" s="474" t="s">
        <v>24</v>
      </c>
      <c r="AF591" s="476" t="s">
        <v>25</v>
      </c>
      <c r="AG591" s="478" t="s">
        <v>26</v>
      </c>
      <c r="AH591" s="474" t="s">
        <v>24</v>
      </c>
      <c r="AI591" s="476" t="s">
        <v>25</v>
      </c>
      <c r="AJ591" s="478" t="s">
        <v>26</v>
      </c>
      <c r="AK591" s="474" t="s">
        <v>24</v>
      </c>
      <c r="AL591" s="476" t="s">
        <v>25</v>
      </c>
      <c r="AM591" s="478" t="s">
        <v>26</v>
      </c>
      <c r="AN591" s="474" t="s">
        <v>24</v>
      </c>
      <c r="AO591" s="476" t="s">
        <v>25</v>
      </c>
      <c r="AP591" s="478" t="s">
        <v>26</v>
      </c>
      <c r="AQ591" s="474" t="s">
        <v>24</v>
      </c>
      <c r="AR591" s="476" t="s">
        <v>25</v>
      </c>
      <c r="AS591" s="478" t="s">
        <v>26</v>
      </c>
      <c r="AT591" s="563" t="s">
        <v>24</v>
      </c>
      <c r="AU591" s="480" t="s">
        <v>27</v>
      </c>
    </row>
    <row r="592" spans="1:47" ht="15" customHeight="1">
      <c r="A592" s="547"/>
      <c r="B592" s="533"/>
      <c r="C592" s="533"/>
      <c r="D592" s="533"/>
      <c r="E592" s="533"/>
      <c r="F592" s="551"/>
      <c r="G592" s="513"/>
      <c r="H592" s="503"/>
      <c r="I592" s="505"/>
      <c r="J592" s="513"/>
      <c r="K592" s="503"/>
      <c r="L592" s="505"/>
      <c r="M592" s="513"/>
      <c r="N592" s="503"/>
      <c r="O592" s="505"/>
      <c r="P592" s="513"/>
      <c r="Q592" s="503"/>
      <c r="R592" s="505"/>
      <c r="S592" s="513"/>
      <c r="T592" s="503"/>
      <c r="U592" s="505"/>
      <c r="V592" s="513"/>
      <c r="W592" s="503"/>
      <c r="X592" s="543"/>
      <c r="Y592" s="513"/>
      <c r="Z592" s="503"/>
      <c r="AA592" s="505"/>
      <c r="AB592" s="513"/>
      <c r="AC592" s="503"/>
      <c r="AD592" s="505"/>
      <c r="AE592" s="513"/>
      <c r="AF592" s="503"/>
      <c r="AG592" s="505"/>
      <c r="AH592" s="513"/>
      <c r="AI592" s="503"/>
      <c r="AJ592" s="505"/>
      <c r="AK592" s="513"/>
      <c r="AL592" s="503"/>
      <c r="AM592" s="505"/>
      <c r="AN592" s="513"/>
      <c r="AO592" s="503"/>
      <c r="AP592" s="505"/>
      <c r="AQ592" s="513"/>
      <c r="AR592" s="503"/>
      <c r="AS592" s="505"/>
      <c r="AT592" s="545"/>
      <c r="AU592" s="553"/>
    </row>
    <row r="593" spans="1:47" ht="15" customHeight="1">
      <c r="A593" s="534" t="s">
        <v>205</v>
      </c>
      <c r="B593" s="548" t="s">
        <v>410</v>
      </c>
      <c r="C593" s="536">
        <v>1809</v>
      </c>
      <c r="D593" s="538" t="s">
        <v>411</v>
      </c>
      <c r="E593" s="540" t="s">
        <v>412</v>
      </c>
      <c r="F593" s="91" t="s">
        <v>31</v>
      </c>
      <c r="G593" s="103"/>
      <c r="H593" s="75">
        <f t="shared" ref="H593:H601" si="686">G593-I593</f>
        <v>0</v>
      </c>
      <c r="I593" s="104"/>
      <c r="J593" s="103"/>
      <c r="K593" s="75">
        <f t="shared" ref="K593:K601" si="687">J593-L593</f>
        <v>0</v>
      </c>
      <c r="L593" s="104"/>
      <c r="M593" s="103"/>
      <c r="N593" s="75">
        <f t="shared" ref="N593:N601" si="688">M593-O593</f>
        <v>0</v>
      </c>
      <c r="O593" s="104"/>
      <c r="P593" s="103"/>
      <c r="Q593" s="75">
        <f t="shared" ref="Q593:Q601" si="689">P593-R593</f>
        <v>0</v>
      </c>
      <c r="R593" s="104"/>
      <c r="S593" s="103"/>
      <c r="T593" s="75">
        <f t="shared" ref="T593:T601" si="690">S593-U593</f>
        <v>0</v>
      </c>
      <c r="U593" s="104"/>
      <c r="V593" s="103"/>
      <c r="W593" s="75">
        <f t="shared" ref="W593:W601" si="691">V593-X593</f>
        <v>0</v>
      </c>
      <c r="X593" s="123"/>
      <c r="Y593" s="103"/>
      <c r="Z593" s="75">
        <f t="shared" ref="Z593:Z601" si="692">Y593-AA593</f>
        <v>0</v>
      </c>
      <c r="AA593" s="104"/>
      <c r="AB593" s="103"/>
      <c r="AC593" s="75">
        <f t="shared" ref="AC593:AC601" si="693">AB593-AD593</f>
        <v>0</v>
      </c>
      <c r="AD593" s="104"/>
      <c r="AE593" s="103"/>
      <c r="AF593" s="75">
        <f t="shared" ref="AF593:AF601" si="694">AE593-AG593</f>
        <v>0</v>
      </c>
      <c r="AG593" s="104"/>
      <c r="AH593" s="103"/>
      <c r="AI593" s="75">
        <f t="shared" ref="AI593:AI601" si="695">AH593-AJ593</f>
        <v>0</v>
      </c>
      <c r="AJ593" s="104"/>
      <c r="AK593" s="103"/>
      <c r="AL593" s="75">
        <f t="shared" ref="AL593:AL601" si="696">AK593-AM593</f>
        <v>0</v>
      </c>
      <c r="AM593" s="104"/>
      <c r="AN593" s="103"/>
      <c r="AO593" s="75">
        <f t="shared" ref="AO593:AO601" si="697">AN593-AP593</f>
        <v>0</v>
      </c>
      <c r="AP593" s="104"/>
      <c r="AQ593" s="103"/>
      <c r="AR593" s="75">
        <f t="shared" ref="AR593:AR601" si="698">AQ593-AS593</f>
        <v>0</v>
      </c>
      <c r="AS593" s="104"/>
      <c r="AT593" s="98"/>
      <c r="AU593" s="77" t="s">
        <v>32</v>
      </c>
    </row>
    <row r="594" spans="1:47">
      <c r="A594" s="534"/>
      <c r="B594" s="548"/>
      <c r="C594" s="536"/>
      <c r="D594" s="538"/>
      <c r="E594" s="540"/>
      <c r="F594" s="91" t="s">
        <v>33</v>
      </c>
      <c r="G594" s="103"/>
      <c r="H594" s="75">
        <f t="shared" si="686"/>
        <v>0</v>
      </c>
      <c r="I594" s="104"/>
      <c r="J594" s="103"/>
      <c r="K594" s="75">
        <f t="shared" si="687"/>
        <v>0</v>
      </c>
      <c r="L594" s="104"/>
      <c r="M594" s="103"/>
      <c r="N594" s="75">
        <f t="shared" si="688"/>
        <v>0</v>
      </c>
      <c r="O594" s="104"/>
      <c r="P594" s="103"/>
      <c r="Q594" s="75">
        <f t="shared" si="689"/>
        <v>0</v>
      </c>
      <c r="R594" s="104"/>
      <c r="S594" s="103"/>
      <c r="T594" s="75">
        <f t="shared" si="690"/>
        <v>0</v>
      </c>
      <c r="U594" s="104"/>
      <c r="V594" s="103"/>
      <c r="W594" s="75">
        <f t="shared" si="691"/>
        <v>0</v>
      </c>
      <c r="X594" s="123"/>
      <c r="Y594" s="103"/>
      <c r="Z594" s="75">
        <f t="shared" si="692"/>
        <v>0</v>
      </c>
      <c r="AA594" s="104"/>
      <c r="AB594" s="103"/>
      <c r="AC594" s="75">
        <f t="shared" si="693"/>
        <v>0</v>
      </c>
      <c r="AD594" s="104"/>
      <c r="AE594" s="103"/>
      <c r="AF594" s="75">
        <f t="shared" si="694"/>
        <v>0</v>
      </c>
      <c r="AG594" s="104"/>
      <c r="AH594" s="103"/>
      <c r="AI594" s="75">
        <f t="shared" si="695"/>
        <v>0</v>
      </c>
      <c r="AJ594" s="104"/>
      <c r="AK594" s="103"/>
      <c r="AL594" s="75">
        <f t="shared" si="696"/>
        <v>0</v>
      </c>
      <c r="AM594" s="104"/>
      <c r="AN594" s="103"/>
      <c r="AO594" s="75">
        <f t="shared" si="697"/>
        <v>0</v>
      </c>
      <c r="AP594" s="104"/>
      <c r="AQ594" s="103"/>
      <c r="AR594" s="75">
        <f t="shared" si="698"/>
        <v>0</v>
      </c>
      <c r="AS594" s="104"/>
      <c r="AT594" s="98"/>
      <c r="AU594" s="78">
        <f>SUM(G593:G601,J593:J601,M593:M601,P593:P601,S593:S601,V593:V601,Y593:Y601,AB593:AB601,AE593:AE601,AH593:AH601,AK593:AK601,AT593:AT601,AN593:AN601,AQ593:AQ601)</f>
        <v>15174000</v>
      </c>
    </row>
    <row r="595" spans="1:47">
      <c r="A595" s="534"/>
      <c r="B595" s="548"/>
      <c r="C595" s="536"/>
      <c r="D595" s="538"/>
      <c r="E595" s="540"/>
      <c r="F595" s="91" t="s">
        <v>34</v>
      </c>
      <c r="G595" s="103"/>
      <c r="H595" s="75">
        <f t="shared" si="686"/>
        <v>0</v>
      </c>
      <c r="I595" s="104"/>
      <c r="J595" s="103"/>
      <c r="K595" s="75">
        <f t="shared" si="687"/>
        <v>0</v>
      </c>
      <c r="L595" s="104"/>
      <c r="M595" s="103"/>
      <c r="N595" s="75">
        <f t="shared" si="688"/>
        <v>0</v>
      </c>
      <c r="O595" s="104"/>
      <c r="P595" s="103"/>
      <c r="Q595" s="75">
        <f t="shared" si="689"/>
        <v>0</v>
      </c>
      <c r="R595" s="104"/>
      <c r="S595" s="103"/>
      <c r="T595" s="75">
        <f t="shared" si="690"/>
        <v>0</v>
      </c>
      <c r="U595" s="104"/>
      <c r="V595" s="103"/>
      <c r="W595" s="75">
        <f t="shared" si="691"/>
        <v>0</v>
      </c>
      <c r="X595" s="123"/>
      <c r="Y595" s="103"/>
      <c r="Z595" s="75">
        <f t="shared" si="692"/>
        <v>0</v>
      </c>
      <c r="AA595" s="104"/>
      <c r="AB595" s="103"/>
      <c r="AC595" s="75">
        <f t="shared" si="693"/>
        <v>0</v>
      </c>
      <c r="AD595" s="104"/>
      <c r="AE595" s="103">
        <v>80000</v>
      </c>
      <c r="AF595" s="169">
        <f t="shared" si="694"/>
        <v>0</v>
      </c>
      <c r="AG595" s="170">
        <v>80000</v>
      </c>
      <c r="AH595" s="103"/>
      <c r="AI595" s="75">
        <f t="shared" si="695"/>
        <v>0</v>
      </c>
      <c r="AJ595" s="104"/>
      <c r="AK595" s="103"/>
      <c r="AL595" s="75">
        <f t="shared" si="696"/>
        <v>0</v>
      </c>
      <c r="AM595" s="104"/>
      <c r="AN595" s="103"/>
      <c r="AO595" s="75">
        <f t="shared" si="697"/>
        <v>0</v>
      </c>
      <c r="AP595" s="104"/>
      <c r="AQ595" s="103"/>
      <c r="AR595" s="75">
        <f t="shared" si="698"/>
        <v>0</v>
      </c>
      <c r="AS595" s="104"/>
      <c r="AT595" s="98"/>
      <c r="AU595" s="79" t="s">
        <v>35</v>
      </c>
    </row>
    <row r="596" spans="1:47">
      <c r="A596" s="534"/>
      <c r="B596" s="548"/>
      <c r="C596" s="536"/>
      <c r="D596" s="538"/>
      <c r="E596" s="540"/>
      <c r="F596" s="91" t="s">
        <v>36</v>
      </c>
      <c r="G596" s="103"/>
      <c r="H596" s="75">
        <f t="shared" si="686"/>
        <v>0</v>
      </c>
      <c r="I596" s="104"/>
      <c r="J596" s="103"/>
      <c r="K596" s="75">
        <f t="shared" si="687"/>
        <v>0</v>
      </c>
      <c r="L596" s="104"/>
      <c r="M596" s="103"/>
      <c r="N596" s="75">
        <f t="shared" si="688"/>
        <v>0</v>
      </c>
      <c r="O596" s="104"/>
      <c r="P596" s="103"/>
      <c r="Q596" s="75">
        <f t="shared" si="689"/>
        <v>0</v>
      </c>
      <c r="R596" s="104"/>
      <c r="S596" s="103"/>
      <c r="T596" s="75">
        <f t="shared" si="690"/>
        <v>0</v>
      </c>
      <c r="U596" s="104"/>
      <c r="V596" s="103"/>
      <c r="W596" s="75">
        <f t="shared" si="691"/>
        <v>0</v>
      </c>
      <c r="X596" s="123"/>
      <c r="Y596" s="103"/>
      <c r="Z596" s="75">
        <f t="shared" si="692"/>
        <v>0</v>
      </c>
      <c r="AA596" s="104"/>
      <c r="AB596" s="103"/>
      <c r="AC596" s="75">
        <f t="shared" si="693"/>
        <v>0</v>
      </c>
      <c r="AD596" s="104"/>
      <c r="AE596" s="103"/>
      <c r="AF596" s="75">
        <f t="shared" si="694"/>
        <v>0</v>
      </c>
      <c r="AG596" s="104"/>
      <c r="AH596" s="103"/>
      <c r="AI596" s="75">
        <f t="shared" si="695"/>
        <v>0</v>
      </c>
      <c r="AJ596" s="104"/>
      <c r="AK596" s="103"/>
      <c r="AL596" s="75">
        <f t="shared" si="696"/>
        <v>0</v>
      </c>
      <c r="AM596" s="104"/>
      <c r="AN596" s="103"/>
      <c r="AO596" s="75">
        <f t="shared" si="697"/>
        <v>0</v>
      </c>
      <c r="AP596" s="104"/>
      <c r="AQ596" s="103"/>
      <c r="AR596" s="75">
        <f t="shared" si="698"/>
        <v>0</v>
      </c>
      <c r="AS596" s="104"/>
      <c r="AT596" s="98"/>
      <c r="AU596" s="78">
        <f>SUM(H593:H601,K593:K601,N593:N601,Q593:Q601,T593:T601,W593:W601,Z593:Z601,AC593:AC601,AF593:AF601,AI593:AI601,AL593:AL601,AO593:AO601,AR593:AR601)</f>
        <v>10874000</v>
      </c>
    </row>
    <row r="597" spans="1:47">
      <c r="A597" s="534"/>
      <c r="B597" s="548"/>
      <c r="C597" s="536"/>
      <c r="D597" s="538"/>
      <c r="E597" s="540"/>
      <c r="F597" s="91" t="s">
        <v>37</v>
      </c>
      <c r="G597" s="103"/>
      <c r="H597" s="75">
        <f t="shared" si="686"/>
        <v>0</v>
      </c>
      <c r="I597" s="104"/>
      <c r="J597" s="103"/>
      <c r="K597" s="75">
        <f t="shared" si="687"/>
        <v>0</v>
      </c>
      <c r="L597" s="104"/>
      <c r="M597" s="103"/>
      <c r="N597" s="75">
        <f t="shared" si="688"/>
        <v>0</v>
      </c>
      <c r="O597" s="104"/>
      <c r="P597" s="103"/>
      <c r="Q597" s="75">
        <f t="shared" si="689"/>
        <v>0</v>
      </c>
      <c r="R597" s="104"/>
      <c r="S597" s="103"/>
      <c r="T597" s="75">
        <f t="shared" si="690"/>
        <v>0</v>
      </c>
      <c r="U597" s="104"/>
      <c r="V597" s="103"/>
      <c r="W597" s="75">
        <f t="shared" si="691"/>
        <v>0</v>
      </c>
      <c r="X597" s="123"/>
      <c r="Y597" s="168">
        <v>220000</v>
      </c>
      <c r="Z597" s="75">
        <v>0</v>
      </c>
      <c r="AA597" s="170">
        <v>100</v>
      </c>
      <c r="AB597" s="103"/>
      <c r="AC597" s="75">
        <f t="shared" si="693"/>
        <v>0</v>
      </c>
      <c r="AD597" s="104"/>
      <c r="AE597" s="103"/>
      <c r="AF597" s="75">
        <f t="shared" si="694"/>
        <v>0</v>
      </c>
      <c r="AG597" s="104"/>
      <c r="AH597" s="103"/>
      <c r="AI597" s="75">
        <f t="shared" si="695"/>
        <v>0</v>
      </c>
      <c r="AJ597" s="104"/>
      <c r="AK597" s="103"/>
      <c r="AL597" s="75">
        <f t="shared" si="696"/>
        <v>0</v>
      </c>
      <c r="AM597" s="104"/>
      <c r="AN597" s="103"/>
      <c r="AO597" s="75">
        <f t="shared" si="697"/>
        <v>0</v>
      </c>
      <c r="AP597" s="104"/>
      <c r="AQ597" s="103"/>
      <c r="AR597" s="75">
        <f t="shared" si="698"/>
        <v>0</v>
      </c>
      <c r="AS597" s="104"/>
      <c r="AT597" s="98"/>
      <c r="AU597" s="79" t="s">
        <v>38</v>
      </c>
    </row>
    <row r="598" spans="1:47">
      <c r="A598" s="534"/>
      <c r="B598" s="548"/>
      <c r="C598" s="536"/>
      <c r="D598" s="538"/>
      <c r="E598" s="540"/>
      <c r="F598" s="91" t="s">
        <v>40</v>
      </c>
      <c r="G598" s="103"/>
      <c r="H598" s="75">
        <f t="shared" si="686"/>
        <v>0</v>
      </c>
      <c r="I598" s="104"/>
      <c r="J598" s="103"/>
      <c r="K598" s="75">
        <f t="shared" si="687"/>
        <v>0</v>
      </c>
      <c r="L598" s="104"/>
      <c r="M598" s="103"/>
      <c r="N598" s="75">
        <f t="shared" si="688"/>
        <v>0</v>
      </c>
      <c r="O598" s="104"/>
      <c r="P598" s="103"/>
      <c r="Q598" s="75">
        <f t="shared" si="689"/>
        <v>0</v>
      </c>
      <c r="R598" s="104"/>
      <c r="S598" s="103">
        <v>2044800</v>
      </c>
      <c r="T598" s="75">
        <f t="shared" si="690"/>
        <v>0</v>
      </c>
      <c r="U598" s="104">
        <v>2044800</v>
      </c>
      <c r="V598" s="103">
        <v>1955200</v>
      </c>
      <c r="W598" s="75">
        <f t="shared" si="691"/>
        <v>0</v>
      </c>
      <c r="X598" s="123">
        <v>1955200</v>
      </c>
      <c r="Y598" s="103"/>
      <c r="Z598" s="75">
        <f t="shared" si="692"/>
        <v>0</v>
      </c>
      <c r="AA598" s="104"/>
      <c r="AB598" s="168"/>
      <c r="AC598" s="75">
        <f t="shared" si="693"/>
        <v>0</v>
      </c>
      <c r="AD598" s="104"/>
      <c r="AE598" s="103"/>
      <c r="AF598" s="75">
        <f t="shared" si="694"/>
        <v>0</v>
      </c>
      <c r="AG598" s="104"/>
      <c r="AH598" s="168">
        <v>10874000</v>
      </c>
      <c r="AI598" s="169">
        <f t="shared" si="695"/>
        <v>10874000</v>
      </c>
      <c r="AJ598" s="170"/>
      <c r="AK598" s="103"/>
      <c r="AL598" s="75">
        <f t="shared" si="696"/>
        <v>0</v>
      </c>
      <c r="AM598" s="104"/>
      <c r="AN598" s="103"/>
      <c r="AO598" s="75">
        <f t="shared" si="697"/>
        <v>0</v>
      </c>
      <c r="AP598" s="104"/>
      <c r="AQ598" s="103"/>
      <c r="AR598" s="75">
        <f t="shared" si="698"/>
        <v>0</v>
      </c>
      <c r="AS598" s="104"/>
      <c r="AT598" s="98"/>
      <c r="AU598" s="78">
        <f>SUM(I593:I601,L593:L601,O593:O601,R593:R601,U593:U601,X593:X601,AA593:AA601,AD593:AD601,AG593:AG601,AJ593:AJ601,AM593:AM601,AP593:AP601,AS593:AS601)</f>
        <v>4080100</v>
      </c>
    </row>
    <row r="599" spans="1:47">
      <c r="A599" s="534"/>
      <c r="B599" s="548"/>
      <c r="C599" s="536"/>
      <c r="D599" s="538"/>
      <c r="E599" s="540"/>
      <c r="F599" s="91" t="s">
        <v>41</v>
      </c>
      <c r="G599" s="103"/>
      <c r="H599" s="75">
        <f t="shared" si="686"/>
        <v>0</v>
      </c>
      <c r="I599" s="104"/>
      <c r="J599" s="103"/>
      <c r="K599" s="75">
        <f t="shared" si="687"/>
        <v>0</v>
      </c>
      <c r="L599" s="104"/>
      <c r="M599" s="103"/>
      <c r="N599" s="75">
        <f t="shared" si="688"/>
        <v>0</v>
      </c>
      <c r="O599" s="104"/>
      <c r="P599" s="103"/>
      <c r="Q599" s="75">
        <f t="shared" si="689"/>
        <v>0</v>
      </c>
      <c r="R599" s="104"/>
      <c r="S599" s="103"/>
      <c r="T599" s="75">
        <f t="shared" si="690"/>
        <v>0</v>
      </c>
      <c r="U599" s="104"/>
      <c r="V599" s="103"/>
      <c r="W599" s="75">
        <f t="shared" si="691"/>
        <v>0</v>
      </c>
      <c r="X599" s="123"/>
      <c r="Y599" s="103"/>
      <c r="Z599" s="75">
        <f t="shared" si="692"/>
        <v>0</v>
      </c>
      <c r="AA599" s="104"/>
      <c r="AB599" s="103"/>
      <c r="AC599" s="75">
        <f t="shared" si="693"/>
        <v>0</v>
      </c>
      <c r="AD599" s="104"/>
      <c r="AE599" s="103"/>
      <c r="AF599" s="75">
        <f t="shared" si="694"/>
        <v>0</v>
      </c>
      <c r="AG599" s="104"/>
      <c r="AH599" s="103"/>
      <c r="AI599" s="75">
        <f t="shared" si="695"/>
        <v>0</v>
      </c>
      <c r="AJ599" s="104"/>
      <c r="AK599" s="103"/>
      <c r="AL599" s="75">
        <f t="shared" si="696"/>
        <v>0</v>
      </c>
      <c r="AM599" s="104"/>
      <c r="AN599" s="103"/>
      <c r="AO599" s="75">
        <f t="shared" si="697"/>
        <v>0</v>
      </c>
      <c r="AP599" s="104"/>
      <c r="AQ599" s="103"/>
      <c r="AR599" s="75">
        <f t="shared" si="698"/>
        <v>0</v>
      </c>
      <c r="AS599" s="104"/>
      <c r="AT599" s="98"/>
      <c r="AU599" s="79" t="s">
        <v>42</v>
      </c>
    </row>
    <row r="600" spans="1:47">
      <c r="A600" s="534"/>
      <c r="B600" s="548"/>
      <c r="C600" s="536"/>
      <c r="D600" s="538"/>
      <c r="E600" s="540"/>
      <c r="F600" s="91" t="s">
        <v>43</v>
      </c>
      <c r="G600" s="103"/>
      <c r="H600" s="75">
        <f t="shared" si="686"/>
        <v>0</v>
      </c>
      <c r="I600" s="104"/>
      <c r="J600" s="103"/>
      <c r="K600" s="75">
        <f t="shared" si="687"/>
        <v>0</v>
      </c>
      <c r="L600" s="104"/>
      <c r="M600" s="103"/>
      <c r="N600" s="75">
        <f t="shared" si="688"/>
        <v>0</v>
      </c>
      <c r="O600" s="104"/>
      <c r="P600" s="103"/>
      <c r="Q600" s="75">
        <f t="shared" si="689"/>
        <v>0</v>
      </c>
      <c r="R600" s="104"/>
      <c r="S600" s="103"/>
      <c r="T600" s="75">
        <f t="shared" si="690"/>
        <v>0</v>
      </c>
      <c r="U600" s="104"/>
      <c r="V600" s="103"/>
      <c r="W600" s="75">
        <f t="shared" si="691"/>
        <v>0</v>
      </c>
      <c r="X600" s="123"/>
      <c r="Y600" s="103"/>
      <c r="Z600" s="75">
        <f t="shared" si="692"/>
        <v>0</v>
      </c>
      <c r="AA600" s="104"/>
      <c r="AB600" s="103"/>
      <c r="AC600" s="75">
        <f t="shared" si="693"/>
        <v>0</v>
      </c>
      <c r="AD600" s="104"/>
      <c r="AE600" s="103"/>
      <c r="AF600" s="75">
        <f t="shared" si="694"/>
        <v>0</v>
      </c>
      <c r="AG600" s="104"/>
      <c r="AH600" s="103"/>
      <c r="AI600" s="75">
        <f t="shared" si="695"/>
        <v>0</v>
      </c>
      <c r="AJ600" s="104"/>
      <c r="AK600" s="103"/>
      <c r="AL600" s="75">
        <f t="shared" si="696"/>
        <v>0</v>
      </c>
      <c r="AM600" s="104"/>
      <c r="AN600" s="103"/>
      <c r="AO600" s="75">
        <f t="shared" si="697"/>
        <v>0</v>
      </c>
      <c r="AP600" s="104"/>
      <c r="AQ600" s="103"/>
      <c r="AR600" s="75">
        <f t="shared" si="698"/>
        <v>0</v>
      </c>
      <c r="AS600" s="104"/>
      <c r="AT600" s="98"/>
      <c r="AU600" s="80">
        <f>AU598/AU594</f>
        <v>0.2688875708448662</v>
      </c>
    </row>
    <row r="601" spans="1:47" ht="95.25" customHeight="1">
      <c r="A601" s="535"/>
      <c r="B601" s="549"/>
      <c r="C601" s="537"/>
      <c r="D601" s="539"/>
      <c r="E601" s="541"/>
      <c r="F601" s="92" t="s">
        <v>44</v>
      </c>
      <c r="G601" s="105"/>
      <c r="H601" s="81">
        <f t="shared" si="686"/>
        <v>0</v>
      </c>
      <c r="I601" s="106"/>
      <c r="J601" s="105"/>
      <c r="K601" s="81">
        <f t="shared" si="687"/>
        <v>0</v>
      </c>
      <c r="L601" s="106"/>
      <c r="M601" s="105"/>
      <c r="N601" s="81">
        <f t="shared" si="688"/>
        <v>0</v>
      </c>
      <c r="O601" s="106"/>
      <c r="P601" s="105"/>
      <c r="Q601" s="81">
        <f t="shared" si="689"/>
        <v>0</v>
      </c>
      <c r="R601" s="106"/>
      <c r="S601" s="105"/>
      <c r="T601" s="81">
        <f t="shared" si="690"/>
        <v>0</v>
      </c>
      <c r="U601" s="106"/>
      <c r="V601" s="105"/>
      <c r="W601" s="81">
        <f t="shared" si="691"/>
        <v>0</v>
      </c>
      <c r="X601" s="124"/>
      <c r="Y601" s="105"/>
      <c r="Z601" s="81">
        <f t="shared" si="692"/>
        <v>0</v>
      </c>
      <c r="AA601" s="106"/>
      <c r="AB601" s="105"/>
      <c r="AC601" s="81">
        <f t="shared" si="693"/>
        <v>0</v>
      </c>
      <c r="AD601" s="106"/>
      <c r="AE601" s="105"/>
      <c r="AF601" s="81">
        <f t="shared" si="694"/>
        <v>0</v>
      </c>
      <c r="AG601" s="106"/>
      <c r="AH601" s="105"/>
      <c r="AI601" s="81">
        <f t="shared" si="695"/>
        <v>0</v>
      </c>
      <c r="AJ601" s="106"/>
      <c r="AK601" s="105"/>
      <c r="AL601" s="81">
        <f t="shared" si="696"/>
        <v>0</v>
      </c>
      <c r="AM601" s="106"/>
      <c r="AN601" s="105"/>
      <c r="AO601" s="81">
        <f t="shared" si="697"/>
        <v>0</v>
      </c>
      <c r="AP601" s="106"/>
      <c r="AQ601" s="105"/>
      <c r="AR601" s="81">
        <f t="shared" si="698"/>
        <v>0</v>
      </c>
      <c r="AS601" s="106"/>
      <c r="AT601" s="99"/>
      <c r="AU601" s="82"/>
    </row>
    <row r="602" spans="1:47" ht="19.5" customHeight="1">
      <c r="A602" s="546" t="s">
        <v>22</v>
      </c>
      <c r="B602" s="532" t="s">
        <v>18</v>
      </c>
      <c r="C602" s="532" t="s">
        <v>19</v>
      </c>
      <c r="D602" s="532" t="s">
        <v>204</v>
      </c>
      <c r="E602" s="532" t="s">
        <v>21</v>
      </c>
      <c r="F602" s="550" t="s">
        <v>23</v>
      </c>
      <c r="G602" s="512" t="s">
        <v>24</v>
      </c>
      <c r="H602" s="502" t="s">
        <v>25</v>
      </c>
      <c r="I602" s="504" t="s">
        <v>26</v>
      </c>
      <c r="J602" s="512" t="s">
        <v>24</v>
      </c>
      <c r="K602" s="502" t="s">
        <v>25</v>
      </c>
      <c r="L602" s="504" t="s">
        <v>26</v>
      </c>
      <c r="M602" s="512" t="s">
        <v>24</v>
      </c>
      <c r="N602" s="502" t="s">
        <v>25</v>
      </c>
      <c r="O602" s="504" t="s">
        <v>26</v>
      </c>
      <c r="P602" s="512" t="s">
        <v>24</v>
      </c>
      <c r="Q602" s="502" t="s">
        <v>25</v>
      </c>
      <c r="R602" s="504" t="s">
        <v>26</v>
      </c>
      <c r="S602" s="512" t="s">
        <v>24</v>
      </c>
      <c r="T602" s="502" t="s">
        <v>25</v>
      </c>
      <c r="U602" s="504" t="s">
        <v>26</v>
      </c>
      <c r="V602" s="512" t="s">
        <v>24</v>
      </c>
      <c r="W602" s="502" t="s">
        <v>25</v>
      </c>
      <c r="X602" s="542" t="s">
        <v>26</v>
      </c>
      <c r="Y602" s="512" t="s">
        <v>24</v>
      </c>
      <c r="Z602" s="502" t="s">
        <v>25</v>
      </c>
      <c r="AA602" s="504" t="s">
        <v>26</v>
      </c>
      <c r="AB602" s="512" t="s">
        <v>24</v>
      </c>
      <c r="AC602" s="502" t="s">
        <v>25</v>
      </c>
      <c r="AD602" s="504" t="s">
        <v>26</v>
      </c>
      <c r="AE602" s="512" t="s">
        <v>24</v>
      </c>
      <c r="AF602" s="502" t="s">
        <v>25</v>
      </c>
      <c r="AG602" s="504" t="s">
        <v>26</v>
      </c>
      <c r="AH602" s="512" t="s">
        <v>24</v>
      </c>
      <c r="AI602" s="502" t="s">
        <v>25</v>
      </c>
      <c r="AJ602" s="504" t="s">
        <v>26</v>
      </c>
      <c r="AK602" s="512" t="s">
        <v>24</v>
      </c>
      <c r="AL602" s="502" t="s">
        <v>25</v>
      </c>
      <c r="AM602" s="504" t="s">
        <v>26</v>
      </c>
      <c r="AN602" s="512" t="s">
        <v>24</v>
      </c>
      <c r="AO602" s="502" t="s">
        <v>25</v>
      </c>
      <c r="AP602" s="504" t="s">
        <v>26</v>
      </c>
      <c r="AQ602" s="512" t="s">
        <v>24</v>
      </c>
      <c r="AR602" s="502" t="s">
        <v>25</v>
      </c>
      <c r="AS602" s="504" t="s">
        <v>26</v>
      </c>
      <c r="AT602" s="544" t="s">
        <v>24</v>
      </c>
      <c r="AU602" s="552" t="s">
        <v>27</v>
      </c>
    </row>
    <row r="603" spans="1:47" ht="18.75" customHeight="1">
      <c r="A603" s="547"/>
      <c r="B603" s="533"/>
      <c r="C603" s="533"/>
      <c r="D603" s="533"/>
      <c r="E603" s="533"/>
      <c r="F603" s="551"/>
      <c r="G603" s="513"/>
      <c r="H603" s="503"/>
      <c r="I603" s="505"/>
      <c r="J603" s="513"/>
      <c r="K603" s="503"/>
      <c r="L603" s="505"/>
      <c r="M603" s="513"/>
      <c r="N603" s="503"/>
      <c r="O603" s="505"/>
      <c r="P603" s="513"/>
      <c r="Q603" s="503"/>
      <c r="R603" s="505"/>
      <c r="S603" s="513"/>
      <c r="T603" s="503"/>
      <c r="U603" s="505"/>
      <c r="V603" s="513"/>
      <c r="W603" s="503"/>
      <c r="X603" s="543"/>
      <c r="Y603" s="513"/>
      <c r="Z603" s="503"/>
      <c r="AA603" s="505"/>
      <c r="AB603" s="513"/>
      <c r="AC603" s="503"/>
      <c r="AD603" s="505"/>
      <c r="AE603" s="513"/>
      <c r="AF603" s="503"/>
      <c r="AG603" s="505"/>
      <c r="AH603" s="513"/>
      <c r="AI603" s="503"/>
      <c r="AJ603" s="505"/>
      <c r="AK603" s="513"/>
      <c r="AL603" s="503"/>
      <c r="AM603" s="505"/>
      <c r="AN603" s="513"/>
      <c r="AO603" s="503"/>
      <c r="AP603" s="505"/>
      <c r="AQ603" s="513"/>
      <c r="AR603" s="503"/>
      <c r="AS603" s="505"/>
      <c r="AT603" s="545"/>
      <c r="AU603" s="553"/>
    </row>
    <row r="604" spans="1:47" ht="30.75" customHeight="1">
      <c r="A604" s="534" t="s">
        <v>205</v>
      </c>
      <c r="B604" s="548" t="s">
        <v>221</v>
      </c>
      <c r="C604" s="536">
        <v>2086</v>
      </c>
      <c r="D604" s="538" t="s">
        <v>222</v>
      </c>
      <c r="E604" s="540" t="s">
        <v>223</v>
      </c>
      <c r="F604" s="91" t="s">
        <v>31</v>
      </c>
      <c r="G604" s="103"/>
      <c r="H604" s="75">
        <f t="shared" ref="H604:H612" si="699">G604-I604</f>
        <v>0</v>
      </c>
      <c r="I604" s="104"/>
      <c r="J604" s="103"/>
      <c r="K604" s="75">
        <f t="shared" ref="K604:K612" si="700">J604-L604</f>
        <v>0</v>
      </c>
      <c r="L604" s="104"/>
      <c r="M604" s="103"/>
      <c r="N604" s="75">
        <f t="shared" ref="N604:N612" si="701">M604-O604</f>
        <v>0</v>
      </c>
      <c r="O604" s="104"/>
      <c r="P604" s="103"/>
      <c r="Q604" s="75">
        <f t="shared" ref="Q604:Q612" si="702">P604-R604</f>
        <v>0</v>
      </c>
      <c r="R604" s="104"/>
      <c r="S604" s="103"/>
      <c r="T604" s="75">
        <f t="shared" ref="T604:T612" si="703">S604-U604</f>
        <v>0</v>
      </c>
      <c r="U604" s="104"/>
      <c r="V604" s="103"/>
      <c r="W604" s="75">
        <f t="shared" ref="W604:W612" si="704">V604-X604</f>
        <v>0</v>
      </c>
      <c r="X604" s="123"/>
      <c r="Y604" s="103"/>
      <c r="Z604" s="75">
        <f t="shared" ref="Z604:Z612" si="705">Y604-AA604</f>
        <v>0</v>
      </c>
      <c r="AA604" s="104"/>
      <c r="AB604" s="103"/>
      <c r="AC604" s="75">
        <f t="shared" ref="AC604:AC612" si="706">AB604-AD604</f>
        <v>0</v>
      </c>
      <c r="AD604" s="104"/>
      <c r="AE604" s="103"/>
      <c r="AF604" s="75">
        <f t="shared" ref="AF604:AF612" si="707">AE604-AG604</f>
        <v>0</v>
      </c>
      <c r="AG604" s="104"/>
      <c r="AH604" s="103"/>
      <c r="AI604" s="75">
        <f t="shared" ref="AI604:AI612" si="708">AH604-AJ604</f>
        <v>0</v>
      </c>
      <c r="AJ604" s="104"/>
      <c r="AK604" s="103"/>
      <c r="AL604" s="75">
        <f t="shared" ref="AL604:AL612" si="709">AK604-AM604</f>
        <v>0</v>
      </c>
      <c r="AM604" s="104"/>
      <c r="AN604" s="103"/>
      <c r="AO604" s="75">
        <f t="shared" ref="AO604:AO612" si="710">AN604-AP604</f>
        <v>0</v>
      </c>
      <c r="AP604" s="104"/>
      <c r="AQ604" s="103"/>
      <c r="AR604" s="75">
        <f t="shared" ref="AR604:AR612" si="711">AQ604-AS604</f>
        <v>0</v>
      </c>
      <c r="AS604" s="104"/>
      <c r="AT604" s="98"/>
      <c r="AU604" s="77" t="s">
        <v>32</v>
      </c>
    </row>
    <row r="605" spans="1:47" ht="12" customHeight="1">
      <c r="A605" s="534"/>
      <c r="B605" s="548"/>
      <c r="C605" s="536"/>
      <c r="D605" s="538"/>
      <c r="E605" s="540"/>
      <c r="F605" s="91" t="s">
        <v>33</v>
      </c>
      <c r="G605" s="103"/>
      <c r="H605" s="75">
        <f t="shared" si="699"/>
        <v>0</v>
      </c>
      <c r="I605" s="104"/>
      <c r="J605" s="103"/>
      <c r="K605" s="75">
        <f t="shared" si="700"/>
        <v>0</v>
      </c>
      <c r="L605" s="104"/>
      <c r="M605" s="103"/>
      <c r="N605" s="75">
        <f t="shared" si="701"/>
        <v>0</v>
      </c>
      <c r="O605" s="104"/>
      <c r="P605" s="103"/>
      <c r="Q605" s="75">
        <f t="shared" si="702"/>
        <v>0</v>
      </c>
      <c r="R605" s="104"/>
      <c r="S605" s="103"/>
      <c r="T605" s="75">
        <f t="shared" si="703"/>
        <v>0</v>
      </c>
      <c r="U605" s="104"/>
      <c r="V605" s="103"/>
      <c r="W605" s="75">
        <f t="shared" si="704"/>
        <v>0</v>
      </c>
      <c r="X605" s="123"/>
      <c r="Y605" s="103"/>
      <c r="Z605" s="75">
        <f t="shared" si="705"/>
        <v>0</v>
      </c>
      <c r="AA605" s="104"/>
      <c r="AB605" s="103"/>
      <c r="AC605" s="75">
        <f t="shared" si="706"/>
        <v>0</v>
      </c>
      <c r="AD605" s="104"/>
      <c r="AE605" s="103"/>
      <c r="AF605" s="75">
        <f t="shared" si="707"/>
        <v>0</v>
      </c>
      <c r="AG605" s="104"/>
      <c r="AH605" s="103"/>
      <c r="AI605" s="75">
        <f t="shared" si="708"/>
        <v>0</v>
      </c>
      <c r="AJ605" s="104"/>
      <c r="AK605" s="103"/>
      <c r="AL605" s="75">
        <f t="shared" si="709"/>
        <v>0</v>
      </c>
      <c r="AM605" s="104"/>
      <c r="AN605" s="103"/>
      <c r="AO605" s="75">
        <f t="shared" si="710"/>
        <v>0</v>
      </c>
      <c r="AP605" s="104"/>
      <c r="AQ605" s="103"/>
      <c r="AR605" s="75">
        <f t="shared" si="711"/>
        <v>0</v>
      </c>
      <c r="AS605" s="104"/>
      <c r="AT605" s="98"/>
      <c r="AU605" s="78">
        <f>SUM(G604:G612,J604:J612,M604:M612,P604:P612,S604:S612,V604:V612,Y604:Y612,AB604:AB612,AE604:AE612,AH604:AH612,AK604:AK612,AT604:AT612,AN604:AN612,AQ604:AQ612)</f>
        <v>766682</v>
      </c>
    </row>
    <row r="606" spans="1:47" ht="18" customHeight="1">
      <c r="A606" s="534"/>
      <c r="B606" s="548"/>
      <c r="C606" s="536"/>
      <c r="D606" s="538"/>
      <c r="E606" s="540"/>
      <c r="F606" s="91" t="s">
        <v>34</v>
      </c>
      <c r="G606" s="103">
        <v>164972</v>
      </c>
      <c r="H606" s="75">
        <f t="shared" si="699"/>
        <v>0</v>
      </c>
      <c r="I606" s="104">
        <v>164972</v>
      </c>
      <c r="J606" s="103"/>
      <c r="K606" s="75">
        <f t="shared" si="700"/>
        <v>0</v>
      </c>
      <c r="L606" s="104"/>
      <c r="M606" s="103"/>
      <c r="N606" s="75">
        <f t="shared" si="701"/>
        <v>0</v>
      </c>
      <c r="O606" s="104"/>
      <c r="P606" s="103">
        <v>466710</v>
      </c>
      <c r="Q606" s="75">
        <f t="shared" si="702"/>
        <v>0</v>
      </c>
      <c r="R606" s="104">
        <v>466710</v>
      </c>
      <c r="S606" s="103"/>
      <c r="T606" s="75">
        <f t="shared" si="703"/>
        <v>0</v>
      </c>
      <c r="U606" s="104"/>
      <c r="V606" s="103"/>
      <c r="W606" s="75">
        <f t="shared" si="704"/>
        <v>0</v>
      </c>
      <c r="X606" s="123"/>
      <c r="Y606" s="103"/>
      <c r="Z606" s="75">
        <f t="shared" si="705"/>
        <v>0</v>
      </c>
      <c r="AA606" s="104"/>
      <c r="AB606" s="168">
        <v>135000</v>
      </c>
      <c r="AC606" s="75">
        <f t="shared" si="706"/>
        <v>0</v>
      </c>
      <c r="AD606" s="170">
        <v>135000</v>
      </c>
      <c r="AE606" s="103"/>
      <c r="AF606" s="75">
        <f t="shared" si="707"/>
        <v>0</v>
      </c>
      <c r="AG606" s="104"/>
      <c r="AH606" s="103"/>
      <c r="AI606" s="75">
        <f t="shared" si="708"/>
        <v>0</v>
      </c>
      <c r="AJ606" s="104"/>
      <c r="AK606" s="103"/>
      <c r="AL606" s="75">
        <f t="shared" si="709"/>
        <v>0</v>
      </c>
      <c r="AM606" s="104"/>
      <c r="AN606" s="103"/>
      <c r="AO606" s="75">
        <f t="shared" si="710"/>
        <v>0</v>
      </c>
      <c r="AP606" s="104"/>
      <c r="AQ606" s="103"/>
      <c r="AR606" s="75">
        <f t="shared" si="711"/>
        <v>0</v>
      </c>
      <c r="AS606" s="104"/>
      <c r="AT606" s="98"/>
      <c r="AU606" s="79" t="s">
        <v>35</v>
      </c>
    </row>
    <row r="607" spans="1:47" ht="21" customHeight="1">
      <c r="A607" s="534"/>
      <c r="B607" s="548"/>
      <c r="C607" s="536"/>
      <c r="D607" s="538"/>
      <c r="E607" s="540"/>
      <c r="F607" s="91" t="s">
        <v>36</v>
      </c>
      <c r="G607" s="103"/>
      <c r="H607" s="75">
        <f t="shared" si="699"/>
        <v>0</v>
      </c>
      <c r="I607" s="104"/>
      <c r="J607" s="103"/>
      <c r="K607" s="75">
        <f t="shared" si="700"/>
        <v>0</v>
      </c>
      <c r="L607" s="104"/>
      <c r="M607" s="103"/>
      <c r="N607" s="75">
        <f t="shared" si="701"/>
        <v>0</v>
      </c>
      <c r="O607" s="104"/>
      <c r="P607" s="103"/>
      <c r="Q607" s="75">
        <f t="shared" si="702"/>
        <v>0</v>
      </c>
      <c r="R607" s="104"/>
      <c r="S607" s="103"/>
      <c r="T607" s="75">
        <f t="shared" si="703"/>
        <v>0</v>
      </c>
      <c r="U607" s="104"/>
      <c r="V607" s="103"/>
      <c r="W607" s="75">
        <f t="shared" si="704"/>
        <v>0</v>
      </c>
      <c r="X607" s="123"/>
      <c r="Y607" s="103"/>
      <c r="Z607" s="75">
        <f t="shared" si="705"/>
        <v>0</v>
      </c>
      <c r="AA607" s="104"/>
      <c r="AB607" s="168"/>
      <c r="AC607" s="75">
        <f t="shared" si="706"/>
        <v>0</v>
      </c>
      <c r="AD607" s="104"/>
      <c r="AE607" s="103"/>
      <c r="AF607" s="75">
        <f t="shared" si="707"/>
        <v>0</v>
      </c>
      <c r="AG607" s="104"/>
      <c r="AH607" s="103"/>
      <c r="AI607" s="75">
        <f t="shared" si="708"/>
        <v>0</v>
      </c>
      <c r="AJ607" s="104"/>
      <c r="AK607" s="103"/>
      <c r="AL607" s="75">
        <f t="shared" si="709"/>
        <v>0</v>
      </c>
      <c r="AM607" s="104"/>
      <c r="AN607" s="103"/>
      <c r="AO607" s="75">
        <f t="shared" si="710"/>
        <v>0</v>
      </c>
      <c r="AP607" s="104"/>
      <c r="AQ607" s="103"/>
      <c r="AR607" s="75">
        <f t="shared" si="711"/>
        <v>0</v>
      </c>
      <c r="AS607" s="104"/>
      <c r="AT607" s="98"/>
      <c r="AU607" s="78">
        <f>SUM(H604:H612,K604:K612,N604:N612,Q604:Q612,T604:T612,W604:W612,Z604:Z612,AC604:AC612,AF604:AF612,AI604:AI612,AL604:AL612,AO604:AO612,AR604:AR612)</f>
        <v>0</v>
      </c>
    </row>
    <row r="608" spans="1:47" ht="19.5" customHeight="1">
      <c r="A608" s="534"/>
      <c r="B608" s="548"/>
      <c r="C608" s="536"/>
      <c r="D608" s="538"/>
      <c r="E608" s="540"/>
      <c r="F608" s="91" t="s">
        <v>37</v>
      </c>
      <c r="G608" s="103"/>
      <c r="H608" s="75">
        <f t="shared" si="699"/>
        <v>0</v>
      </c>
      <c r="I608" s="104"/>
      <c r="J608" s="103"/>
      <c r="K608" s="75">
        <f t="shared" si="700"/>
        <v>0</v>
      </c>
      <c r="L608" s="104"/>
      <c r="M608" s="103"/>
      <c r="N608" s="75">
        <f t="shared" si="701"/>
        <v>0</v>
      </c>
      <c r="O608" s="104"/>
      <c r="P608" s="103"/>
      <c r="Q608" s="75">
        <f t="shared" si="702"/>
        <v>0</v>
      </c>
      <c r="R608" s="104"/>
      <c r="S608" s="103"/>
      <c r="T608" s="75">
        <f t="shared" si="703"/>
        <v>0</v>
      </c>
      <c r="U608" s="104"/>
      <c r="V608" s="103"/>
      <c r="W608" s="75">
        <f t="shared" si="704"/>
        <v>0</v>
      </c>
      <c r="X608" s="123"/>
      <c r="Y608" s="103"/>
      <c r="Z608" s="75">
        <f t="shared" si="705"/>
        <v>0</v>
      </c>
      <c r="AA608" s="104"/>
      <c r="AB608" s="103"/>
      <c r="AC608" s="75">
        <f t="shared" si="706"/>
        <v>0</v>
      </c>
      <c r="AD608" s="104"/>
      <c r="AE608" s="103"/>
      <c r="AF608" s="75">
        <f t="shared" si="707"/>
        <v>0</v>
      </c>
      <c r="AG608" s="104"/>
      <c r="AH608" s="103"/>
      <c r="AI608" s="75">
        <f t="shared" si="708"/>
        <v>0</v>
      </c>
      <c r="AJ608" s="104"/>
      <c r="AK608" s="103"/>
      <c r="AL608" s="75">
        <f t="shared" si="709"/>
        <v>0</v>
      </c>
      <c r="AM608" s="104"/>
      <c r="AN608" s="103"/>
      <c r="AO608" s="75">
        <f t="shared" si="710"/>
        <v>0</v>
      </c>
      <c r="AP608" s="104"/>
      <c r="AQ608" s="103"/>
      <c r="AR608" s="75">
        <f t="shared" si="711"/>
        <v>0</v>
      </c>
      <c r="AS608" s="104"/>
      <c r="AT608" s="98"/>
      <c r="AU608" s="79" t="s">
        <v>38</v>
      </c>
    </row>
    <row r="609" spans="1:47" ht="23.25" customHeight="1">
      <c r="A609" s="534"/>
      <c r="B609" s="548"/>
      <c r="C609" s="536"/>
      <c r="D609" s="538"/>
      <c r="E609" s="540"/>
      <c r="F609" s="91" t="s">
        <v>40</v>
      </c>
      <c r="G609" s="103"/>
      <c r="H609" s="75">
        <f t="shared" si="699"/>
        <v>0</v>
      </c>
      <c r="I609" s="104"/>
      <c r="J609" s="103"/>
      <c r="K609" s="75">
        <f t="shared" si="700"/>
        <v>0</v>
      </c>
      <c r="L609" s="104"/>
      <c r="M609" s="103"/>
      <c r="N609" s="75">
        <f t="shared" si="701"/>
        <v>0</v>
      </c>
      <c r="O609" s="104"/>
      <c r="P609" s="103"/>
      <c r="Q609" s="75">
        <f t="shared" si="702"/>
        <v>0</v>
      </c>
      <c r="R609" s="104"/>
      <c r="S609" s="103"/>
      <c r="T609" s="75">
        <f t="shared" si="703"/>
        <v>0</v>
      </c>
      <c r="U609" s="104"/>
      <c r="V609" s="103"/>
      <c r="W609" s="75">
        <f t="shared" si="704"/>
        <v>0</v>
      </c>
      <c r="X609" s="123"/>
      <c r="Y609" s="103"/>
      <c r="Z609" s="75">
        <f t="shared" si="705"/>
        <v>0</v>
      </c>
      <c r="AA609" s="104"/>
      <c r="AB609" s="103"/>
      <c r="AC609" s="75">
        <f t="shared" si="706"/>
        <v>0</v>
      </c>
      <c r="AD609" s="104"/>
      <c r="AE609" s="103"/>
      <c r="AF609" s="75">
        <f t="shared" si="707"/>
        <v>0</v>
      </c>
      <c r="AG609" s="104"/>
      <c r="AH609" s="103"/>
      <c r="AI609" s="75">
        <f t="shared" si="708"/>
        <v>0</v>
      </c>
      <c r="AJ609" s="104"/>
      <c r="AK609" s="103"/>
      <c r="AL609" s="75">
        <f t="shared" si="709"/>
        <v>0</v>
      </c>
      <c r="AM609" s="104"/>
      <c r="AN609" s="103"/>
      <c r="AO609" s="75">
        <f t="shared" si="710"/>
        <v>0</v>
      </c>
      <c r="AP609" s="104"/>
      <c r="AQ609" s="103"/>
      <c r="AR609" s="75">
        <f t="shared" si="711"/>
        <v>0</v>
      </c>
      <c r="AS609" s="104"/>
      <c r="AT609" s="187"/>
      <c r="AU609" s="78">
        <f>SUM(I604:I612,L604:L612,O604:O612,R604:R612,U604:U612,X604:X612,AA604:AA612,AD604:AD612,AG604:AG612,AJ604:AJ612,AM604:AM612,AP604:AP612,AS604:AS612)</f>
        <v>766682</v>
      </c>
    </row>
    <row r="610" spans="1:47" ht="23.25" customHeight="1">
      <c r="A610" s="534"/>
      <c r="B610" s="548"/>
      <c r="C610" s="536"/>
      <c r="D610" s="538"/>
      <c r="E610" s="540"/>
      <c r="F610" s="91" t="s">
        <v>41</v>
      </c>
      <c r="G610" s="103"/>
      <c r="H610" s="75">
        <f t="shared" si="699"/>
        <v>0</v>
      </c>
      <c r="I610" s="104"/>
      <c r="J610" s="103"/>
      <c r="K610" s="75">
        <f t="shared" si="700"/>
        <v>0</v>
      </c>
      <c r="L610" s="104"/>
      <c r="M610" s="103"/>
      <c r="N610" s="75">
        <f t="shared" si="701"/>
        <v>0</v>
      </c>
      <c r="O610" s="104"/>
      <c r="P610" s="103"/>
      <c r="Q610" s="75">
        <f t="shared" si="702"/>
        <v>0</v>
      </c>
      <c r="R610" s="104"/>
      <c r="S610" s="103"/>
      <c r="T610" s="75">
        <f t="shared" si="703"/>
        <v>0</v>
      </c>
      <c r="U610" s="104"/>
      <c r="V610" s="103"/>
      <c r="W610" s="75">
        <f t="shared" si="704"/>
        <v>0</v>
      </c>
      <c r="X610" s="123"/>
      <c r="Y610" s="103"/>
      <c r="Z610" s="75">
        <f t="shared" si="705"/>
        <v>0</v>
      </c>
      <c r="AA610" s="104"/>
      <c r="AB610" s="103"/>
      <c r="AC610" s="75">
        <f t="shared" si="706"/>
        <v>0</v>
      </c>
      <c r="AD610" s="104"/>
      <c r="AE610" s="103"/>
      <c r="AF610" s="75">
        <f t="shared" si="707"/>
        <v>0</v>
      </c>
      <c r="AG610" s="104"/>
      <c r="AH610" s="103"/>
      <c r="AI610" s="75">
        <f t="shared" si="708"/>
        <v>0</v>
      </c>
      <c r="AJ610" s="104"/>
      <c r="AK610" s="103"/>
      <c r="AL610" s="75">
        <f t="shared" si="709"/>
        <v>0</v>
      </c>
      <c r="AM610" s="104"/>
      <c r="AN610" s="103"/>
      <c r="AO610" s="75">
        <f t="shared" si="710"/>
        <v>0</v>
      </c>
      <c r="AP610" s="104"/>
      <c r="AQ610" s="103"/>
      <c r="AR610" s="75">
        <f t="shared" si="711"/>
        <v>0</v>
      </c>
      <c r="AS610" s="104"/>
      <c r="AT610" s="98"/>
      <c r="AU610" s="79" t="s">
        <v>42</v>
      </c>
    </row>
    <row r="611" spans="1:47" ht="21" customHeight="1">
      <c r="A611" s="534"/>
      <c r="B611" s="548"/>
      <c r="C611" s="536"/>
      <c r="D611" s="538"/>
      <c r="E611" s="540"/>
      <c r="F611" s="91" t="s">
        <v>43</v>
      </c>
      <c r="G611" s="103"/>
      <c r="H611" s="75">
        <f t="shared" si="699"/>
        <v>0</v>
      </c>
      <c r="I611" s="104"/>
      <c r="J611" s="103"/>
      <c r="K611" s="75">
        <f t="shared" si="700"/>
        <v>0</v>
      </c>
      <c r="L611" s="104"/>
      <c r="M611" s="103"/>
      <c r="N611" s="75">
        <f t="shared" si="701"/>
        <v>0</v>
      </c>
      <c r="O611" s="104"/>
      <c r="P611" s="103"/>
      <c r="Q611" s="75">
        <f t="shared" si="702"/>
        <v>0</v>
      </c>
      <c r="R611" s="104"/>
      <c r="S611" s="103"/>
      <c r="T611" s="75">
        <f t="shared" si="703"/>
        <v>0</v>
      </c>
      <c r="U611" s="104"/>
      <c r="V611" s="103"/>
      <c r="W611" s="75">
        <f t="shared" si="704"/>
        <v>0</v>
      </c>
      <c r="X611" s="123"/>
      <c r="Y611" s="103"/>
      <c r="Z611" s="75">
        <f t="shared" si="705"/>
        <v>0</v>
      </c>
      <c r="AA611" s="104"/>
      <c r="AB611" s="103"/>
      <c r="AC611" s="75">
        <f t="shared" si="706"/>
        <v>0</v>
      </c>
      <c r="AD611" s="104"/>
      <c r="AE611" s="103"/>
      <c r="AF611" s="75">
        <f t="shared" si="707"/>
        <v>0</v>
      </c>
      <c r="AG611" s="104"/>
      <c r="AH611" s="103"/>
      <c r="AI611" s="75">
        <f t="shared" si="708"/>
        <v>0</v>
      </c>
      <c r="AJ611" s="104"/>
      <c r="AK611" s="103"/>
      <c r="AL611" s="75">
        <f t="shared" si="709"/>
        <v>0</v>
      </c>
      <c r="AM611" s="104"/>
      <c r="AN611" s="103"/>
      <c r="AO611" s="75">
        <f t="shared" si="710"/>
        <v>0</v>
      </c>
      <c r="AP611" s="104"/>
      <c r="AQ611" s="103"/>
      <c r="AR611" s="75">
        <f t="shared" si="711"/>
        <v>0</v>
      </c>
      <c r="AS611" s="104"/>
      <c r="AT611" s="98"/>
      <c r="AU611" s="80">
        <f>AU609/AU605</f>
        <v>1</v>
      </c>
    </row>
    <row r="612" spans="1:47" ht="16.5" customHeight="1">
      <c r="A612" s="535"/>
      <c r="B612" s="549"/>
      <c r="C612" s="537"/>
      <c r="D612" s="539"/>
      <c r="E612" s="541"/>
      <c r="F612" s="92" t="s">
        <v>44</v>
      </c>
      <c r="G612" s="105"/>
      <c r="H612" s="81">
        <f t="shared" si="699"/>
        <v>0</v>
      </c>
      <c r="I612" s="106"/>
      <c r="J612" s="105"/>
      <c r="K612" s="81">
        <f t="shared" si="700"/>
        <v>0</v>
      </c>
      <c r="L612" s="106"/>
      <c r="M612" s="105"/>
      <c r="N612" s="81">
        <f t="shared" si="701"/>
        <v>0</v>
      </c>
      <c r="O612" s="106"/>
      <c r="P612" s="105"/>
      <c r="Q612" s="81">
        <f t="shared" si="702"/>
        <v>0</v>
      </c>
      <c r="R612" s="106"/>
      <c r="S612" s="105"/>
      <c r="T612" s="81">
        <f t="shared" si="703"/>
        <v>0</v>
      </c>
      <c r="U612" s="106"/>
      <c r="V612" s="105"/>
      <c r="W612" s="81">
        <f t="shared" si="704"/>
        <v>0</v>
      </c>
      <c r="X612" s="124"/>
      <c r="Y612" s="105"/>
      <c r="Z612" s="81">
        <f t="shared" si="705"/>
        <v>0</v>
      </c>
      <c r="AA612" s="106"/>
      <c r="AB612" s="105"/>
      <c r="AC612" s="81">
        <f t="shared" si="706"/>
        <v>0</v>
      </c>
      <c r="AD612" s="106"/>
      <c r="AE612" s="105"/>
      <c r="AF612" s="81">
        <f t="shared" si="707"/>
        <v>0</v>
      </c>
      <c r="AG612" s="106"/>
      <c r="AH612" s="105"/>
      <c r="AI612" s="81">
        <f t="shared" si="708"/>
        <v>0</v>
      </c>
      <c r="AJ612" s="106"/>
      <c r="AK612" s="105"/>
      <c r="AL612" s="81">
        <f t="shared" si="709"/>
        <v>0</v>
      </c>
      <c r="AM612" s="106"/>
      <c r="AN612" s="105"/>
      <c r="AO612" s="81">
        <f t="shared" si="710"/>
        <v>0</v>
      </c>
      <c r="AP612" s="106"/>
      <c r="AQ612" s="105"/>
      <c r="AR612" s="81">
        <f t="shared" si="711"/>
        <v>0</v>
      </c>
      <c r="AS612" s="106"/>
      <c r="AT612" s="99"/>
      <c r="AU612" s="82"/>
    </row>
    <row r="613" spans="1:47" ht="15" customHeight="1">
      <c r="A613" s="475" t="s">
        <v>22</v>
      </c>
      <c r="B613" s="498" t="s">
        <v>18</v>
      </c>
      <c r="C613" s="498" t="s">
        <v>19</v>
      </c>
      <c r="D613" s="498" t="s">
        <v>204</v>
      </c>
      <c r="E613" s="498" t="s">
        <v>21</v>
      </c>
      <c r="F613" s="500" t="s">
        <v>23</v>
      </c>
      <c r="G613" s="473" t="s">
        <v>24</v>
      </c>
      <c r="H613" s="475" t="s">
        <v>25</v>
      </c>
      <c r="I613" s="477" t="s">
        <v>26</v>
      </c>
      <c r="J613" s="473" t="s">
        <v>24</v>
      </c>
      <c r="K613" s="475" t="s">
        <v>25</v>
      </c>
      <c r="L613" s="477" t="s">
        <v>26</v>
      </c>
      <c r="M613" s="473" t="s">
        <v>24</v>
      </c>
      <c r="N613" s="475" t="s">
        <v>25</v>
      </c>
      <c r="O613" s="477" t="s">
        <v>26</v>
      </c>
      <c r="P613" s="473" t="s">
        <v>24</v>
      </c>
      <c r="Q613" s="475" t="s">
        <v>25</v>
      </c>
      <c r="R613" s="477" t="s">
        <v>26</v>
      </c>
      <c r="S613" s="473" t="s">
        <v>24</v>
      </c>
      <c r="T613" s="475" t="s">
        <v>25</v>
      </c>
      <c r="U613" s="477" t="s">
        <v>26</v>
      </c>
      <c r="V613" s="473" t="s">
        <v>24</v>
      </c>
      <c r="W613" s="475" t="s">
        <v>25</v>
      </c>
      <c r="X613" s="477" t="s">
        <v>26</v>
      </c>
      <c r="Y613" s="473" t="s">
        <v>24</v>
      </c>
      <c r="Z613" s="475" t="s">
        <v>25</v>
      </c>
      <c r="AA613" s="477" t="s">
        <v>26</v>
      </c>
      <c r="AB613" s="473" t="s">
        <v>24</v>
      </c>
      <c r="AC613" s="475" t="s">
        <v>25</v>
      </c>
      <c r="AD613" s="477" t="s">
        <v>26</v>
      </c>
      <c r="AE613" s="473" t="s">
        <v>24</v>
      </c>
      <c r="AF613" s="475" t="s">
        <v>25</v>
      </c>
      <c r="AG613" s="477" t="s">
        <v>26</v>
      </c>
      <c r="AH613" s="473" t="s">
        <v>24</v>
      </c>
      <c r="AI613" s="475" t="s">
        <v>25</v>
      </c>
      <c r="AJ613" s="477" t="s">
        <v>26</v>
      </c>
      <c r="AK613" s="473" t="s">
        <v>24</v>
      </c>
      <c r="AL613" s="475" t="s">
        <v>25</v>
      </c>
      <c r="AM613" s="477" t="s">
        <v>26</v>
      </c>
      <c r="AN613" s="473" t="s">
        <v>24</v>
      </c>
      <c r="AO613" s="475" t="s">
        <v>25</v>
      </c>
      <c r="AP613" s="477" t="s">
        <v>26</v>
      </c>
      <c r="AQ613" s="473" t="s">
        <v>24</v>
      </c>
      <c r="AR613" s="475" t="s">
        <v>25</v>
      </c>
      <c r="AS613" s="477" t="s">
        <v>26</v>
      </c>
      <c r="AT613" s="523" t="s">
        <v>24</v>
      </c>
      <c r="AU613" s="521" t="s">
        <v>27</v>
      </c>
    </row>
    <row r="614" spans="1:47">
      <c r="A614" s="476"/>
      <c r="B614" s="499"/>
      <c r="C614" s="499"/>
      <c r="D614" s="499"/>
      <c r="E614" s="499"/>
      <c r="F614" s="501"/>
      <c r="G614" s="474"/>
      <c r="H614" s="476"/>
      <c r="I614" s="478"/>
      <c r="J614" s="474"/>
      <c r="K614" s="476"/>
      <c r="L614" s="478"/>
      <c r="M614" s="474"/>
      <c r="N614" s="476"/>
      <c r="O614" s="478"/>
      <c r="P614" s="474"/>
      <c r="Q614" s="476"/>
      <c r="R614" s="478"/>
      <c r="S614" s="474"/>
      <c r="T614" s="476"/>
      <c r="U614" s="478"/>
      <c r="V614" s="474"/>
      <c r="W614" s="476"/>
      <c r="X614" s="478"/>
      <c r="Y614" s="474"/>
      <c r="Z614" s="476"/>
      <c r="AA614" s="478"/>
      <c r="AB614" s="474"/>
      <c r="AC614" s="476"/>
      <c r="AD614" s="478"/>
      <c r="AE614" s="474"/>
      <c r="AF614" s="476"/>
      <c r="AG614" s="478"/>
      <c r="AH614" s="474"/>
      <c r="AI614" s="476"/>
      <c r="AJ614" s="478"/>
      <c r="AK614" s="474"/>
      <c r="AL614" s="476"/>
      <c r="AM614" s="478"/>
      <c r="AN614" s="474"/>
      <c r="AO614" s="476"/>
      <c r="AP614" s="478"/>
      <c r="AQ614" s="474"/>
      <c r="AR614" s="476"/>
      <c r="AS614" s="478"/>
      <c r="AT614" s="524"/>
      <c r="AU614" s="522"/>
    </row>
    <row r="615" spans="1:47" ht="15" customHeight="1">
      <c r="A615" s="525" t="s">
        <v>413</v>
      </c>
      <c r="B615" s="484" t="s">
        <v>307</v>
      </c>
      <c r="C615" s="487">
        <v>3042</v>
      </c>
      <c r="D615" s="490" t="s">
        <v>414</v>
      </c>
      <c r="E615" s="528"/>
      <c r="F615" s="51" t="s">
        <v>31</v>
      </c>
      <c r="G615" s="13"/>
      <c r="H615" s="9">
        <f t="shared" ref="H615:H623" si="712">G615-I615</f>
        <v>0</v>
      </c>
      <c r="I615" s="10"/>
      <c r="J615" s="13"/>
      <c r="K615" s="9">
        <f t="shared" ref="K615:K623" si="713">J615-L615</f>
        <v>0</v>
      </c>
      <c r="L615" s="10"/>
      <c r="M615" s="13"/>
      <c r="N615" s="9">
        <f t="shared" ref="N615:N623" si="714">M615-O615</f>
        <v>0</v>
      </c>
      <c r="O615" s="10"/>
      <c r="P615" s="13"/>
      <c r="Q615" s="9">
        <f t="shared" ref="Q615:Q623" si="715">P615-R615</f>
        <v>0</v>
      </c>
      <c r="R615" s="10"/>
      <c r="S615" s="13"/>
      <c r="T615" s="9">
        <f t="shared" ref="T615:T623" si="716">S615-U615</f>
        <v>0</v>
      </c>
      <c r="U615" s="10"/>
      <c r="V615" s="13"/>
      <c r="W615" s="9">
        <f t="shared" ref="W615:W623" si="717">V615-X615</f>
        <v>0</v>
      </c>
      <c r="X615" s="10"/>
      <c r="Y615" s="13"/>
      <c r="Z615" s="9">
        <f t="shared" ref="Z615:Z623" si="718">Y615-AA615</f>
        <v>0</v>
      </c>
      <c r="AA615" s="10"/>
      <c r="AB615" s="13"/>
      <c r="AC615" s="9">
        <f t="shared" ref="AC615:AC623" si="719">AB615-AD615</f>
        <v>0</v>
      </c>
      <c r="AD615" s="10"/>
      <c r="AE615" s="13"/>
      <c r="AF615" s="9">
        <f t="shared" ref="AF615:AF623" si="720">AE615-AG615</f>
        <v>0</v>
      </c>
      <c r="AG615" s="10"/>
      <c r="AH615" s="13"/>
      <c r="AI615" s="9">
        <f t="shared" ref="AI615:AI623" si="721">AH615-AJ615</f>
        <v>0</v>
      </c>
      <c r="AJ615" s="10"/>
      <c r="AK615" s="13"/>
      <c r="AL615" s="9">
        <f t="shared" ref="AL615:AL623" si="722">AK615-AM615</f>
        <v>0</v>
      </c>
      <c r="AM615" s="10"/>
      <c r="AN615" s="13"/>
      <c r="AO615" s="9">
        <f t="shared" ref="AO615:AO623" si="723">AN615-AP615</f>
        <v>0</v>
      </c>
      <c r="AP615" s="10"/>
      <c r="AQ615" s="13"/>
      <c r="AR615" s="9">
        <f t="shared" ref="AR615:AR623" si="724">AQ615-AS615</f>
        <v>0</v>
      </c>
      <c r="AS615" s="10"/>
      <c r="AT615" s="22"/>
      <c r="AU615" s="4" t="s">
        <v>32</v>
      </c>
    </row>
    <row r="616" spans="1:47">
      <c r="A616" s="526"/>
      <c r="B616" s="485"/>
      <c r="C616" s="488"/>
      <c r="D616" s="491"/>
      <c r="E616" s="529"/>
      <c r="F616" s="52" t="s">
        <v>33</v>
      </c>
      <c r="G616" s="13"/>
      <c r="H616" s="11">
        <f t="shared" si="712"/>
        <v>0</v>
      </c>
      <c r="I616" s="12"/>
      <c r="J616" s="13"/>
      <c r="K616" s="11">
        <f t="shared" si="713"/>
        <v>0</v>
      </c>
      <c r="L616" s="12"/>
      <c r="M616" s="13"/>
      <c r="N616" s="11">
        <f t="shared" si="714"/>
        <v>0</v>
      </c>
      <c r="O616" s="12"/>
      <c r="P616" s="13"/>
      <c r="Q616" s="11">
        <f t="shared" si="715"/>
        <v>0</v>
      </c>
      <c r="R616" s="12"/>
      <c r="S616" s="13"/>
      <c r="T616" s="11">
        <f t="shared" si="716"/>
        <v>0</v>
      </c>
      <c r="U616" s="12"/>
      <c r="V616" s="13"/>
      <c r="W616" s="11">
        <f t="shared" si="717"/>
        <v>0</v>
      </c>
      <c r="X616" s="12"/>
      <c r="Y616" s="13"/>
      <c r="Z616" s="11">
        <f t="shared" si="718"/>
        <v>0</v>
      </c>
      <c r="AA616" s="12"/>
      <c r="AB616" s="13"/>
      <c r="AC616" s="11">
        <f t="shared" si="719"/>
        <v>0</v>
      </c>
      <c r="AD616" s="12"/>
      <c r="AE616" s="13"/>
      <c r="AF616" s="11">
        <f t="shared" si="720"/>
        <v>0</v>
      </c>
      <c r="AG616" s="12"/>
      <c r="AH616" s="13"/>
      <c r="AI616" s="11">
        <f t="shared" si="721"/>
        <v>0</v>
      </c>
      <c r="AJ616" s="12"/>
      <c r="AK616" s="13"/>
      <c r="AL616" s="11">
        <f t="shared" si="722"/>
        <v>0</v>
      </c>
      <c r="AM616" s="12"/>
      <c r="AN616" s="13"/>
      <c r="AO616" s="11">
        <f t="shared" si="723"/>
        <v>0</v>
      </c>
      <c r="AP616" s="12"/>
      <c r="AQ616" s="13"/>
      <c r="AR616" s="11">
        <f t="shared" si="724"/>
        <v>0</v>
      </c>
      <c r="AS616" s="12"/>
      <c r="AT616" s="3"/>
      <c r="AU616" s="63">
        <f>SUM(Y613:Y623,AB613:AB623,AE613:AE623,AH613:AH623,AK613:AK623,AT613:AT623,AN615:AN623,AQ615:AQ623)</f>
        <v>1370000</v>
      </c>
    </row>
    <row r="617" spans="1:47">
      <c r="A617" s="526"/>
      <c r="B617" s="485"/>
      <c r="C617" s="488"/>
      <c r="D617" s="491"/>
      <c r="E617" s="529"/>
      <c r="F617" s="52" t="s">
        <v>34</v>
      </c>
      <c r="G617" s="13"/>
      <c r="H617" s="11">
        <f t="shared" si="712"/>
        <v>0</v>
      </c>
      <c r="I617" s="12"/>
      <c r="J617" s="13"/>
      <c r="K617" s="11">
        <f t="shared" si="713"/>
        <v>0</v>
      </c>
      <c r="L617" s="12"/>
      <c r="M617" s="13"/>
      <c r="N617" s="11">
        <f t="shared" si="714"/>
        <v>0</v>
      </c>
      <c r="O617" s="12"/>
      <c r="P617" s="13"/>
      <c r="Q617" s="11">
        <f t="shared" si="715"/>
        <v>0</v>
      </c>
      <c r="R617" s="12"/>
      <c r="S617" s="13"/>
      <c r="T617" s="11">
        <f t="shared" si="716"/>
        <v>0</v>
      </c>
      <c r="U617" s="12"/>
      <c r="V617" s="13"/>
      <c r="W617" s="11">
        <f t="shared" si="717"/>
        <v>0</v>
      </c>
      <c r="X617" s="12"/>
      <c r="Y617" s="177"/>
      <c r="Z617" s="166">
        <f t="shared" si="718"/>
        <v>0</v>
      </c>
      <c r="AA617" s="12"/>
      <c r="AB617" s="185">
        <v>120000</v>
      </c>
      <c r="AC617" s="11">
        <f t="shared" si="719"/>
        <v>0</v>
      </c>
      <c r="AD617" s="12">
        <v>120000</v>
      </c>
      <c r="AE617" s="13"/>
      <c r="AF617" s="11">
        <f t="shared" si="720"/>
        <v>0</v>
      </c>
      <c r="AG617" s="12"/>
      <c r="AH617" s="13">
        <v>212000</v>
      </c>
      <c r="AI617" s="11">
        <f t="shared" si="721"/>
        <v>0</v>
      </c>
      <c r="AJ617" s="167">
        <v>212000</v>
      </c>
      <c r="AK617" s="13"/>
      <c r="AL617" s="11">
        <f t="shared" si="722"/>
        <v>0</v>
      </c>
      <c r="AM617" s="12"/>
      <c r="AN617" s="13"/>
      <c r="AO617" s="11">
        <f t="shared" si="723"/>
        <v>0</v>
      </c>
      <c r="AP617" s="12"/>
      <c r="AQ617" s="13"/>
      <c r="AR617" s="11">
        <f t="shared" si="724"/>
        <v>0</v>
      </c>
      <c r="AS617" s="12"/>
      <c r="AT617" s="3"/>
      <c r="AU617" s="7" t="s">
        <v>35</v>
      </c>
    </row>
    <row r="618" spans="1:47">
      <c r="A618" s="526"/>
      <c r="B618" s="485"/>
      <c r="C618" s="488"/>
      <c r="D618" s="491"/>
      <c r="E618" s="529"/>
      <c r="F618" s="52" t="s">
        <v>36</v>
      </c>
      <c r="G618" s="13"/>
      <c r="H618" s="11">
        <f t="shared" si="712"/>
        <v>0</v>
      </c>
      <c r="I618" s="12"/>
      <c r="J618" s="13"/>
      <c r="K618" s="11">
        <f t="shared" si="713"/>
        <v>0</v>
      </c>
      <c r="L618" s="12"/>
      <c r="M618" s="13"/>
      <c r="N618" s="11">
        <f t="shared" si="714"/>
        <v>0</v>
      </c>
      <c r="O618" s="12"/>
      <c r="P618" s="13"/>
      <c r="Q618" s="11">
        <f t="shared" si="715"/>
        <v>0</v>
      </c>
      <c r="R618" s="12"/>
      <c r="S618" s="13"/>
      <c r="T618" s="11">
        <f t="shared" si="716"/>
        <v>0</v>
      </c>
      <c r="U618" s="12"/>
      <c r="V618" s="13"/>
      <c r="W618" s="11">
        <f t="shared" si="717"/>
        <v>0</v>
      </c>
      <c r="X618" s="12"/>
      <c r="Y618" s="13"/>
      <c r="Z618" s="11">
        <f t="shared" si="718"/>
        <v>0</v>
      </c>
      <c r="AA618" s="12"/>
      <c r="AB618" s="177"/>
      <c r="AC618" s="11">
        <f t="shared" si="719"/>
        <v>0</v>
      </c>
      <c r="AD618" s="12"/>
      <c r="AE618" s="185"/>
      <c r="AF618" s="141">
        <f t="shared" si="720"/>
        <v>0</v>
      </c>
      <c r="AG618" s="12"/>
      <c r="AH618" s="177"/>
      <c r="AI618" s="166">
        <f t="shared" si="721"/>
        <v>0</v>
      </c>
      <c r="AJ618" s="167"/>
      <c r="AK618" s="13"/>
      <c r="AL618" s="11">
        <f t="shared" si="722"/>
        <v>0</v>
      </c>
      <c r="AM618" s="12"/>
      <c r="AN618" s="465">
        <v>24000</v>
      </c>
      <c r="AO618" s="466">
        <f t="shared" si="723"/>
        <v>24000</v>
      </c>
      <c r="AP618" s="467"/>
      <c r="AQ618" s="13"/>
      <c r="AR618" s="11">
        <f t="shared" si="724"/>
        <v>0</v>
      </c>
      <c r="AS618" s="12"/>
      <c r="AT618" s="3"/>
      <c r="AU618" s="63">
        <f>SUM(Z613:Z623,AC613:AC623,AF613:AF623,AI613:AI623,AL613:AL623,AT613:AT623,AO615:AO623,AR615:AR623)</f>
        <v>1038000</v>
      </c>
    </row>
    <row r="619" spans="1:47">
      <c r="A619" s="526"/>
      <c r="B619" s="485"/>
      <c r="C619" s="488"/>
      <c r="D619" s="491"/>
      <c r="E619" s="529"/>
      <c r="F619" s="52" t="s">
        <v>37</v>
      </c>
      <c r="G619" s="13"/>
      <c r="H619" s="11">
        <f t="shared" si="712"/>
        <v>0</v>
      </c>
      <c r="I619" s="12"/>
      <c r="J619" s="13"/>
      <c r="K619" s="11">
        <f t="shared" si="713"/>
        <v>0</v>
      </c>
      <c r="L619" s="12"/>
      <c r="M619" s="13"/>
      <c r="N619" s="11">
        <f t="shared" si="714"/>
        <v>0</v>
      </c>
      <c r="O619" s="12"/>
      <c r="P619" s="13"/>
      <c r="Q619" s="11">
        <f t="shared" si="715"/>
        <v>0</v>
      </c>
      <c r="R619" s="12"/>
      <c r="S619" s="13"/>
      <c r="T619" s="11">
        <f t="shared" si="716"/>
        <v>0</v>
      </c>
      <c r="U619" s="12"/>
      <c r="V619" s="13"/>
      <c r="W619" s="11">
        <f t="shared" si="717"/>
        <v>0</v>
      </c>
      <c r="X619" s="12"/>
      <c r="Y619" s="13"/>
      <c r="Z619" s="11">
        <f t="shared" si="718"/>
        <v>0</v>
      </c>
      <c r="AA619" s="12"/>
      <c r="AB619" s="13"/>
      <c r="AC619" s="11">
        <f t="shared" si="719"/>
        <v>0</v>
      </c>
      <c r="AD619" s="12"/>
      <c r="AE619" s="177"/>
      <c r="AF619" s="11">
        <f t="shared" si="720"/>
        <v>0</v>
      </c>
      <c r="AG619" s="12"/>
      <c r="AH619" s="177"/>
      <c r="AI619" s="166">
        <f t="shared" si="721"/>
        <v>0</v>
      </c>
      <c r="AJ619" s="167"/>
      <c r="AK619" s="13"/>
      <c r="AL619" s="11">
        <f t="shared" si="722"/>
        <v>0</v>
      </c>
      <c r="AM619" s="12"/>
      <c r="AN619" s="465">
        <v>24000</v>
      </c>
      <c r="AO619" s="466">
        <f t="shared" si="723"/>
        <v>24000</v>
      </c>
      <c r="AP619" s="467"/>
      <c r="AQ619" s="13"/>
      <c r="AR619" s="11">
        <f t="shared" si="724"/>
        <v>0</v>
      </c>
      <c r="AS619" s="12"/>
      <c r="AT619" s="3"/>
      <c r="AU619" s="7" t="s">
        <v>38</v>
      </c>
    </row>
    <row r="620" spans="1:47">
      <c r="A620" s="526"/>
      <c r="B620" s="485"/>
      <c r="C620" s="488"/>
      <c r="D620" s="491"/>
      <c r="E620" s="529"/>
      <c r="F620" s="52" t="s">
        <v>40</v>
      </c>
      <c r="G620" s="13"/>
      <c r="H620" s="11">
        <f t="shared" si="712"/>
        <v>0</v>
      </c>
      <c r="I620" s="12"/>
      <c r="J620" s="13"/>
      <c r="K620" s="11">
        <f t="shared" si="713"/>
        <v>0</v>
      </c>
      <c r="L620" s="12"/>
      <c r="M620" s="13"/>
      <c r="N620" s="11">
        <f t="shared" si="714"/>
        <v>0</v>
      </c>
      <c r="O620" s="12"/>
      <c r="P620" s="13"/>
      <c r="Q620" s="11">
        <f t="shared" si="715"/>
        <v>0</v>
      </c>
      <c r="R620" s="12"/>
      <c r="S620" s="13"/>
      <c r="T620" s="11">
        <f t="shared" si="716"/>
        <v>0</v>
      </c>
      <c r="U620" s="12"/>
      <c r="V620" s="13"/>
      <c r="W620" s="11">
        <f t="shared" si="717"/>
        <v>0</v>
      </c>
      <c r="X620" s="12"/>
      <c r="Y620" s="13"/>
      <c r="Z620" s="11">
        <f t="shared" si="718"/>
        <v>0</v>
      </c>
      <c r="AA620" s="12"/>
      <c r="AB620" s="13"/>
      <c r="AC620" s="11">
        <f t="shared" si="719"/>
        <v>0</v>
      </c>
      <c r="AD620" s="12"/>
      <c r="AE620" s="13"/>
      <c r="AF620" s="11">
        <f t="shared" si="720"/>
        <v>0</v>
      </c>
      <c r="AG620" s="12"/>
      <c r="AH620" s="177"/>
      <c r="AI620" s="11">
        <f t="shared" si="721"/>
        <v>0</v>
      </c>
      <c r="AJ620" s="12"/>
      <c r="AK620" s="13"/>
      <c r="AL620" s="11">
        <f t="shared" si="722"/>
        <v>0</v>
      </c>
      <c r="AM620" s="12"/>
      <c r="AN620" s="13"/>
      <c r="AO620" s="11">
        <f t="shared" si="723"/>
        <v>0</v>
      </c>
      <c r="AP620" s="12"/>
      <c r="AQ620" s="465">
        <v>120000</v>
      </c>
      <c r="AR620" s="466">
        <f t="shared" si="724"/>
        <v>120000</v>
      </c>
      <c r="AS620" s="467"/>
      <c r="AT620" s="3">
        <v>870000</v>
      </c>
      <c r="AU620" s="63">
        <f>SUM(AA613:AA623,AD613:AD623,AG613:AG623,AJ613:AJ623,AM613:AM623,AP615:AP623,AS615:AS623)</f>
        <v>332000</v>
      </c>
    </row>
    <row r="621" spans="1:47">
      <c r="A621" s="526"/>
      <c r="B621" s="485"/>
      <c r="C621" s="488"/>
      <c r="D621" s="491"/>
      <c r="E621" s="529"/>
      <c r="F621" s="52" t="s">
        <v>41</v>
      </c>
      <c r="G621" s="13"/>
      <c r="H621" s="11">
        <f t="shared" si="712"/>
        <v>0</v>
      </c>
      <c r="I621" s="12"/>
      <c r="J621" s="13"/>
      <c r="K621" s="11">
        <f t="shared" si="713"/>
        <v>0</v>
      </c>
      <c r="L621" s="12"/>
      <c r="M621" s="13"/>
      <c r="N621" s="11">
        <f t="shared" si="714"/>
        <v>0</v>
      </c>
      <c r="O621" s="12"/>
      <c r="P621" s="13"/>
      <c r="Q621" s="11">
        <f t="shared" si="715"/>
        <v>0</v>
      </c>
      <c r="R621" s="12"/>
      <c r="S621" s="13"/>
      <c r="T621" s="11">
        <f t="shared" si="716"/>
        <v>0</v>
      </c>
      <c r="U621" s="12"/>
      <c r="V621" s="13"/>
      <c r="W621" s="11">
        <f t="shared" si="717"/>
        <v>0</v>
      </c>
      <c r="X621" s="12"/>
      <c r="Y621" s="13"/>
      <c r="Z621" s="11">
        <f t="shared" si="718"/>
        <v>0</v>
      </c>
      <c r="AA621" s="12"/>
      <c r="AB621" s="13"/>
      <c r="AC621" s="11">
        <f t="shared" si="719"/>
        <v>0</v>
      </c>
      <c r="AD621" s="12"/>
      <c r="AE621" s="13"/>
      <c r="AF621" s="11">
        <f t="shared" si="720"/>
        <v>0</v>
      </c>
      <c r="AG621" s="12"/>
      <c r="AH621" s="13"/>
      <c r="AI621" s="11">
        <f t="shared" si="721"/>
        <v>0</v>
      </c>
      <c r="AJ621" s="12"/>
      <c r="AK621" s="13"/>
      <c r="AL621" s="11">
        <f t="shared" si="722"/>
        <v>0</v>
      </c>
      <c r="AM621" s="12"/>
      <c r="AN621" s="13"/>
      <c r="AO621" s="11">
        <f t="shared" si="723"/>
        <v>0</v>
      </c>
      <c r="AP621" s="12"/>
      <c r="AQ621" s="13"/>
      <c r="AR621" s="11">
        <f t="shared" si="724"/>
        <v>0</v>
      </c>
      <c r="AS621" s="12"/>
      <c r="AT621" s="3"/>
      <c r="AU621" s="7" t="s">
        <v>42</v>
      </c>
    </row>
    <row r="622" spans="1:47">
      <c r="A622" s="526"/>
      <c r="B622" s="485"/>
      <c r="C622" s="488"/>
      <c r="D622" s="491"/>
      <c r="E622" s="529"/>
      <c r="F622" s="52" t="s">
        <v>43</v>
      </c>
      <c r="G622" s="13"/>
      <c r="H622" s="11">
        <f t="shared" si="712"/>
        <v>0</v>
      </c>
      <c r="I622" s="12"/>
      <c r="J622" s="13"/>
      <c r="K622" s="11">
        <f t="shared" si="713"/>
        <v>0</v>
      </c>
      <c r="L622" s="12"/>
      <c r="M622" s="13"/>
      <c r="N622" s="11">
        <f t="shared" si="714"/>
        <v>0</v>
      </c>
      <c r="O622" s="12"/>
      <c r="P622" s="13"/>
      <c r="Q622" s="11">
        <f t="shared" si="715"/>
        <v>0</v>
      </c>
      <c r="R622" s="12"/>
      <c r="S622" s="13"/>
      <c r="T622" s="11">
        <f t="shared" si="716"/>
        <v>0</v>
      </c>
      <c r="U622" s="12"/>
      <c r="V622" s="13"/>
      <c r="W622" s="11">
        <f t="shared" si="717"/>
        <v>0</v>
      </c>
      <c r="X622" s="12"/>
      <c r="Y622" s="13"/>
      <c r="Z622" s="11">
        <f t="shared" si="718"/>
        <v>0</v>
      </c>
      <c r="AA622" s="12"/>
      <c r="AB622" s="13"/>
      <c r="AC622" s="11">
        <f t="shared" si="719"/>
        <v>0</v>
      </c>
      <c r="AD622" s="12"/>
      <c r="AE622" s="13"/>
      <c r="AF622" s="11">
        <f t="shared" si="720"/>
        <v>0</v>
      </c>
      <c r="AG622" s="12"/>
      <c r="AH622" s="13"/>
      <c r="AI622" s="11">
        <f t="shared" si="721"/>
        <v>0</v>
      </c>
      <c r="AJ622" s="12"/>
      <c r="AK622" s="13"/>
      <c r="AL622" s="11">
        <f t="shared" si="722"/>
        <v>0</v>
      </c>
      <c r="AM622" s="12"/>
      <c r="AN622" s="13"/>
      <c r="AO622" s="11">
        <f t="shared" si="723"/>
        <v>0</v>
      </c>
      <c r="AP622" s="12"/>
      <c r="AQ622" s="13"/>
      <c r="AR622" s="11">
        <f t="shared" si="724"/>
        <v>0</v>
      </c>
      <c r="AS622" s="12"/>
      <c r="AT622" s="3"/>
      <c r="AU622" s="64">
        <f>AU620/AU616</f>
        <v>0.24233576642335766</v>
      </c>
    </row>
    <row r="623" spans="1:47" ht="15.75" customHeight="1">
      <c r="A623" s="527"/>
      <c r="B623" s="486"/>
      <c r="C623" s="489"/>
      <c r="D623" s="492"/>
      <c r="E623" s="530"/>
      <c r="F623" s="53" t="s">
        <v>44</v>
      </c>
      <c r="G623" s="15"/>
      <c r="H623" s="16">
        <f t="shared" si="712"/>
        <v>0</v>
      </c>
      <c r="I623" s="17"/>
      <c r="J623" s="15"/>
      <c r="K623" s="16">
        <f t="shared" si="713"/>
        <v>0</v>
      </c>
      <c r="L623" s="17"/>
      <c r="M623" s="15"/>
      <c r="N623" s="16">
        <f t="shared" si="714"/>
        <v>0</v>
      </c>
      <c r="O623" s="17"/>
      <c r="P623" s="15"/>
      <c r="Q623" s="16">
        <f t="shared" si="715"/>
        <v>0</v>
      </c>
      <c r="R623" s="17"/>
      <c r="S623" s="15"/>
      <c r="T623" s="16">
        <f t="shared" si="716"/>
        <v>0</v>
      </c>
      <c r="U623" s="17"/>
      <c r="V623" s="15"/>
      <c r="W623" s="16">
        <f t="shared" si="717"/>
        <v>0</v>
      </c>
      <c r="X623" s="17"/>
      <c r="Y623" s="15"/>
      <c r="Z623" s="16">
        <f t="shared" si="718"/>
        <v>0</v>
      </c>
      <c r="AA623" s="17"/>
      <c r="AB623" s="15"/>
      <c r="AC623" s="16">
        <f t="shared" si="719"/>
        <v>0</v>
      </c>
      <c r="AD623" s="17"/>
      <c r="AE623" s="15"/>
      <c r="AF623" s="16">
        <f t="shared" si="720"/>
        <v>0</v>
      </c>
      <c r="AG623" s="17"/>
      <c r="AH623" s="15"/>
      <c r="AI623" s="16">
        <f t="shared" si="721"/>
        <v>0</v>
      </c>
      <c r="AJ623" s="17"/>
      <c r="AK623" s="15"/>
      <c r="AL623" s="16">
        <f t="shared" si="722"/>
        <v>0</v>
      </c>
      <c r="AM623" s="17"/>
      <c r="AN623" s="15"/>
      <c r="AO623" s="16">
        <f t="shared" si="723"/>
        <v>0</v>
      </c>
      <c r="AP623" s="17"/>
      <c r="AQ623" s="15"/>
      <c r="AR623" s="16">
        <f t="shared" si="724"/>
        <v>0</v>
      </c>
      <c r="AS623" s="17"/>
      <c r="AT623" s="8"/>
      <c r="AU623" s="65"/>
    </row>
    <row r="624" spans="1:47" ht="15" customHeight="1">
      <c r="A624" s="475" t="s">
        <v>22</v>
      </c>
      <c r="B624" s="498" t="s">
        <v>18</v>
      </c>
      <c r="C624" s="498" t="s">
        <v>19</v>
      </c>
      <c r="D624" s="498" t="s">
        <v>204</v>
      </c>
      <c r="E624" s="498" t="s">
        <v>21</v>
      </c>
      <c r="F624" s="500" t="s">
        <v>23</v>
      </c>
      <c r="G624" s="473" t="s">
        <v>24</v>
      </c>
      <c r="H624" s="475" t="s">
        <v>25</v>
      </c>
      <c r="I624" s="477" t="s">
        <v>26</v>
      </c>
      <c r="J624" s="473" t="s">
        <v>24</v>
      </c>
      <c r="K624" s="475" t="s">
        <v>25</v>
      </c>
      <c r="L624" s="477" t="s">
        <v>26</v>
      </c>
      <c r="M624" s="473" t="s">
        <v>24</v>
      </c>
      <c r="N624" s="475" t="s">
        <v>25</v>
      </c>
      <c r="O624" s="477" t="s">
        <v>26</v>
      </c>
      <c r="P624" s="473" t="s">
        <v>24</v>
      </c>
      <c r="Q624" s="475" t="s">
        <v>25</v>
      </c>
      <c r="R624" s="477" t="s">
        <v>26</v>
      </c>
      <c r="S624" s="473" t="s">
        <v>24</v>
      </c>
      <c r="T624" s="475" t="s">
        <v>25</v>
      </c>
      <c r="U624" s="477" t="s">
        <v>26</v>
      </c>
      <c r="V624" s="473" t="s">
        <v>24</v>
      </c>
      <c r="W624" s="475" t="s">
        <v>25</v>
      </c>
      <c r="X624" s="477" t="s">
        <v>26</v>
      </c>
      <c r="Y624" s="473" t="s">
        <v>24</v>
      </c>
      <c r="Z624" s="475" t="s">
        <v>25</v>
      </c>
      <c r="AA624" s="477" t="s">
        <v>26</v>
      </c>
      <c r="AB624" s="473" t="s">
        <v>24</v>
      </c>
      <c r="AC624" s="475" t="s">
        <v>25</v>
      </c>
      <c r="AD624" s="477" t="s">
        <v>26</v>
      </c>
      <c r="AE624" s="473" t="s">
        <v>24</v>
      </c>
      <c r="AF624" s="475" t="s">
        <v>25</v>
      </c>
      <c r="AG624" s="477" t="s">
        <v>26</v>
      </c>
      <c r="AH624" s="473" t="s">
        <v>24</v>
      </c>
      <c r="AI624" s="475" t="s">
        <v>25</v>
      </c>
      <c r="AJ624" s="477" t="s">
        <v>26</v>
      </c>
      <c r="AK624" s="473" t="s">
        <v>24</v>
      </c>
      <c r="AL624" s="475" t="s">
        <v>25</v>
      </c>
      <c r="AM624" s="477" t="s">
        <v>26</v>
      </c>
      <c r="AN624" s="473" t="s">
        <v>24</v>
      </c>
      <c r="AO624" s="475" t="s">
        <v>25</v>
      </c>
      <c r="AP624" s="477" t="s">
        <v>26</v>
      </c>
      <c r="AQ624" s="473" t="s">
        <v>24</v>
      </c>
      <c r="AR624" s="475" t="s">
        <v>25</v>
      </c>
      <c r="AS624" s="477" t="s">
        <v>26</v>
      </c>
      <c r="AT624" s="523" t="s">
        <v>24</v>
      </c>
      <c r="AU624" s="521" t="s">
        <v>27</v>
      </c>
    </row>
    <row r="625" spans="1:47">
      <c r="A625" s="476"/>
      <c r="B625" s="499"/>
      <c r="C625" s="499"/>
      <c r="D625" s="499"/>
      <c r="E625" s="499"/>
      <c r="F625" s="501"/>
      <c r="G625" s="474"/>
      <c r="H625" s="476"/>
      <c r="I625" s="478"/>
      <c r="J625" s="474"/>
      <c r="K625" s="476"/>
      <c r="L625" s="478"/>
      <c r="M625" s="474"/>
      <c r="N625" s="476"/>
      <c r="O625" s="478"/>
      <c r="P625" s="474"/>
      <c r="Q625" s="476"/>
      <c r="R625" s="478"/>
      <c r="S625" s="474"/>
      <c r="T625" s="476"/>
      <c r="U625" s="478"/>
      <c r="V625" s="474"/>
      <c r="W625" s="476"/>
      <c r="X625" s="478"/>
      <c r="Y625" s="474"/>
      <c r="Z625" s="476"/>
      <c r="AA625" s="478"/>
      <c r="AB625" s="474"/>
      <c r="AC625" s="476"/>
      <c r="AD625" s="478"/>
      <c r="AE625" s="474"/>
      <c r="AF625" s="476"/>
      <c r="AG625" s="478"/>
      <c r="AH625" s="474"/>
      <c r="AI625" s="476"/>
      <c r="AJ625" s="478"/>
      <c r="AK625" s="474"/>
      <c r="AL625" s="476"/>
      <c r="AM625" s="478"/>
      <c r="AN625" s="474"/>
      <c r="AO625" s="476"/>
      <c r="AP625" s="478"/>
      <c r="AQ625" s="474"/>
      <c r="AR625" s="476"/>
      <c r="AS625" s="478"/>
      <c r="AT625" s="524"/>
      <c r="AU625" s="522"/>
    </row>
    <row r="626" spans="1:47" ht="15" customHeight="1">
      <c r="A626" s="525" t="s">
        <v>413</v>
      </c>
      <c r="B626" s="484" t="s">
        <v>415</v>
      </c>
      <c r="C626" s="487">
        <v>3370</v>
      </c>
      <c r="D626" s="490" t="s">
        <v>416</v>
      </c>
      <c r="E626" s="528"/>
      <c r="F626" s="51" t="s">
        <v>31</v>
      </c>
      <c r="G626" s="13"/>
      <c r="H626" s="9">
        <f t="shared" ref="H626:H634" si="725">G626-I626</f>
        <v>0</v>
      </c>
      <c r="I626" s="10"/>
      <c r="J626" s="13"/>
      <c r="K626" s="9">
        <f t="shared" ref="K626:K634" si="726">J626-L626</f>
        <v>0</v>
      </c>
      <c r="L626" s="10"/>
      <c r="M626" s="13"/>
      <c r="N626" s="9">
        <f t="shared" ref="N626:N634" si="727">M626-O626</f>
        <v>0</v>
      </c>
      <c r="O626" s="10"/>
      <c r="P626" s="13"/>
      <c r="Q626" s="9">
        <f t="shared" ref="Q626:Q634" si="728">P626-R626</f>
        <v>0</v>
      </c>
      <c r="R626" s="10"/>
      <c r="S626" s="13"/>
      <c r="T626" s="9">
        <f t="shared" ref="T626:T634" si="729">S626-U626</f>
        <v>0</v>
      </c>
      <c r="U626" s="10"/>
      <c r="V626" s="13"/>
      <c r="W626" s="9">
        <f t="shared" ref="W626:W634" si="730">V626-X626</f>
        <v>0</v>
      </c>
      <c r="X626" s="10"/>
      <c r="Y626" s="177">
        <v>600000</v>
      </c>
      <c r="Z626" s="9">
        <f t="shared" ref="Z626:Z634" si="731">Y626-AA626</f>
        <v>0</v>
      </c>
      <c r="AA626" s="176">
        <v>600000</v>
      </c>
      <c r="AB626" s="13"/>
      <c r="AC626" s="9">
        <f t="shared" ref="AC626:AC634" si="732">AB626-AD626</f>
        <v>0</v>
      </c>
      <c r="AD626" s="10"/>
      <c r="AE626" s="13"/>
      <c r="AF626" s="9">
        <f t="shared" ref="AF626:AF634" si="733">AE626-AG626</f>
        <v>0</v>
      </c>
      <c r="AG626" s="10"/>
      <c r="AH626" s="13"/>
      <c r="AI626" s="9">
        <f t="shared" ref="AI626:AI634" si="734">AH626-AJ626</f>
        <v>0</v>
      </c>
      <c r="AJ626" s="10"/>
      <c r="AK626" s="13"/>
      <c r="AL626" s="9">
        <f t="shared" ref="AL626:AL634" si="735">AK626-AM626</f>
        <v>0</v>
      </c>
      <c r="AM626" s="10"/>
      <c r="AN626" s="13"/>
      <c r="AO626" s="9">
        <f t="shared" ref="AO626:AO634" si="736">AN626-AP626</f>
        <v>0</v>
      </c>
      <c r="AP626" s="10"/>
      <c r="AQ626" s="13"/>
      <c r="AR626" s="9">
        <f t="shared" ref="AR626:AR634" si="737">AQ626-AS626</f>
        <v>0</v>
      </c>
      <c r="AS626" s="10"/>
      <c r="AT626" s="22"/>
      <c r="AU626" s="4" t="s">
        <v>32</v>
      </c>
    </row>
    <row r="627" spans="1:47">
      <c r="A627" s="526"/>
      <c r="B627" s="485"/>
      <c r="C627" s="488"/>
      <c r="D627" s="491"/>
      <c r="E627" s="529"/>
      <c r="F627" s="52" t="s">
        <v>33</v>
      </c>
      <c r="G627" s="13"/>
      <c r="H627" s="11">
        <f t="shared" si="725"/>
        <v>0</v>
      </c>
      <c r="I627" s="12"/>
      <c r="J627" s="13"/>
      <c r="K627" s="11">
        <f t="shared" si="726"/>
        <v>0</v>
      </c>
      <c r="L627" s="12"/>
      <c r="M627" s="13"/>
      <c r="N627" s="11">
        <f t="shared" si="727"/>
        <v>0</v>
      </c>
      <c r="O627" s="12"/>
      <c r="P627" s="13"/>
      <c r="Q627" s="11">
        <f t="shared" si="728"/>
        <v>0</v>
      </c>
      <c r="R627" s="12"/>
      <c r="S627" s="13"/>
      <c r="T627" s="11">
        <f t="shared" si="729"/>
        <v>0</v>
      </c>
      <c r="U627" s="12"/>
      <c r="V627" s="13"/>
      <c r="W627" s="11">
        <f t="shared" si="730"/>
        <v>0</v>
      </c>
      <c r="X627" s="12"/>
      <c r="Y627" s="13"/>
      <c r="Z627" s="11">
        <f t="shared" si="731"/>
        <v>0</v>
      </c>
      <c r="AA627" s="12"/>
      <c r="AB627" s="13"/>
      <c r="AC627" s="11">
        <f t="shared" si="732"/>
        <v>0</v>
      </c>
      <c r="AD627" s="12"/>
      <c r="AE627" s="13"/>
      <c r="AF627" s="11">
        <f t="shared" si="733"/>
        <v>0</v>
      </c>
      <c r="AG627" s="12"/>
      <c r="AH627" s="177">
        <v>1000000</v>
      </c>
      <c r="AI627" s="166">
        <f t="shared" si="734"/>
        <v>0</v>
      </c>
      <c r="AJ627" s="167">
        <v>1000000</v>
      </c>
      <c r="AK627" s="13"/>
      <c r="AL627" s="11">
        <f t="shared" si="735"/>
        <v>0</v>
      </c>
      <c r="AM627" s="12"/>
      <c r="AN627" s="13"/>
      <c r="AO627" s="11">
        <f t="shared" si="736"/>
        <v>0</v>
      </c>
      <c r="AP627" s="12"/>
      <c r="AQ627" s="13"/>
      <c r="AR627" s="11">
        <f t="shared" si="737"/>
        <v>0</v>
      </c>
      <c r="AS627" s="12"/>
      <c r="AT627" s="3"/>
      <c r="AU627" s="63">
        <f>SUM(Y626:Y634,AH626:AH634,AK626:AK634,AT626:AT634,AB626:AB634,AE626:AE634,AN626:AN634,AQ626:AQ634)</f>
        <v>1600000</v>
      </c>
    </row>
    <row r="628" spans="1:47">
      <c r="A628" s="526"/>
      <c r="B628" s="485"/>
      <c r="C628" s="488"/>
      <c r="D628" s="491"/>
      <c r="E628" s="529"/>
      <c r="F628" s="52" t="s">
        <v>34</v>
      </c>
      <c r="G628" s="13"/>
      <c r="H628" s="11">
        <f t="shared" si="725"/>
        <v>0</v>
      </c>
      <c r="I628" s="12"/>
      <c r="J628" s="13"/>
      <c r="K628" s="11">
        <f t="shared" si="726"/>
        <v>0</v>
      </c>
      <c r="L628" s="12"/>
      <c r="M628" s="13"/>
      <c r="N628" s="11">
        <f t="shared" si="727"/>
        <v>0</v>
      </c>
      <c r="O628" s="12"/>
      <c r="P628" s="13"/>
      <c r="Q628" s="11">
        <f t="shared" si="728"/>
        <v>0</v>
      </c>
      <c r="R628" s="12"/>
      <c r="S628" s="13"/>
      <c r="T628" s="11">
        <f t="shared" si="729"/>
        <v>0</v>
      </c>
      <c r="U628" s="12"/>
      <c r="V628" s="13"/>
      <c r="W628" s="11">
        <f t="shared" si="730"/>
        <v>0</v>
      </c>
      <c r="X628" s="12"/>
      <c r="Y628" s="13"/>
      <c r="Z628" s="11">
        <f t="shared" si="731"/>
        <v>0</v>
      </c>
      <c r="AA628" s="12"/>
      <c r="AB628" s="13"/>
      <c r="AC628" s="11">
        <f t="shared" si="732"/>
        <v>0</v>
      </c>
      <c r="AD628" s="12"/>
      <c r="AE628" s="13"/>
      <c r="AF628" s="11">
        <f t="shared" si="733"/>
        <v>0</v>
      </c>
      <c r="AG628" s="12"/>
      <c r="AH628" s="13"/>
      <c r="AI628" s="11">
        <f t="shared" si="734"/>
        <v>0</v>
      </c>
      <c r="AJ628" s="12"/>
      <c r="AK628" s="13"/>
      <c r="AL628" s="11">
        <f t="shared" si="735"/>
        <v>0</v>
      </c>
      <c r="AM628" s="12"/>
      <c r="AN628" s="13"/>
      <c r="AO628" s="11">
        <f t="shared" si="736"/>
        <v>0</v>
      </c>
      <c r="AP628" s="12"/>
      <c r="AQ628" s="13"/>
      <c r="AR628" s="11">
        <f t="shared" si="737"/>
        <v>0</v>
      </c>
      <c r="AS628" s="12"/>
      <c r="AT628" s="3"/>
      <c r="AU628" s="7" t="s">
        <v>35</v>
      </c>
    </row>
    <row r="629" spans="1:47">
      <c r="A629" s="526"/>
      <c r="B629" s="485"/>
      <c r="C629" s="488"/>
      <c r="D629" s="491"/>
      <c r="E629" s="529"/>
      <c r="F629" s="52" t="s">
        <v>36</v>
      </c>
      <c r="G629" s="13"/>
      <c r="H629" s="11">
        <f t="shared" si="725"/>
        <v>0</v>
      </c>
      <c r="I629" s="12"/>
      <c r="J629" s="13"/>
      <c r="K629" s="11">
        <f t="shared" si="726"/>
        <v>0</v>
      </c>
      <c r="L629" s="12"/>
      <c r="M629" s="13"/>
      <c r="N629" s="11">
        <f t="shared" si="727"/>
        <v>0</v>
      </c>
      <c r="O629" s="12"/>
      <c r="P629" s="13"/>
      <c r="Q629" s="11">
        <f t="shared" si="728"/>
        <v>0</v>
      </c>
      <c r="R629" s="12"/>
      <c r="S629" s="13"/>
      <c r="T629" s="11">
        <f t="shared" si="729"/>
        <v>0</v>
      </c>
      <c r="U629" s="12"/>
      <c r="V629" s="13"/>
      <c r="W629" s="11">
        <f t="shared" si="730"/>
        <v>0</v>
      </c>
      <c r="X629" s="12"/>
      <c r="Y629" s="13"/>
      <c r="Z629" s="11">
        <f t="shared" si="731"/>
        <v>0</v>
      </c>
      <c r="AA629" s="12"/>
      <c r="AB629" s="13"/>
      <c r="AC629" s="11">
        <f t="shared" si="732"/>
        <v>0</v>
      </c>
      <c r="AD629" s="12"/>
      <c r="AE629" s="13"/>
      <c r="AF629" s="11">
        <f t="shared" si="733"/>
        <v>0</v>
      </c>
      <c r="AG629" s="12"/>
      <c r="AH629" s="13"/>
      <c r="AI629" s="11">
        <f t="shared" si="734"/>
        <v>0</v>
      </c>
      <c r="AJ629" s="12"/>
      <c r="AK629" s="13"/>
      <c r="AL629" s="11">
        <f t="shared" si="735"/>
        <v>0</v>
      </c>
      <c r="AM629" s="12"/>
      <c r="AN629" s="13"/>
      <c r="AO629" s="11">
        <f t="shared" si="736"/>
        <v>0</v>
      </c>
      <c r="AP629" s="12"/>
      <c r="AQ629" s="13"/>
      <c r="AR629" s="11">
        <f t="shared" si="737"/>
        <v>0</v>
      </c>
      <c r="AS629" s="12"/>
      <c r="AT629" s="3"/>
      <c r="AU629" s="63">
        <f>SUM(AC626:AC634,AF626:AF634,Z626:Z634,AI626:AI634,AL626:AL634,AO626:AO634,AR626:AR634)</f>
        <v>0</v>
      </c>
    </row>
    <row r="630" spans="1:47">
      <c r="A630" s="526"/>
      <c r="B630" s="485"/>
      <c r="C630" s="488"/>
      <c r="D630" s="491"/>
      <c r="E630" s="529"/>
      <c r="F630" s="52" t="s">
        <v>37</v>
      </c>
      <c r="G630" s="13"/>
      <c r="H630" s="11">
        <f t="shared" si="725"/>
        <v>0</v>
      </c>
      <c r="I630" s="12"/>
      <c r="J630" s="13"/>
      <c r="K630" s="11">
        <f t="shared" si="726"/>
        <v>0</v>
      </c>
      <c r="L630" s="12"/>
      <c r="M630" s="13"/>
      <c r="N630" s="11">
        <f t="shared" si="727"/>
        <v>0</v>
      </c>
      <c r="O630" s="12"/>
      <c r="P630" s="13"/>
      <c r="Q630" s="11">
        <f t="shared" si="728"/>
        <v>0</v>
      </c>
      <c r="R630" s="12"/>
      <c r="S630" s="13"/>
      <c r="T630" s="11">
        <f t="shared" si="729"/>
        <v>0</v>
      </c>
      <c r="U630" s="12"/>
      <c r="V630" s="13"/>
      <c r="W630" s="11">
        <f t="shared" si="730"/>
        <v>0</v>
      </c>
      <c r="X630" s="12"/>
      <c r="Y630" s="13"/>
      <c r="Z630" s="11">
        <f t="shared" si="731"/>
        <v>0</v>
      </c>
      <c r="AA630" s="12"/>
      <c r="AB630" s="13"/>
      <c r="AC630" s="11">
        <f t="shared" si="732"/>
        <v>0</v>
      </c>
      <c r="AD630" s="12"/>
      <c r="AE630" s="13"/>
      <c r="AF630" s="11">
        <f t="shared" si="733"/>
        <v>0</v>
      </c>
      <c r="AG630" s="12"/>
      <c r="AH630" s="13"/>
      <c r="AI630" s="11">
        <f t="shared" si="734"/>
        <v>0</v>
      </c>
      <c r="AJ630" s="12"/>
      <c r="AK630" s="13"/>
      <c r="AL630" s="11">
        <f t="shared" si="735"/>
        <v>0</v>
      </c>
      <c r="AM630" s="12"/>
      <c r="AN630" s="13"/>
      <c r="AO630" s="11">
        <f t="shared" si="736"/>
        <v>0</v>
      </c>
      <c r="AP630" s="12"/>
      <c r="AQ630" s="13"/>
      <c r="AR630" s="11">
        <f t="shared" si="737"/>
        <v>0</v>
      </c>
      <c r="AS630" s="12"/>
      <c r="AT630" s="3"/>
      <c r="AU630" s="7" t="s">
        <v>38</v>
      </c>
    </row>
    <row r="631" spans="1:47">
      <c r="A631" s="526"/>
      <c r="B631" s="485"/>
      <c r="C631" s="488"/>
      <c r="D631" s="491"/>
      <c r="E631" s="529"/>
      <c r="F631" s="52" t="s">
        <v>40</v>
      </c>
      <c r="G631" s="13"/>
      <c r="H631" s="11">
        <f t="shared" si="725"/>
        <v>0</v>
      </c>
      <c r="I631" s="12"/>
      <c r="J631" s="13"/>
      <c r="K631" s="11">
        <f t="shared" si="726"/>
        <v>0</v>
      </c>
      <c r="L631" s="12"/>
      <c r="M631" s="13"/>
      <c r="N631" s="11">
        <f t="shared" si="727"/>
        <v>0</v>
      </c>
      <c r="O631" s="12"/>
      <c r="P631" s="13"/>
      <c r="Q631" s="11">
        <f t="shared" si="728"/>
        <v>0</v>
      </c>
      <c r="R631" s="12"/>
      <c r="S631" s="13"/>
      <c r="T631" s="11">
        <f t="shared" si="729"/>
        <v>0</v>
      </c>
      <c r="U631" s="12"/>
      <c r="V631" s="13"/>
      <c r="W631" s="11">
        <f t="shared" si="730"/>
        <v>0</v>
      </c>
      <c r="X631" s="12"/>
      <c r="Y631" s="13"/>
      <c r="Z631" s="11">
        <f t="shared" si="731"/>
        <v>0</v>
      </c>
      <c r="AA631" s="12"/>
      <c r="AB631" s="13"/>
      <c r="AC631" s="11">
        <f t="shared" si="732"/>
        <v>0</v>
      </c>
      <c r="AD631" s="12"/>
      <c r="AE631" s="13"/>
      <c r="AF631" s="11">
        <f t="shared" si="733"/>
        <v>0</v>
      </c>
      <c r="AG631" s="12"/>
      <c r="AH631" s="13"/>
      <c r="AI631" s="11">
        <f t="shared" si="734"/>
        <v>0</v>
      </c>
      <c r="AJ631" s="12"/>
      <c r="AK631" s="13"/>
      <c r="AL631" s="11">
        <f t="shared" si="735"/>
        <v>0</v>
      </c>
      <c r="AM631" s="12"/>
      <c r="AN631" s="13"/>
      <c r="AO631" s="11">
        <f t="shared" si="736"/>
        <v>0</v>
      </c>
      <c r="AP631" s="12"/>
      <c r="AQ631" s="13"/>
      <c r="AR631" s="11">
        <f t="shared" si="737"/>
        <v>0</v>
      </c>
      <c r="AS631" s="12"/>
      <c r="AT631" s="3"/>
      <c r="AU631" s="63">
        <f>SUM(AD626:AD634,AG626:AG634,AA626:AA634,AJ626:AJ634,AM626:AM634,AP626:AP634,AS626:AS634)</f>
        <v>1600000</v>
      </c>
    </row>
    <row r="632" spans="1:47">
      <c r="A632" s="526"/>
      <c r="B632" s="485"/>
      <c r="C632" s="488"/>
      <c r="D632" s="491"/>
      <c r="E632" s="529"/>
      <c r="F632" s="52" t="s">
        <v>41</v>
      </c>
      <c r="G632" s="13"/>
      <c r="H632" s="11">
        <f t="shared" si="725"/>
        <v>0</v>
      </c>
      <c r="I632" s="12"/>
      <c r="J632" s="13"/>
      <c r="K632" s="11">
        <f t="shared" si="726"/>
        <v>0</v>
      </c>
      <c r="L632" s="12"/>
      <c r="M632" s="13"/>
      <c r="N632" s="11">
        <f t="shared" si="727"/>
        <v>0</v>
      </c>
      <c r="O632" s="12"/>
      <c r="P632" s="13"/>
      <c r="Q632" s="11">
        <f t="shared" si="728"/>
        <v>0</v>
      </c>
      <c r="R632" s="12"/>
      <c r="S632" s="13"/>
      <c r="T632" s="11">
        <f t="shared" si="729"/>
        <v>0</v>
      </c>
      <c r="U632" s="12"/>
      <c r="V632" s="13"/>
      <c r="W632" s="11">
        <f t="shared" si="730"/>
        <v>0</v>
      </c>
      <c r="X632" s="12"/>
      <c r="Y632" s="13"/>
      <c r="Z632" s="11">
        <f t="shared" si="731"/>
        <v>0</v>
      </c>
      <c r="AA632" s="12"/>
      <c r="AB632" s="13"/>
      <c r="AC632" s="11">
        <f t="shared" si="732"/>
        <v>0</v>
      </c>
      <c r="AD632" s="12"/>
      <c r="AE632" s="13"/>
      <c r="AF632" s="11">
        <f t="shared" si="733"/>
        <v>0</v>
      </c>
      <c r="AG632" s="12"/>
      <c r="AH632" s="13"/>
      <c r="AI632" s="11">
        <f t="shared" si="734"/>
        <v>0</v>
      </c>
      <c r="AJ632" s="12"/>
      <c r="AK632" s="13"/>
      <c r="AL632" s="11">
        <f t="shared" si="735"/>
        <v>0</v>
      </c>
      <c r="AM632" s="12"/>
      <c r="AN632" s="13"/>
      <c r="AO632" s="11">
        <f t="shared" si="736"/>
        <v>0</v>
      </c>
      <c r="AP632" s="12"/>
      <c r="AQ632" s="13"/>
      <c r="AR632" s="11">
        <f t="shared" si="737"/>
        <v>0</v>
      </c>
      <c r="AS632" s="12"/>
      <c r="AT632" s="3"/>
      <c r="AU632" s="7" t="s">
        <v>42</v>
      </c>
    </row>
    <row r="633" spans="1:47">
      <c r="A633" s="526"/>
      <c r="B633" s="485"/>
      <c r="C633" s="488"/>
      <c r="D633" s="491"/>
      <c r="E633" s="529"/>
      <c r="F633" s="52" t="s">
        <v>43</v>
      </c>
      <c r="G633" s="13"/>
      <c r="H633" s="11">
        <f t="shared" si="725"/>
        <v>0</v>
      </c>
      <c r="I633" s="12"/>
      <c r="J633" s="13"/>
      <c r="K633" s="11">
        <f t="shared" si="726"/>
        <v>0</v>
      </c>
      <c r="L633" s="12"/>
      <c r="M633" s="13"/>
      <c r="N633" s="11">
        <f t="shared" si="727"/>
        <v>0</v>
      </c>
      <c r="O633" s="12"/>
      <c r="P633" s="13"/>
      <c r="Q633" s="11">
        <f t="shared" si="728"/>
        <v>0</v>
      </c>
      <c r="R633" s="12"/>
      <c r="S633" s="13"/>
      <c r="T633" s="11">
        <f t="shared" si="729"/>
        <v>0</v>
      </c>
      <c r="U633" s="12"/>
      <c r="V633" s="13"/>
      <c r="W633" s="11">
        <f t="shared" si="730"/>
        <v>0</v>
      </c>
      <c r="X633" s="12"/>
      <c r="Y633" s="13"/>
      <c r="Z633" s="11">
        <f t="shared" si="731"/>
        <v>0</v>
      </c>
      <c r="AA633" s="12"/>
      <c r="AB633" s="13"/>
      <c r="AC633" s="11">
        <f t="shared" si="732"/>
        <v>0</v>
      </c>
      <c r="AD633" s="12"/>
      <c r="AE633" s="13"/>
      <c r="AF633" s="11">
        <f t="shared" si="733"/>
        <v>0</v>
      </c>
      <c r="AG633" s="12"/>
      <c r="AH633" s="13"/>
      <c r="AI633" s="11">
        <f t="shared" si="734"/>
        <v>0</v>
      </c>
      <c r="AJ633" s="12"/>
      <c r="AK633" s="13"/>
      <c r="AL633" s="11">
        <f t="shared" si="735"/>
        <v>0</v>
      </c>
      <c r="AM633" s="12"/>
      <c r="AN633" s="13"/>
      <c r="AO633" s="11">
        <f t="shared" si="736"/>
        <v>0</v>
      </c>
      <c r="AP633" s="12"/>
      <c r="AQ633" s="13"/>
      <c r="AR633" s="11">
        <f t="shared" si="737"/>
        <v>0</v>
      </c>
      <c r="AS633" s="12"/>
      <c r="AT633" s="3"/>
      <c r="AU633" s="64">
        <f>AU631/AU627</f>
        <v>1</v>
      </c>
    </row>
    <row r="634" spans="1:47" ht="15.75" customHeight="1">
      <c r="A634" s="527"/>
      <c r="B634" s="486"/>
      <c r="C634" s="489"/>
      <c r="D634" s="492"/>
      <c r="E634" s="530"/>
      <c r="F634" s="53" t="s">
        <v>44</v>
      </c>
      <c r="G634" s="15"/>
      <c r="H634" s="16">
        <f t="shared" si="725"/>
        <v>0</v>
      </c>
      <c r="I634" s="17"/>
      <c r="J634" s="15"/>
      <c r="K634" s="16">
        <f t="shared" si="726"/>
        <v>0</v>
      </c>
      <c r="L634" s="17"/>
      <c r="M634" s="15"/>
      <c r="N634" s="16">
        <f t="shared" si="727"/>
        <v>0</v>
      </c>
      <c r="O634" s="17"/>
      <c r="P634" s="15"/>
      <c r="Q634" s="16">
        <f t="shared" si="728"/>
        <v>0</v>
      </c>
      <c r="R634" s="17"/>
      <c r="S634" s="15"/>
      <c r="T634" s="16">
        <f t="shared" si="729"/>
        <v>0</v>
      </c>
      <c r="U634" s="17"/>
      <c r="V634" s="15"/>
      <c r="W634" s="16">
        <f t="shared" si="730"/>
        <v>0</v>
      </c>
      <c r="X634" s="17"/>
      <c r="Y634" s="15"/>
      <c r="Z634" s="16">
        <f t="shared" si="731"/>
        <v>0</v>
      </c>
      <c r="AA634" s="17"/>
      <c r="AB634" s="15"/>
      <c r="AC634" s="16">
        <f t="shared" si="732"/>
        <v>0</v>
      </c>
      <c r="AD634" s="17"/>
      <c r="AE634" s="15"/>
      <c r="AF634" s="16">
        <f t="shared" si="733"/>
        <v>0</v>
      </c>
      <c r="AG634" s="17"/>
      <c r="AH634" s="15"/>
      <c r="AI634" s="16">
        <f t="shared" si="734"/>
        <v>0</v>
      </c>
      <c r="AJ634" s="17"/>
      <c r="AK634" s="15"/>
      <c r="AL634" s="16">
        <f t="shared" si="735"/>
        <v>0</v>
      </c>
      <c r="AM634" s="17"/>
      <c r="AN634" s="15"/>
      <c r="AO634" s="16">
        <f t="shared" si="736"/>
        <v>0</v>
      </c>
      <c r="AP634" s="17"/>
      <c r="AQ634" s="15"/>
      <c r="AR634" s="16">
        <f t="shared" si="737"/>
        <v>0</v>
      </c>
      <c r="AS634" s="17"/>
      <c r="AT634" s="8"/>
      <c r="AU634" s="65"/>
    </row>
    <row r="635" spans="1:47" ht="15" customHeight="1">
      <c r="A635" s="475" t="s">
        <v>22</v>
      </c>
      <c r="B635" s="498" t="s">
        <v>18</v>
      </c>
      <c r="C635" s="498" t="s">
        <v>19</v>
      </c>
      <c r="D635" s="498" t="s">
        <v>204</v>
      </c>
      <c r="E635" s="498" t="s">
        <v>21</v>
      </c>
      <c r="F635" s="500" t="s">
        <v>23</v>
      </c>
      <c r="G635" s="473" t="s">
        <v>24</v>
      </c>
      <c r="H635" s="475" t="s">
        <v>25</v>
      </c>
      <c r="I635" s="477" t="s">
        <v>26</v>
      </c>
      <c r="J635" s="473" t="s">
        <v>24</v>
      </c>
      <c r="K635" s="475" t="s">
        <v>25</v>
      </c>
      <c r="L635" s="477" t="s">
        <v>26</v>
      </c>
      <c r="M635" s="473" t="s">
        <v>24</v>
      </c>
      <c r="N635" s="475" t="s">
        <v>25</v>
      </c>
      <c r="O635" s="477" t="s">
        <v>26</v>
      </c>
      <c r="P635" s="473" t="s">
        <v>24</v>
      </c>
      <c r="Q635" s="475" t="s">
        <v>25</v>
      </c>
      <c r="R635" s="477" t="s">
        <v>26</v>
      </c>
      <c r="S635" s="473" t="s">
        <v>24</v>
      </c>
      <c r="T635" s="475" t="s">
        <v>25</v>
      </c>
      <c r="U635" s="477" t="s">
        <v>26</v>
      </c>
      <c r="V635" s="473" t="s">
        <v>24</v>
      </c>
      <c r="W635" s="475" t="s">
        <v>25</v>
      </c>
      <c r="X635" s="477" t="s">
        <v>26</v>
      </c>
      <c r="Y635" s="473" t="s">
        <v>24</v>
      </c>
      <c r="Z635" s="475" t="s">
        <v>25</v>
      </c>
      <c r="AA635" s="477" t="s">
        <v>26</v>
      </c>
      <c r="AB635" s="473" t="s">
        <v>24</v>
      </c>
      <c r="AC635" s="475" t="s">
        <v>25</v>
      </c>
      <c r="AD635" s="477" t="s">
        <v>26</v>
      </c>
      <c r="AE635" s="473" t="s">
        <v>24</v>
      </c>
      <c r="AF635" s="475" t="s">
        <v>25</v>
      </c>
      <c r="AG635" s="477" t="s">
        <v>26</v>
      </c>
      <c r="AH635" s="473" t="s">
        <v>24</v>
      </c>
      <c r="AI635" s="475" t="s">
        <v>25</v>
      </c>
      <c r="AJ635" s="477" t="s">
        <v>26</v>
      </c>
      <c r="AK635" s="473" t="s">
        <v>24</v>
      </c>
      <c r="AL635" s="475" t="s">
        <v>25</v>
      </c>
      <c r="AM635" s="477" t="s">
        <v>26</v>
      </c>
      <c r="AN635" s="473" t="s">
        <v>24</v>
      </c>
      <c r="AO635" s="475" t="s">
        <v>25</v>
      </c>
      <c r="AP635" s="477" t="s">
        <v>26</v>
      </c>
      <c r="AQ635" s="473" t="s">
        <v>24</v>
      </c>
      <c r="AR635" s="475" t="s">
        <v>25</v>
      </c>
      <c r="AS635" s="477" t="s">
        <v>26</v>
      </c>
      <c r="AT635" s="523" t="s">
        <v>24</v>
      </c>
      <c r="AU635" s="521" t="s">
        <v>27</v>
      </c>
    </row>
    <row r="636" spans="1:47">
      <c r="A636" s="476"/>
      <c r="B636" s="499"/>
      <c r="C636" s="499"/>
      <c r="D636" s="499"/>
      <c r="E636" s="499"/>
      <c r="F636" s="501"/>
      <c r="G636" s="474"/>
      <c r="H636" s="476"/>
      <c r="I636" s="478"/>
      <c r="J636" s="474"/>
      <c r="K636" s="476"/>
      <c r="L636" s="478"/>
      <c r="M636" s="474"/>
      <c r="N636" s="476"/>
      <c r="O636" s="478"/>
      <c r="P636" s="474"/>
      <c r="Q636" s="476"/>
      <c r="R636" s="478"/>
      <c r="S636" s="474"/>
      <c r="T636" s="476"/>
      <c r="U636" s="478"/>
      <c r="V636" s="474"/>
      <c r="W636" s="476"/>
      <c r="X636" s="478"/>
      <c r="Y636" s="474"/>
      <c r="Z636" s="476"/>
      <c r="AA636" s="478"/>
      <c r="AB636" s="474"/>
      <c r="AC636" s="476"/>
      <c r="AD636" s="478"/>
      <c r="AE636" s="474"/>
      <c r="AF636" s="476"/>
      <c r="AG636" s="478"/>
      <c r="AH636" s="474"/>
      <c r="AI636" s="476"/>
      <c r="AJ636" s="478"/>
      <c r="AK636" s="474"/>
      <c r="AL636" s="476"/>
      <c r="AM636" s="478"/>
      <c r="AN636" s="474"/>
      <c r="AO636" s="476"/>
      <c r="AP636" s="478"/>
      <c r="AQ636" s="474"/>
      <c r="AR636" s="476"/>
      <c r="AS636" s="478"/>
      <c r="AT636" s="524"/>
      <c r="AU636" s="522"/>
    </row>
    <row r="637" spans="1:47" ht="15" customHeight="1">
      <c r="A637" s="525" t="s">
        <v>413</v>
      </c>
      <c r="B637" s="484" t="s">
        <v>417</v>
      </c>
      <c r="C637" s="487">
        <v>436</v>
      </c>
      <c r="D637" s="490" t="s">
        <v>418</v>
      </c>
      <c r="E637" s="528"/>
      <c r="F637" s="51" t="s">
        <v>31</v>
      </c>
      <c r="G637" s="13"/>
      <c r="H637" s="9">
        <f t="shared" ref="H637:H645" si="738">G637-I637</f>
        <v>0</v>
      </c>
      <c r="I637" s="10"/>
      <c r="J637" s="13"/>
      <c r="K637" s="9">
        <f t="shared" ref="K637:K645" si="739">J637-L637</f>
        <v>0</v>
      </c>
      <c r="L637" s="10"/>
      <c r="M637" s="13"/>
      <c r="N637" s="9">
        <f t="shared" ref="N637:N645" si="740">M637-O637</f>
        <v>0</v>
      </c>
      <c r="O637" s="10"/>
      <c r="P637" s="13"/>
      <c r="Q637" s="9">
        <f t="shared" ref="Q637:Q645" si="741">P637-R637</f>
        <v>0</v>
      </c>
      <c r="R637" s="10"/>
      <c r="S637" s="13"/>
      <c r="T637" s="9">
        <f t="shared" ref="T637:T645" si="742">S637-U637</f>
        <v>0</v>
      </c>
      <c r="U637" s="10"/>
      <c r="V637" s="13"/>
      <c r="W637" s="9">
        <f t="shared" ref="W637:W645" si="743">V637-X637</f>
        <v>0</v>
      </c>
      <c r="X637" s="10"/>
      <c r="Y637" s="177"/>
      <c r="Z637" s="9">
        <f t="shared" ref="Z637:Z645" si="744">Y637-AA637</f>
        <v>0</v>
      </c>
      <c r="AA637" s="10"/>
      <c r="AB637" s="185">
        <v>200000</v>
      </c>
      <c r="AC637" s="222">
        <f t="shared" ref="AC637:AC645" si="745">AB637-AD637</f>
        <v>0</v>
      </c>
      <c r="AD637" s="10">
        <v>200000</v>
      </c>
      <c r="AE637" s="13">
        <v>150000</v>
      </c>
      <c r="AF637" s="9">
        <f t="shared" ref="AF637:AF645" si="746">AE637-AG637</f>
        <v>0</v>
      </c>
      <c r="AG637" s="10">
        <v>150000</v>
      </c>
      <c r="AH637" s="13"/>
      <c r="AI637" s="9">
        <f t="shared" ref="AI637:AI645" si="747">AH637-AJ637</f>
        <v>0</v>
      </c>
      <c r="AJ637" s="10"/>
      <c r="AK637" s="13"/>
      <c r="AL637" s="9">
        <f t="shared" ref="AL637:AL645" si="748">AK637-AM637</f>
        <v>0</v>
      </c>
      <c r="AM637" s="10"/>
      <c r="AN637" s="13"/>
      <c r="AO637" s="9">
        <f t="shared" ref="AO637:AO645" si="749">AN637-AP637</f>
        <v>0</v>
      </c>
      <c r="AP637" s="10"/>
      <c r="AQ637" s="13"/>
      <c r="AR637" s="9">
        <f t="shared" ref="AR637:AR645" si="750">AQ637-AS637</f>
        <v>0</v>
      </c>
      <c r="AS637" s="10"/>
      <c r="AT637" s="22"/>
      <c r="AU637" s="4" t="s">
        <v>32</v>
      </c>
    </row>
    <row r="638" spans="1:47">
      <c r="A638" s="526"/>
      <c r="B638" s="485"/>
      <c r="C638" s="488"/>
      <c r="D638" s="491"/>
      <c r="E638" s="529"/>
      <c r="F638" s="52" t="s">
        <v>33</v>
      </c>
      <c r="G638" s="13"/>
      <c r="H638" s="11">
        <f t="shared" si="738"/>
        <v>0</v>
      </c>
      <c r="I638" s="12"/>
      <c r="J638" s="13"/>
      <c r="K638" s="11">
        <f t="shared" si="739"/>
        <v>0</v>
      </c>
      <c r="L638" s="12"/>
      <c r="M638" s="13"/>
      <c r="N638" s="11">
        <f t="shared" si="740"/>
        <v>0</v>
      </c>
      <c r="O638" s="12"/>
      <c r="P638" s="13"/>
      <c r="Q638" s="11">
        <f t="shared" si="741"/>
        <v>0</v>
      </c>
      <c r="R638" s="12"/>
      <c r="S638" s="13"/>
      <c r="T638" s="11">
        <f t="shared" si="742"/>
        <v>0</v>
      </c>
      <c r="U638" s="12"/>
      <c r="V638" s="13"/>
      <c r="W638" s="11">
        <f t="shared" si="743"/>
        <v>0</v>
      </c>
      <c r="X638" s="12"/>
      <c r="Y638" s="13"/>
      <c r="Z638" s="11">
        <f t="shared" si="744"/>
        <v>0</v>
      </c>
      <c r="AA638" s="12"/>
      <c r="AB638" s="13"/>
      <c r="AC638" s="11">
        <f t="shared" si="745"/>
        <v>0</v>
      </c>
      <c r="AD638" s="12"/>
      <c r="AE638" s="13"/>
      <c r="AF638" s="11">
        <f t="shared" si="746"/>
        <v>0</v>
      </c>
      <c r="AG638" s="12"/>
      <c r="AH638" s="13"/>
      <c r="AI638" s="11">
        <f t="shared" si="747"/>
        <v>0</v>
      </c>
      <c r="AJ638" s="12"/>
      <c r="AK638" s="13"/>
      <c r="AL638" s="11">
        <f t="shared" si="748"/>
        <v>0</v>
      </c>
      <c r="AM638" s="12"/>
      <c r="AN638" s="13"/>
      <c r="AO638" s="11">
        <f t="shared" si="749"/>
        <v>0</v>
      </c>
      <c r="AP638" s="12"/>
      <c r="AQ638" s="13"/>
      <c r="AR638" s="11">
        <f t="shared" si="750"/>
        <v>0</v>
      </c>
      <c r="AS638" s="12"/>
      <c r="AT638" s="3"/>
      <c r="AU638" s="63">
        <f>SUM(Y637:Y645,AB637:AB645,AE637:AE645,AH637:AH645,AK637:AK645,AT637:AT645,AN637:AN645,AQ637:AQ645)</f>
        <v>350000</v>
      </c>
    </row>
    <row r="639" spans="1:47">
      <c r="A639" s="526"/>
      <c r="B639" s="485"/>
      <c r="C639" s="488"/>
      <c r="D639" s="491"/>
      <c r="E639" s="529"/>
      <c r="F639" s="52" t="s">
        <v>34</v>
      </c>
      <c r="G639" s="13"/>
      <c r="H639" s="11">
        <f t="shared" si="738"/>
        <v>0</v>
      </c>
      <c r="I639" s="12"/>
      <c r="J639" s="13"/>
      <c r="K639" s="11">
        <f t="shared" si="739"/>
        <v>0</v>
      </c>
      <c r="L639" s="12"/>
      <c r="M639" s="13"/>
      <c r="N639" s="11">
        <f t="shared" si="740"/>
        <v>0</v>
      </c>
      <c r="O639" s="12"/>
      <c r="P639" s="13"/>
      <c r="Q639" s="11">
        <f t="shared" si="741"/>
        <v>0</v>
      </c>
      <c r="R639" s="12"/>
      <c r="S639" s="13"/>
      <c r="T639" s="11">
        <f t="shared" si="742"/>
        <v>0</v>
      </c>
      <c r="U639" s="12"/>
      <c r="V639" s="13"/>
      <c r="W639" s="11">
        <f t="shared" si="743"/>
        <v>0</v>
      </c>
      <c r="X639" s="12"/>
      <c r="Y639" s="13"/>
      <c r="Z639" s="11">
        <f t="shared" si="744"/>
        <v>0</v>
      </c>
      <c r="AA639" s="12"/>
      <c r="AB639" s="13"/>
      <c r="AC639" s="11">
        <f t="shared" si="745"/>
        <v>0</v>
      </c>
      <c r="AD639" s="12"/>
      <c r="AE639" s="13"/>
      <c r="AF639" s="11">
        <f t="shared" si="746"/>
        <v>0</v>
      </c>
      <c r="AG639" s="12"/>
      <c r="AH639" s="13"/>
      <c r="AI639" s="11">
        <f t="shared" si="747"/>
        <v>0</v>
      </c>
      <c r="AJ639" s="12"/>
      <c r="AK639" s="13"/>
      <c r="AL639" s="11">
        <f t="shared" si="748"/>
        <v>0</v>
      </c>
      <c r="AM639" s="12"/>
      <c r="AN639" s="13"/>
      <c r="AO639" s="11">
        <f t="shared" si="749"/>
        <v>0</v>
      </c>
      <c r="AP639" s="12"/>
      <c r="AQ639" s="13"/>
      <c r="AR639" s="11">
        <f t="shared" si="750"/>
        <v>0</v>
      </c>
      <c r="AS639" s="12"/>
      <c r="AT639" s="3"/>
      <c r="AU639" s="7" t="s">
        <v>35</v>
      </c>
    </row>
    <row r="640" spans="1:47">
      <c r="A640" s="526"/>
      <c r="B640" s="485"/>
      <c r="C640" s="488"/>
      <c r="D640" s="491"/>
      <c r="E640" s="529"/>
      <c r="F640" s="52" t="s">
        <v>36</v>
      </c>
      <c r="G640" s="13"/>
      <c r="H640" s="11">
        <f t="shared" si="738"/>
        <v>0</v>
      </c>
      <c r="I640" s="12"/>
      <c r="J640" s="13"/>
      <c r="K640" s="11">
        <f t="shared" si="739"/>
        <v>0</v>
      </c>
      <c r="L640" s="12"/>
      <c r="M640" s="13"/>
      <c r="N640" s="11">
        <f t="shared" si="740"/>
        <v>0</v>
      </c>
      <c r="O640" s="12"/>
      <c r="P640" s="13"/>
      <c r="Q640" s="11">
        <f t="shared" si="741"/>
        <v>0</v>
      </c>
      <c r="R640" s="12"/>
      <c r="S640" s="13"/>
      <c r="T640" s="11">
        <f t="shared" si="742"/>
        <v>0</v>
      </c>
      <c r="U640" s="12"/>
      <c r="V640" s="13"/>
      <c r="W640" s="11">
        <f t="shared" si="743"/>
        <v>0</v>
      </c>
      <c r="X640" s="12"/>
      <c r="Y640" s="13"/>
      <c r="Z640" s="11">
        <f t="shared" si="744"/>
        <v>0</v>
      </c>
      <c r="AA640" s="12"/>
      <c r="AB640" s="13"/>
      <c r="AC640" s="11">
        <f t="shared" si="745"/>
        <v>0</v>
      </c>
      <c r="AD640" s="12"/>
      <c r="AE640" s="13"/>
      <c r="AF640" s="11">
        <f t="shared" si="746"/>
        <v>0</v>
      </c>
      <c r="AG640" s="12"/>
      <c r="AH640" s="13"/>
      <c r="AI640" s="11">
        <f t="shared" si="747"/>
        <v>0</v>
      </c>
      <c r="AJ640" s="12"/>
      <c r="AK640" s="13"/>
      <c r="AL640" s="11">
        <f t="shared" si="748"/>
        <v>0</v>
      </c>
      <c r="AM640" s="12"/>
      <c r="AN640" s="13"/>
      <c r="AO640" s="11">
        <f t="shared" si="749"/>
        <v>0</v>
      </c>
      <c r="AP640" s="12"/>
      <c r="AQ640" s="13"/>
      <c r="AR640" s="11">
        <f t="shared" si="750"/>
        <v>0</v>
      </c>
      <c r="AS640" s="12"/>
      <c r="AT640" s="3"/>
      <c r="AU640" s="63">
        <f>SUM(Z637:Z645,AC637:AC645,AF637:AF645,AI637:AI645,AL637:AL645,AO637:AO645,AR637:AR645)</f>
        <v>0</v>
      </c>
    </row>
    <row r="641" spans="1:47">
      <c r="A641" s="526"/>
      <c r="B641" s="485"/>
      <c r="C641" s="488"/>
      <c r="D641" s="491"/>
      <c r="E641" s="529"/>
      <c r="F641" s="52" t="s">
        <v>37</v>
      </c>
      <c r="G641" s="13"/>
      <c r="H641" s="11">
        <f t="shared" si="738"/>
        <v>0</v>
      </c>
      <c r="I641" s="12"/>
      <c r="J641" s="13"/>
      <c r="K641" s="11">
        <f t="shared" si="739"/>
        <v>0</v>
      </c>
      <c r="L641" s="12"/>
      <c r="M641" s="13"/>
      <c r="N641" s="11">
        <f t="shared" si="740"/>
        <v>0</v>
      </c>
      <c r="O641" s="12"/>
      <c r="P641" s="13"/>
      <c r="Q641" s="11">
        <f t="shared" si="741"/>
        <v>0</v>
      </c>
      <c r="R641" s="12"/>
      <c r="S641" s="13"/>
      <c r="T641" s="11">
        <f t="shared" si="742"/>
        <v>0</v>
      </c>
      <c r="U641" s="12"/>
      <c r="V641" s="13"/>
      <c r="W641" s="11">
        <f t="shared" si="743"/>
        <v>0</v>
      </c>
      <c r="X641" s="12"/>
      <c r="Y641" s="13"/>
      <c r="Z641" s="11">
        <f t="shared" si="744"/>
        <v>0</v>
      </c>
      <c r="AA641" s="12"/>
      <c r="AB641" s="13"/>
      <c r="AC641" s="11">
        <f t="shared" si="745"/>
        <v>0</v>
      </c>
      <c r="AD641" s="12"/>
      <c r="AE641" s="13"/>
      <c r="AF641" s="11">
        <f t="shared" si="746"/>
        <v>0</v>
      </c>
      <c r="AG641" s="12"/>
      <c r="AH641" s="13"/>
      <c r="AI641" s="11">
        <f t="shared" si="747"/>
        <v>0</v>
      </c>
      <c r="AJ641" s="12"/>
      <c r="AK641" s="13"/>
      <c r="AL641" s="11">
        <f t="shared" si="748"/>
        <v>0</v>
      </c>
      <c r="AM641" s="12"/>
      <c r="AN641" s="13"/>
      <c r="AO641" s="11">
        <f t="shared" si="749"/>
        <v>0</v>
      </c>
      <c r="AP641" s="12"/>
      <c r="AQ641" s="13"/>
      <c r="AR641" s="11">
        <f t="shared" si="750"/>
        <v>0</v>
      </c>
      <c r="AS641" s="12"/>
      <c r="AT641" s="3"/>
      <c r="AU641" s="7" t="s">
        <v>38</v>
      </c>
    </row>
    <row r="642" spans="1:47">
      <c r="A642" s="526"/>
      <c r="B642" s="485"/>
      <c r="C642" s="488"/>
      <c r="D642" s="491"/>
      <c r="E642" s="529"/>
      <c r="F642" s="52" t="s">
        <v>40</v>
      </c>
      <c r="G642" s="13"/>
      <c r="H642" s="11">
        <f t="shared" si="738"/>
        <v>0</v>
      </c>
      <c r="I642" s="12"/>
      <c r="J642" s="13"/>
      <c r="K642" s="11">
        <f t="shared" si="739"/>
        <v>0</v>
      </c>
      <c r="L642" s="12"/>
      <c r="M642" s="13"/>
      <c r="N642" s="11">
        <f t="shared" si="740"/>
        <v>0</v>
      </c>
      <c r="O642" s="12"/>
      <c r="P642" s="13"/>
      <c r="Q642" s="11">
        <f t="shared" si="741"/>
        <v>0</v>
      </c>
      <c r="R642" s="12"/>
      <c r="S642" s="13"/>
      <c r="T642" s="11">
        <f t="shared" si="742"/>
        <v>0</v>
      </c>
      <c r="U642" s="12"/>
      <c r="V642" s="13"/>
      <c r="W642" s="11">
        <f t="shared" si="743"/>
        <v>0</v>
      </c>
      <c r="X642" s="12"/>
      <c r="Y642" s="13"/>
      <c r="Z642" s="11">
        <f t="shared" si="744"/>
        <v>0</v>
      </c>
      <c r="AA642" s="12"/>
      <c r="AB642" s="13"/>
      <c r="AC642" s="11">
        <f t="shared" si="745"/>
        <v>0</v>
      </c>
      <c r="AD642" s="12"/>
      <c r="AE642" s="13"/>
      <c r="AF642" s="11">
        <f t="shared" si="746"/>
        <v>0</v>
      </c>
      <c r="AG642" s="12"/>
      <c r="AH642" s="13"/>
      <c r="AI642" s="11">
        <f t="shared" si="747"/>
        <v>0</v>
      </c>
      <c r="AJ642" s="12"/>
      <c r="AK642" s="13"/>
      <c r="AL642" s="11">
        <f t="shared" si="748"/>
        <v>0</v>
      </c>
      <c r="AM642" s="12"/>
      <c r="AN642" s="13"/>
      <c r="AO642" s="11">
        <f t="shared" si="749"/>
        <v>0</v>
      </c>
      <c r="AP642" s="12"/>
      <c r="AQ642" s="13"/>
      <c r="AR642" s="11">
        <f t="shared" si="750"/>
        <v>0</v>
      </c>
      <c r="AS642" s="12"/>
      <c r="AT642" s="3"/>
      <c r="AU642" s="63">
        <f>SUM(AA635:AA645,AD635:AD645,AG635:AG645,AJ635:AJ645,AM635:AM645,AP637:AP645,AS637:AS645)</f>
        <v>350000</v>
      </c>
    </row>
    <row r="643" spans="1:47">
      <c r="A643" s="526"/>
      <c r="B643" s="485"/>
      <c r="C643" s="488"/>
      <c r="D643" s="491"/>
      <c r="E643" s="529"/>
      <c r="F643" s="52" t="s">
        <v>41</v>
      </c>
      <c r="G643" s="13"/>
      <c r="H643" s="11">
        <f t="shared" si="738"/>
        <v>0</v>
      </c>
      <c r="I643" s="12"/>
      <c r="J643" s="13"/>
      <c r="K643" s="11">
        <f t="shared" si="739"/>
        <v>0</v>
      </c>
      <c r="L643" s="12"/>
      <c r="M643" s="13"/>
      <c r="N643" s="11">
        <f t="shared" si="740"/>
        <v>0</v>
      </c>
      <c r="O643" s="12"/>
      <c r="P643" s="13"/>
      <c r="Q643" s="11">
        <f t="shared" si="741"/>
        <v>0</v>
      </c>
      <c r="R643" s="12"/>
      <c r="S643" s="13"/>
      <c r="T643" s="11">
        <f t="shared" si="742"/>
        <v>0</v>
      </c>
      <c r="U643" s="12"/>
      <c r="V643" s="13"/>
      <c r="W643" s="11">
        <f t="shared" si="743"/>
        <v>0</v>
      </c>
      <c r="X643" s="12"/>
      <c r="Y643" s="13"/>
      <c r="Z643" s="11">
        <f t="shared" si="744"/>
        <v>0</v>
      </c>
      <c r="AA643" s="12"/>
      <c r="AB643" s="13"/>
      <c r="AC643" s="11">
        <f t="shared" si="745"/>
        <v>0</v>
      </c>
      <c r="AD643" s="12"/>
      <c r="AE643" s="13"/>
      <c r="AF643" s="11">
        <f t="shared" si="746"/>
        <v>0</v>
      </c>
      <c r="AG643" s="12"/>
      <c r="AH643" s="13"/>
      <c r="AI643" s="11">
        <f t="shared" si="747"/>
        <v>0</v>
      </c>
      <c r="AJ643" s="12"/>
      <c r="AK643" s="13"/>
      <c r="AL643" s="11">
        <f t="shared" si="748"/>
        <v>0</v>
      </c>
      <c r="AM643" s="12"/>
      <c r="AN643" s="13"/>
      <c r="AO643" s="11">
        <f t="shared" si="749"/>
        <v>0</v>
      </c>
      <c r="AP643" s="12"/>
      <c r="AQ643" s="13"/>
      <c r="AR643" s="11">
        <f t="shared" si="750"/>
        <v>0</v>
      </c>
      <c r="AS643" s="12"/>
      <c r="AT643" s="3"/>
      <c r="AU643" s="7" t="s">
        <v>42</v>
      </c>
    </row>
    <row r="644" spans="1:47">
      <c r="A644" s="526"/>
      <c r="B644" s="485"/>
      <c r="C644" s="488"/>
      <c r="D644" s="491"/>
      <c r="E644" s="529"/>
      <c r="F644" s="52" t="s">
        <v>43</v>
      </c>
      <c r="G644" s="13"/>
      <c r="H644" s="11">
        <f t="shared" si="738"/>
        <v>0</v>
      </c>
      <c r="I644" s="12"/>
      <c r="J644" s="13"/>
      <c r="K644" s="11">
        <f t="shared" si="739"/>
        <v>0</v>
      </c>
      <c r="L644" s="12"/>
      <c r="M644" s="13"/>
      <c r="N644" s="11">
        <f t="shared" si="740"/>
        <v>0</v>
      </c>
      <c r="O644" s="12"/>
      <c r="P644" s="13"/>
      <c r="Q644" s="11">
        <f t="shared" si="741"/>
        <v>0</v>
      </c>
      <c r="R644" s="12"/>
      <c r="S644" s="13"/>
      <c r="T644" s="11">
        <f t="shared" si="742"/>
        <v>0</v>
      </c>
      <c r="U644" s="12"/>
      <c r="V644" s="13"/>
      <c r="W644" s="11">
        <f t="shared" si="743"/>
        <v>0</v>
      </c>
      <c r="X644" s="12"/>
      <c r="Y644" s="13"/>
      <c r="Z644" s="11">
        <f t="shared" si="744"/>
        <v>0</v>
      </c>
      <c r="AA644" s="12"/>
      <c r="AB644" s="13"/>
      <c r="AC644" s="11">
        <f t="shared" si="745"/>
        <v>0</v>
      </c>
      <c r="AD644" s="12"/>
      <c r="AE644" s="13"/>
      <c r="AF644" s="11">
        <f t="shared" si="746"/>
        <v>0</v>
      </c>
      <c r="AG644" s="12"/>
      <c r="AH644" s="13"/>
      <c r="AI644" s="11">
        <f t="shared" si="747"/>
        <v>0</v>
      </c>
      <c r="AJ644" s="12"/>
      <c r="AK644" s="13"/>
      <c r="AL644" s="11">
        <f t="shared" si="748"/>
        <v>0</v>
      </c>
      <c r="AM644" s="12"/>
      <c r="AN644" s="13"/>
      <c r="AO644" s="11">
        <f t="shared" si="749"/>
        <v>0</v>
      </c>
      <c r="AP644" s="12"/>
      <c r="AQ644" s="13"/>
      <c r="AR644" s="11">
        <f t="shared" si="750"/>
        <v>0</v>
      </c>
      <c r="AS644" s="12"/>
      <c r="AT644" s="3"/>
      <c r="AU644" s="64">
        <f>AU642/AU638</f>
        <v>1</v>
      </c>
    </row>
    <row r="645" spans="1:47" ht="15.75" customHeight="1">
      <c r="A645" s="527"/>
      <c r="B645" s="486"/>
      <c r="C645" s="489"/>
      <c r="D645" s="492"/>
      <c r="E645" s="530"/>
      <c r="F645" s="53" t="s">
        <v>44</v>
      </c>
      <c r="G645" s="15"/>
      <c r="H645" s="16">
        <f t="shared" si="738"/>
        <v>0</v>
      </c>
      <c r="I645" s="17"/>
      <c r="J645" s="15"/>
      <c r="K645" s="16">
        <f t="shared" si="739"/>
        <v>0</v>
      </c>
      <c r="L645" s="17"/>
      <c r="M645" s="15"/>
      <c r="N645" s="16">
        <f t="shared" si="740"/>
        <v>0</v>
      </c>
      <c r="O645" s="17"/>
      <c r="P645" s="15"/>
      <c r="Q645" s="16">
        <f t="shared" si="741"/>
        <v>0</v>
      </c>
      <c r="R645" s="17"/>
      <c r="S645" s="15"/>
      <c r="T645" s="16">
        <f t="shared" si="742"/>
        <v>0</v>
      </c>
      <c r="U645" s="17"/>
      <c r="V645" s="15"/>
      <c r="W645" s="16">
        <f t="shared" si="743"/>
        <v>0</v>
      </c>
      <c r="X645" s="17"/>
      <c r="Y645" s="15"/>
      <c r="Z645" s="16">
        <f t="shared" si="744"/>
        <v>0</v>
      </c>
      <c r="AA645" s="17"/>
      <c r="AB645" s="15"/>
      <c r="AC645" s="16">
        <f t="shared" si="745"/>
        <v>0</v>
      </c>
      <c r="AD645" s="17"/>
      <c r="AE645" s="15"/>
      <c r="AF645" s="16">
        <f t="shared" si="746"/>
        <v>0</v>
      </c>
      <c r="AG645" s="17"/>
      <c r="AH645" s="15"/>
      <c r="AI645" s="16">
        <f t="shared" si="747"/>
        <v>0</v>
      </c>
      <c r="AJ645" s="17"/>
      <c r="AK645" s="15"/>
      <c r="AL645" s="16">
        <f t="shared" si="748"/>
        <v>0</v>
      </c>
      <c r="AM645" s="17"/>
      <c r="AN645" s="15"/>
      <c r="AO645" s="16">
        <f t="shared" si="749"/>
        <v>0</v>
      </c>
      <c r="AP645" s="17"/>
      <c r="AQ645" s="15"/>
      <c r="AR645" s="16">
        <f t="shared" si="750"/>
        <v>0</v>
      </c>
      <c r="AS645" s="17"/>
      <c r="AT645" s="8"/>
      <c r="AU645" s="65"/>
    </row>
    <row r="646" spans="1:47" ht="15" customHeight="1">
      <c r="A646" s="475" t="s">
        <v>22</v>
      </c>
      <c r="B646" s="498" t="s">
        <v>18</v>
      </c>
      <c r="C646" s="498" t="s">
        <v>19</v>
      </c>
      <c r="D646" s="498" t="s">
        <v>204</v>
      </c>
      <c r="E646" s="498" t="s">
        <v>21</v>
      </c>
      <c r="F646" s="500" t="s">
        <v>23</v>
      </c>
      <c r="G646" s="473" t="s">
        <v>24</v>
      </c>
      <c r="H646" s="475" t="s">
        <v>25</v>
      </c>
      <c r="I646" s="477" t="s">
        <v>26</v>
      </c>
      <c r="J646" s="473" t="s">
        <v>24</v>
      </c>
      <c r="K646" s="475" t="s">
        <v>25</v>
      </c>
      <c r="L646" s="477" t="s">
        <v>26</v>
      </c>
      <c r="M646" s="473" t="s">
        <v>24</v>
      </c>
      <c r="N646" s="475" t="s">
        <v>25</v>
      </c>
      <c r="O646" s="477" t="s">
        <v>26</v>
      </c>
      <c r="P646" s="473" t="s">
        <v>24</v>
      </c>
      <c r="Q646" s="475" t="s">
        <v>25</v>
      </c>
      <c r="R646" s="477" t="s">
        <v>26</v>
      </c>
      <c r="S646" s="473" t="s">
        <v>24</v>
      </c>
      <c r="T646" s="475" t="s">
        <v>25</v>
      </c>
      <c r="U646" s="477" t="s">
        <v>26</v>
      </c>
      <c r="V646" s="473" t="s">
        <v>24</v>
      </c>
      <c r="W646" s="475" t="s">
        <v>25</v>
      </c>
      <c r="X646" s="477" t="s">
        <v>26</v>
      </c>
      <c r="Y646" s="473" t="s">
        <v>24</v>
      </c>
      <c r="Z646" s="475" t="s">
        <v>25</v>
      </c>
      <c r="AA646" s="477" t="s">
        <v>26</v>
      </c>
      <c r="AB646" s="473" t="s">
        <v>24</v>
      </c>
      <c r="AC646" s="475" t="s">
        <v>25</v>
      </c>
      <c r="AD646" s="477" t="s">
        <v>26</v>
      </c>
      <c r="AE646" s="473" t="s">
        <v>24</v>
      </c>
      <c r="AF646" s="475" t="s">
        <v>25</v>
      </c>
      <c r="AG646" s="477" t="s">
        <v>26</v>
      </c>
      <c r="AH646" s="473" t="s">
        <v>24</v>
      </c>
      <c r="AI646" s="475" t="s">
        <v>25</v>
      </c>
      <c r="AJ646" s="477" t="s">
        <v>26</v>
      </c>
      <c r="AK646" s="473" t="s">
        <v>24</v>
      </c>
      <c r="AL646" s="475" t="s">
        <v>25</v>
      </c>
      <c r="AM646" s="477" t="s">
        <v>26</v>
      </c>
      <c r="AN646" s="473" t="s">
        <v>24</v>
      </c>
      <c r="AO646" s="475" t="s">
        <v>25</v>
      </c>
      <c r="AP646" s="477" t="s">
        <v>26</v>
      </c>
      <c r="AQ646" s="473" t="s">
        <v>24</v>
      </c>
      <c r="AR646" s="475" t="s">
        <v>25</v>
      </c>
      <c r="AS646" s="477" t="s">
        <v>26</v>
      </c>
      <c r="AT646" s="523" t="s">
        <v>24</v>
      </c>
      <c r="AU646" s="521" t="s">
        <v>27</v>
      </c>
    </row>
    <row r="647" spans="1:47">
      <c r="A647" s="476"/>
      <c r="B647" s="499"/>
      <c r="C647" s="499"/>
      <c r="D647" s="499"/>
      <c r="E647" s="499"/>
      <c r="F647" s="501"/>
      <c r="G647" s="474"/>
      <c r="H647" s="476"/>
      <c r="I647" s="478"/>
      <c r="J647" s="474"/>
      <c r="K647" s="476"/>
      <c r="L647" s="478"/>
      <c r="M647" s="474"/>
      <c r="N647" s="476"/>
      <c r="O647" s="478"/>
      <c r="P647" s="474"/>
      <c r="Q647" s="476"/>
      <c r="R647" s="478"/>
      <c r="S647" s="474"/>
      <c r="T647" s="476"/>
      <c r="U647" s="478"/>
      <c r="V647" s="474"/>
      <c r="W647" s="476"/>
      <c r="X647" s="478"/>
      <c r="Y647" s="474"/>
      <c r="Z647" s="476"/>
      <c r="AA647" s="478"/>
      <c r="AB647" s="474"/>
      <c r="AC647" s="476"/>
      <c r="AD647" s="478"/>
      <c r="AE647" s="474"/>
      <c r="AF647" s="476"/>
      <c r="AG647" s="478"/>
      <c r="AH647" s="474"/>
      <c r="AI647" s="476"/>
      <c r="AJ647" s="478"/>
      <c r="AK647" s="474"/>
      <c r="AL647" s="476"/>
      <c r="AM647" s="478"/>
      <c r="AN647" s="474"/>
      <c r="AO647" s="476"/>
      <c r="AP647" s="478"/>
      <c r="AQ647" s="474"/>
      <c r="AR647" s="476"/>
      <c r="AS647" s="478"/>
      <c r="AT647" s="524"/>
      <c r="AU647" s="522"/>
    </row>
    <row r="648" spans="1:47" ht="15" customHeight="1">
      <c r="A648" s="525" t="s">
        <v>419</v>
      </c>
      <c r="B648" s="484" t="s">
        <v>420</v>
      </c>
      <c r="C648" s="487">
        <v>3141</v>
      </c>
      <c r="D648" s="531" t="s">
        <v>421</v>
      </c>
      <c r="E648" s="528"/>
      <c r="F648" s="51" t="s">
        <v>31</v>
      </c>
      <c r="G648" s="13"/>
      <c r="H648" s="9">
        <f t="shared" ref="H648:H656" si="751">G648-I648</f>
        <v>0</v>
      </c>
      <c r="I648" s="10"/>
      <c r="J648" s="13"/>
      <c r="K648" s="9">
        <f t="shared" ref="K648:K656" si="752">J648-L648</f>
        <v>0</v>
      </c>
      <c r="L648" s="10"/>
      <c r="M648" s="13"/>
      <c r="N648" s="9">
        <f t="shared" ref="N648:N656" si="753">M648-O648</f>
        <v>0</v>
      </c>
      <c r="O648" s="10"/>
      <c r="P648" s="13"/>
      <c r="Q648" s="9">
        <f t="shared" ref="Q648:Q656" si="754">P648-R648</f>
        <v>0</v>
      </c>
      <c r="R648" s="10"/>
      <c r="S648" s="13"/>
      <c r="T648" s="9">
        <f t="shared" ref="T648:T656" si="755">S648-U648</f>
        <v>0</v>
      </c>
      <c r="U648" s="10"/>
      <c r="V648" s="13"/>
      <c r="W648" s="9">
        <f t="shared" ref="W648:W656" si="756">V648-X648</f>
        <v>0</v>
      </c>
      <c r="X648" s="10"/>
      <c r="Y648" s="13"/>
      <c r="Z648" s="9">
        <f t="shared" ref="Z648:Z656" si="757">Y648-AA648</f>
        <v>0</v>
      </c>
      <c r="AA648" s="10"/>
      <c r="AB648" s="13"/>
      <c r="AC648" s="9">
        <f t="shared" ref="AC648:AC656" si="758">AB648-AD648</f>
        <v>0</v>
      </c>
      <c r="AD648" s="10"/>
      <c r="AE648" s="13"/>
      <c r="AF648" s="9">
        <f t="shared" ref="AF648:AF656" si="759">AE648-AG648</f>
        <v>0</v>
      </c>
      <c r="AG648" s="10"/>
      <c r="AH648" s="13"/>
      <c r="AI648" s="9">
        <f t="shared" ref="AI648:AI656" si="760">AH648-AJ648</f>
        <v>0</v>
      </c>
      <c r="AJ648" s="10"/>
      <c r="AK648" s="13"/>
      <c r="AL648" s="9">
        <f t="shared" ref="AL648:AL656" si="761">AK648-AM648</f>
        <v>0</v>
      </c>
      <c r="AM648" s="10"/>
      <c r="AN648" s="13"/>
      <c r="AO648" s="9">
        <f t="shared" ref="AO648:AO656" si="762">AN648-AP648</f>
        <v>0</v>
      </c>
      <c r="AP648" s="10"/>
      <c r="AQ648" s="13"/>
      <c r="AR648" s="9">
        <f t="shared" ref="AR648:AR656" si="763">AQ648-AS648</f>
        <v>0</v>
      </c>
      <c r="AS648" s="10"/>
      <c r="AT648" s="22"/>
      <c r="AU648" s="4" t="s">
        <v>32</v>
      </c>
    </row>
    <row r="649" spans="1:47">
      <c r="A649" s="526"/>
      <c r="B649" s="485"/>
      <c r="C649" s="488"/>
      <c r="D649" s="491"/>
      <c r="E649" s="529"/>
      <c r="F649" s="52" t="s">
        <v>33</v>
      </c>
      <c r="G649" s="13"/>
      <c r="H649" s="11">
        <f t="shared" si="751"/>
        <v>0</v>
      </c>
      <c r="I649" s="12"/>
      <c r="J649" s="13"/>
      <c r="K649" s="11">
        <f t="shared" si="752"/>
        <v>0</v>
      </c>
      <c r="L649" s="12"/>
      <c r="M649" s="13"/>
      <c r="N649" s="11">
        <f t="shared" si="753"/>
        <v>0</v>
      </c>
      <c r="O649" s="12"/>
      <c r="P649" s="13"/>
      <c r="Q649" s="11">
        <f t="shared" si="754"/>
        <v>0</v>
      </c>
      <c r="R649" s="12"/>
      <c r="S649" s="13"/>
      <c r="T649" s="11">
        <f t="shared" si="755"/>
        <v>0</v>
      </c>
      <c r="U649" s="12"/>
      <c r="V649" s="13"/>
      <c r="W649" s="11">
        <f t="shared" si="756"/>
        <v>0</v>
      </c>
      <c r="X649" s="12"/>
      <c r="Y649" s="13"/>
      <c r="Z649" s="11">
        <f t="shared" si="757"/>
        <v>0</v>
      </c>
      <c r="AA649" s="12"/>
      <c r="AB649" s="13"/>
      <c r="AC649" s="11">
        <f t="shared" si="758"/>
        <v>0</v>
      </c>
      <c r="AD649" s="12"/>
      <c r="AE649" s="13"/>
      <c r="AF649" s="11">
        <f t="shared" si="759"/>
        <v>0</v>
      </c>
      <c r="AG649" s="12"/>
      <c r="AH649" s="13"/>
      <c r="AI649" s="11">
        <f t="shared" si="760"/>
        <v>0</v>
      </c>
      <c r="AJ649" s="12"/>
      <c r="AK649" s="13"/>
      <c r="AL649" s="11">
        <f t="shared" si="761"/>
        <v>0</v>
      </c>
      <c r="AM649" s="12"/>
      <c r="AN649" s="13"/>
      <c r="AO649" s="11">
        <f t="shared" si="762"/>
        <v>0</v>
      </c>
      <c r="AP649" s="12"/>
      <c r="AQ649" s="13"/>
      <c r="AR649" s="11">
        <f t="shared" si="763"/>
        <v>0</v>
      </c>
      <c r="AS649" s="12"/>
      <c r="AT649" s="3"/>
      <c r="AU649" s="63">
        <f>SUM(Y648:Y656,AB648:AB656,AE648:AE656,AH648:AH656,AK648:AK656,AT648:AT656,AN648:AN656,AQ648:AQ656)</f>
        <v>3629902</v>
      </c>
    </row>
    <row r="650" spans="1:47">
      <c r="A650" s="526"/>
      <c r="B650" s="485"/>
      <c r="C650" s="488"/>
      <c r="D650" s="491"/>
      <c r="E650" s="529"/>
      <c r="F650" s="52" t="s">
        <v>34</v>
      </c>
      <c r="G650" s="13"/>
      <c r="H650" s="11">
        <f t="shared" si="751"/>
        <v>0</v>
      </c>
      <c r="I650" s="12"/>
      <c r="J650" s="13"/>
      <c r="K650" s="11">
        <f t="shared" si="752"/>
        <v>0</v>
      </c>
      <c r="L650" s="12"/>
      <c r="M650" s="13"/>
      <c r="N650" s="11">
        <f t="shared" si="753"/>
        <v>0</v>
      </c>
      <c r="O650" s="12"/>
      <c r="P650" s="13"/>
      <c r="Q650" s="11">
        <f t="shared" si="754"/>
        <v>0</v>
      </c>
      <c r="R650" s="12"/>
      <c r="S650" s="13"/>
      <c r="T650" s="11">
        <f t="shared" si="755"/>
        <v>0</v>
      </c>
      <c r="U650" s="12"/>
      <c r="V650" s="13"/>
      <c r="W650" s="11">
        <f t="shared" si="756"/>
        <v>0</v>
      </c>
      <c r="X650" s="12"/>
      <c r="Y650" s="13"/>
      <c r="Z650" s="11">
        <f t="shared" si="757"/>
        <v>0</v>
      </c>
      <c r="AA650" s="12"/>
      <c r="AB650" s="177">
        <v>188889</v>
      </c>
      <c r="AC650" s="11">
        <f t="shared" si="758"/>
        <v>0</v>
      </c>
      <c r="AD650" s="12">
        <v>188889</v>
      </c>
      <c r="AE650" s="13"/>
      <c r="AF650" s="11">
        <f t="shared" si="759"/>
        <v>0</v>
      </c>
      <c r="AG650" s="167"/>
      <c r="AH650" s="177">
        <v>196569</v>
      </c>
      <c r="AI650" s="166">
        <f t="shared" si="760"/>
        <v>0</v>
      </c>
      <c r="AJ650" s="167">
        <v>196569</v>
      </c>
      <c r="AK650" s="13"/>
      <c r="AL650" s="11">
        <f t="shared" si="761"/>
        <v>0</v>
      </c>
      <c r="AM650" s="12"/>
      <c r="AN650" s="13"/>
      <c r="AO650" s="11">
        <f t="shared" si="762"/>
        <v>0</v>
      </c>
      <c r="AP650" s="12"/>
      <c r="AQ650" s="13"/>
      <c r="AR650" s="11">
        <f t="shared" si="763"/>
        <v>0</v>
      </c>
      <c r="AS650" s="12"/>
      <c r="AT650" s="3"/>
      <c r="AU650" s="7" t="s">
        <v>35</v>
      </c>
    </row>
    <row r="651" spans="1:47">
      <c r="A651" s="526"/>
      <c r="B651" s="485"/>
      <c r="C651" s="488"/>
      <c r="D651" s="491"/>
      <c r="E651" s="529"/>
      <c r="F651" s="52" t="s">
        <v>36</v>
      </c>
      <c r="G651" s="13"/>
      <c r="H651" s="11">
        <f t="shared" si="751"/>
        <v>0</v>
      </c>
      <c r="I651" s="12"/>
      <c r="J651" s="13"/>
      <c r="K651" s="11">
        <f t="shared" si="752"/>
        <v>0</v>
      </c>
      <c r="L651" s="12"/>
      <c r="M651" s="13"/>
      <c r="N651" s="11">
        <f t="shared" si="753"/>
        <v>0</v>
      </c>
      <c r="O651" s="12"/>
      <c r="P651" s="13"/>
      <c r="Q651" s="11">
        <f t="shared" si="754"/>
        <v>0</v>
      </c>
      <c r="R651" s="12"/>
      <c r="S651" s="13"/>
      <c r="T651" s="11">
        <f t="shared" si="755"/>
        <v>0</v>
      </c>
      <c r="U651" s="12"/>
      <c r="V651" s="13"/>
      <c r="W651" s="11">
        <f t="shared" si="756"/>
        <v>0</v>
      </c>
      <c r="X651" s="12"/>
      <c r="Y651" s="13"/>
      <c r="Z651" s="11">
        <f t="shared" si="757"/>
        <v>0</v>
      </c>
      <c r="AA651" s="12"/>
      <c r="AB651" s="13"/>
      <c r="AC651" s="11">
        <f t="shared" si="758"/>
        <v>0</v>
      </c>
      <c r="AD651" s="12"/>
      <c r="AE651" s="177"/>
      <c r="AF651" s="11">
        <f t="shared" si="759"/>
        <v>0</v>
      </c>
      <c r="AG651" s="12"/>
      <c r="AH651" s="177"/>
      <c r="AI651" s="166">
        <f t="shared" si="760"/>
        <v>0</v>
      </c>
      <c r="AJ651" s="167"/>
      <c r="AK651" s="465">
        <v>733333</v>
      </c>
      <c r="AL651" s="466">
        <f t="shared" si="761"/>
        <v>733333</v>
      </c>
      <c r="AM651" s="467"/>
      <c r="AN651" s="13"/>
      <c r="AO651" s="11">
        <f t="shared" si="762"/>
        <v>0</v>
      </c>
      <c r="AP651" s="12"/>
      <c r="AQ651" s="13"/>
      <c r="AR651" s="11">
        <f t="shared" si="763"/>
        <v>0</v>
      </c>
      <c r="AS651" s="12"/>
      <c r="AT651" s="3"/>
      <c r="AU651" s="63">
        <f>SUM(Z648:Z656,AC648:AC656,AF648:AF656,AI648:AI656,AL648:AL656,AO648:AO656,AR648:AR656)</f>
        <v>3244444</v>
      </c>
    </row>
    <row r="652" spans="1:47">
      <c r="A652" s="526"/>
      <c r="B652" s="485"/>
      <c r="C652" s="488"/>
      <c r="D652" s="491"/>
      <c r="E652" s="529"/>
      <c r="F652" s="52" t="s">
        <v>37</v>
      </c>
      <c r="G652" s="13"/>
      <c r="H652" s="11">
        <f t="shared" si="751"/>
        <v>0</v>
      </c>
      <c r="I652" s="12"/>
      <c r="J652" s="13"/>
      <c r="K652" s="11">
        <f t="shared" si="752"/>
        <v>0</v>
      </c>
      <c r="L652" s="12"/>
      <c r="M652" s="13"/>
      <c r="N652" s="11">
        <f t="shared" si="753"/>
        <v>0</v>
      </c>
      <c r="O652" s="12"/>
      <c r="P652" s="13"/>
      <c r="Q652" s="11">
        <f t="shared" si="754"/>
        <v>0</v>
      </c>
      <c r="R652" s="12"/>
      <c r="S652" s="13"/>
      <c r="T652" s="11">
        <f t="shared" si="755"/>
        <v>0</v>
      </c>
      <c r="U652" s="12"/>
      <c r="V652" s="13"/>
      <c r="W652" s="11">
        <f t="shared" si="756"/>
        <v>0</v>
      </c>
      <c r="X652" s="12"/>
      <c r="Y652" s="13"/>
      <c r="Z652" s="11">
        <f t="shared" si="757"/>
        <v>0</v>
      </c>
      <c r="AA652" s="12"/>
      <c r="AB652" s="13"/>
      <c r="AC652" s="11">
        <f t="shared" si="758"/>
        <v>0</v>
      </c>
      <c r="AD652" s="12"/>
      <c r="AE652" s="13"/>
      <c r="AF652" s="11">
        <f t="shared" si="759"/>
        <v>0</v>
      </c>
      <c r="AG652" s="12"/>
      <c r="AH652" s="177"/>
      <c r="AI652" s="11">
        <f t="shared" si="760"/>
        <v>0</v>
      </c>
      <c r="AJ652" s="12"/>
      <c r="AK652" s="177"/>
      <c r="AL652" s="166">
        <f t="shared" si="761"/>
        <v>0</v>
      </c>
      <c r="AM652" s="167"/>
      <c r="AN652" s="465">
        <v>622222</v>
      </c>
      <c r="AO652" s="466">
        <f t="shared" si="762"/>
        <v>622222</v>
      </c>
      <c r="AP652" s="467"/>
      <c r="AQ652" s="13"/>
      <c r="AR652" s="11">
        <f t="shared" si="763"/>
        <v>0</v>
      </c>
      <c r="AS652" s="12"/>
      <c r="AT652" s="3"/>
      <c r="AU652" s="7" t="s">
        <v>38</v>
      </c>
    </row>
    <row r="653" spans="1:47">
      <c r="A653" s="526"/>
      <c r="B653" s="485"/>
      <c r="C653" s="488"/>
      <c r="D653" s="491"/>
      <c r="E653" s="529"/>
      <c r="F653" s="52" t="s">
        <v>40</v>
      </c>
      <c r="G653" s="13"/>
      <c r="H653" s="11">
        <f t="shared" si="751"/>
        <v>0</v>
      </c>
      <c r="I653" s="12"/>
      <c r="J653" s="13"/>
      <c r="K653" s="11">
        <f t="shared" si="752"/>
        <v>0</v>
      </c>
      <c r="L653" s="12"/>
      <c r="M653" s="13"/>
      <c r="N653" s="11">
        <f t="shared" si="753"/>
        <v>0</v>
      </c>
      <c r="O653" s="12"/>
      <c r="P653" s="13"/>
      <c r="Q653" s="11">
        <f t="shared" si="754"/>
        <v>0</v>
      </c>
      <c r="R653" s="12"/>
      <c r="S653" s="13"/>
      <c r="T653" s="11">
        <f t="shared" si="755"/>
        <v>0</v>
      </c>
      <c r="U653" s="12"/>
      <c r="V653" s="13"/>
      <c r="W653" s="11">
        <f t="shared" si="756"/>
        <v>0</v>
      </c>
      <c r="X653" s="12"/>
      <c r="Y653" s="13"/>
      <c r="Z653" s="11">
        <f t="shared" si="757"/>
        <v>0</v>
      </c>
      <c r="AA653" s="12"/>
      <c r="AB653" s="13"/>
      <c r="AC653" s="11">
        <f t="shared" si="758"/>
        <v>0</v>
      </c>
      <c r="AD653" s="12"/>
      <c r="AE653" s="13"/>
      <c r="AF653" s="11">
        <f t="shared" si="759"/>
        <v>0</v>
      </c>
      <c r="AG653" s="12"/>
      <c r="AH653" s="13"/>
      <c r="AI653" s="11">
        <f t="shared" si="760"/>
        <v>0</v>
      </c>
      <c r="AJ653" s="12"/>
      <c r="AK653" s="177"/>
      <c r="AL653" s="166">
        <f t="shared" si="761"/>
        <v>0</v>
      </c>
      <c r="AM653" s="167"/>
      <c r="AN653" s="177"/>
      <c r="AO653" s="166">
        <f t="shared" si="762"/>
        <v>0</v>
      </c>
      <c r="AP653" s="167"/>
      <c r="AQ653" s="465">
        <v>1888889</v>
      </c>
      <c r="AR653" s="466">
        <f t="shared" si="763"/>
        <v>1888889</v>
      </c>
      <c r="AS653" s="467"/>
      <c r="AT653" s="3"/>
      <c r="AU653" s="63">
        <f>SUM(AA648:AA656,AD648:AD656,AG648:AG656,AJ648:AJ656,AM648:AM656,AP648:AP656,AS648:AS656)</f>
        <v>385458</v>
      </c>
    </row>
    <row r="654" spans="1:47">
      <c r="A654" s="526"/>
      <c r="B654" s="485"/>
      <c r="C654" s="488"/>
      <c r="D654" s="491"/>
      <c r="E654" s="529"/>
      <c r="F654" s="52" t="s">
        <v>41</v>
      </c>
      <c r="G654" s="13"/>
      <c r="H654" s="11">
        <f t="shared" si="751"/>
        <v>0</v>
      </c>
      <c r="I654" s="12"/>
      <c r="J654" s="13"/>
      <c r="K654" s="11">
        <f t="shared" si="752"/>
        <v>0</v>
      </c>
      <c r="L654" s="12"/>
      <c r="M654" s="13"/>
      <c r="N654" s="11">
        <f t="shared" si="753"/>
        <v>0</v>
      </c>
      <c r="O654" s="12"/>
      <c r="P654" s="13"/>
      <c r="Q654" s="11">
        <f t="shared" si="754"/>
        <v>0</v>
      </c>
      <c r="R654" s="12"/>
      <c r="S654" s="13"/>
      <c r="T654" s="11">
        <f t="shared" si="755"/>
        <v>0</v>
      </c>
      <c r="U654" s="12"/>
      <c r="V654" s="13"/>
      <c r="W654" s="11">
        <f t="shared" si="756"/>
        <v>0</v>
      </c>
      <c r="X654" s="12"/>
      <c r="Y654" s="13"/>
      <c r="Z654" s="11">
        <f t="shared" si="757"/>
        <v>0</v>
      </c>
      <c r="AA654" s="12"/>
      <c r="AB654" s="13"/>
      <c r="AC654" s="11">
        <f t="shared" si="758"/>
        <v>0</v>
      </c>
      <c r="AD654" s="12"/>
      <c r="AE654" s="13"/>
      <c r="AF654" s="11">
        <f t="shared" si="759"/>
        <v>0</v>
      </c>
      <c r="AG654" s="12"/>
      <c r="AH654" s="13"/>
      <c r="AI654" s="11">
        <f t="shared" si="760"/>
        <v>0</v>
      </c>
      <c r="AJ654" s="12"/>
      <c r="AK654" s="13"/>
      <c r="AL654" s="11">
        <f t="shared" si="761"/>
        <v>0</v>
      </c>
      <c r="AM654" s="12"/>
      <c r="AN654" s="13"/>
      <c r="AO654" s="11">
        <f t="shared" si="762"/>
        <v>0</v>
      </c>
      <c r="AP654" s="12"/>
      <c r="AQ654" s="13"/>
      <c r="AR654" s="11">
        <f t="shared" si="763"/>
        <v>0</v>
      </c>
      <c r="AS654" s="12"/>
      <c r="AT654" s="3"/>
      <c r="AU654" s="7" t="s">
        <v>42</v>
      </c>
    </row>
    <row r="655" spans="1:47">
      <c r="A655" s="526"/>
      <c r="B655" s="485"/>
      <c r="C655" s="488"/>
      <c r="D655" s="491"/>
      <c r="E655" s="529"/>
      <c r="F655" s="52" t="s">
        <v>43</v>
      </c>
      <c r="G655" s="13"/>
      <c r="H655" s="11">
        <f t="shared" si="751"/>
        <v>0</v>
      </c>
      <c r="I655" s="12"/>
      <c r="J655" s="13"/>
      <c r="K655" s="11">
        <f t="shared" si="752"/>
        <v>0</v>
      </c>
      <c r="L655" s="12"/>
      <c r="M655" s="13"/>
      <c r="N655" s="11">
        <f t="shared" si="753"/>
        <v>0</v>
      </c>
      <c r="O655" s="12"/>
      <c r="P655" s="13"/>
      <c r="Q655" s="11">
        <f t="shared" si="754"/>
        <v>0</v>
      </c>
      <c r="R655" s="12"/>
      <c r="S655" s="13"/>
      <c r="T655" s="11">
        <f t="shared" si="755"/>
        <v>0</v>
      </c>
      <c r="U655" s="12"/>
      <c r="V655" s="13"/>
      <c r="W655" s="11">
        <f t="shared" si="756"/>
        <v>0</v>
      </c>
      <c r="X655" s="12"/>
      <c r="Y655" s="13"/>
      <c r="Z655" s="11">
        <f t="shared" si="757"/>
        <v>0</v>
      </c>
      <c r="AA655" s="12"/>
      <c r="AB655" s="13"/>
      <c r="AC655" s="11">
        <f t="shared" si="758"/>
        <v>0</v>
      </c>
      <c r="AD655" s="12"/>
      <c r="AE655" s="13"/>
      <c r="AF655" s="11">
        <f t="shared" si="759"/>
        <v>0</v>
      </c>
      <c r="AG655" s="12"/>
      <c r="AH655" s="13"/>
      <c r="AI655" s="11">
        <f t="shared" si="760"/>
        <v>0</v>
      </c>
      <c r="AJ655" s="12"/>
      <c r="AK655" s="13"/>
      <c r="AL655" s="11">
        <f t="shared" si="761"/>
        <v>0</v>
      </c>
      <c r="AM655" s="12"/>
      <c r="AN655" s="13"/>
      <c r="AO655" s="11">
        <f t="shared" si="762"/>
        <v>0</v>
      </c>
      <c r="AP655" s="12"/>
      <c r="AQ655" s="13"/>
      <c r="AR655" s="11">
        <f t="shared" si="763"/>
        <v>0</v>
      </c>
      <c r="AS655" s="12"/>
      <c r="AT655" s="3"/>
      <c r="AU655" s="64">
        <f>AU653/AU649</f>
        <v>0.10618964368735023</v>
      </c>
    </row>
    <row r="656" spans="1:47" ht="15.75" customHeight="1">
      <c r="A656" s="527"/>
      <c r="B656" s="486"/>
      <c r="C656" s="489"/>
      <c r="D656" s="492"/>
      <c r="E656" s="530"/>
      <c r="F656" s="53" t="s">
        <v>44</v>
      </c>
      <c r="G656" s="15"/>
      <c r="H656" s="16">
        <f t="shared" si="751"/>
        <v>0</v>
      </c>
      <c r="I656" s="17"/>
      <c r="J656" s="15"/>
      <c r="K656" s="16">
        <f t="shared" si="752"/>
        <v>0</v>
      </c>
      <c r="L656" s="17"/>
      <c r="M656" s="15"/>
      <c r="N656" s="16">
        <f t="shared" si="753"/>
        <v>0</v>
      </c>
      <c r="O656" s="17"/>
      <c r="P656" s="15"/>
      <c r="Q656" s="16">
        <f t="shared" si="754"/>
        <v>0</v>
      </c>
      <c r="R656" s="17"/>
      <c r="S656" s="15"/>
      <c r="T656" s="16">
        <f t="shared" si="755"/>
        <v>0</v>
      </c>
      <c r="U656" s="17"/>
      <c r="V656" s="15"/>
      <c r="W656" s="16">
        <f t="shared" si="756"/>
        <v>0</v>
      </c>
      <c r="X656" s="17"/>
      <c r="Y656" s="15"/>
      <c r="Z656" s="16">
        <f t="shared" si="757"/>
        <v>0</v>
      </c>
      <c r="AA656" s="17"/>
      <c r="AB656" s="15"/>
      <c r="AC656" s="16">
        <f t="shared" si="758"/>
        <v>0</v>
      </c>
      <c r="AD656" s="17"/>
      <c r="AE656" s="15"/>
      <c r="AF656" s="16">
        <f t="shared" si="759"/>
        <v>0</v>
      </c>
      <c r="AG656" s="17"/>
      <c r="AH656" s="15"/>
      <c r="AI656" s="16">
        <f t="shared" si="760"/>
        <v>0</v>
      </c>
      <c r="AJ656" s="17"/>
      <c r="AK656" s="15"/>
      <c r="AL656" s="16">
        <f t="shared" si="761"/>
        <v>0</v>
      </c>
      <c r="AM656" s="17"/>
      <c r="AN656" s="15"/>
      <c r="AO656" s="16">
        <f t="shared" si="762"/>
        <v>0</v>
      </c>
      <c r="AP656" s="17"/>
      <c r="AQ656" s="15"/>
      <c r="AR656" s="16">
        <f t="shared" si="763"/>
        <v>0</v>
      </c>
      <c r="AS656" s="17"/>
      <c r="AT656" s="8"/>
      <c r="AU656" s="65"/>
    </row>
    <row r="657" spans="1:47" ht="15" customHeight="1">
      <c r="A657" s="475" t="s">
        <v>22</v>
      </c>
      <c r="B657" s="498" t="s">
        <v>18</v>
      </c>
      <c r="C657" s="498" t="s">
        <v>19</v>
      </c>
      <c r="D657" s="498" t="s">
        <v>204</v>
      </c>
      <c r="E657" s="498" t="s">
        <v>21</v>
      </c>
      <c r="F657" s="500" t="s">
        <v>23</v>
      </c>
      <c r="G657" s="473" t="s">
        <v>24</v>
      </c>
      <c r="H657" s="475" t="s">
        <v>25</v>
      </c>
      <c r="I657" s="477" t="s">
        <v>26</v>
      </c>
      <c r="J657" s="473" t="s">
        <v>24</v>
      </c>
      <c r="K657" s="475" t="s">
        <v>25</v>
      </c>
      <c r="L657" s="477" t="s">
        <v>26</v>
      </c>
      <c r="M657" s="473" t="s">
        <v>24</v>
      </c>
      <c r="N657" s="475" t="s">
        <v>25</v>
      </c>
      <c r="O657" s="477" t="s">
        <v>26</v>
      </c>
      <c r="P657" s="473" t="s">
        <v>24</v>
      </c>
      <c r="Q657" s="475" t="s">
        <v>25</v>
      </c>
      <c r="R657" s="477" t="s">
        <v>26</v>
      </c>
      <c r="S657" s="473" t="s">
        <v>24</v>
      </c>
      <c r="T657" s="475" t="s">
        <v>25</v>
      </c>
      <c r="U657" s="477" t="s">
        <v>26</v>
      </c>
      <c r="V657" s="473" t="s">
        <v>24</v>
      </c>
      <c r="W657" s="475" t="s">
        <v>25</v>
      </c>
      <c r="X657" s="477" t="s">
        <v>26</v>
      </c>
      <c r="Y657" s="473" t="s">
        <v>24</v>
      </c>
      <c r="Z657" s="475" t="s">
        <v>25</v>
      </c>
      <c r="AA657" s="477" t="s">
        <v>26</v>
      </c>
      <c r="AB657" s="473" t="s">
        <v>24</v>
      </c>
      <c r="AC657" s="475" t="s">
        <v>25</v>
      </c>
      <c r="AD657" s="477" t="s">
        <v>26</v>
      </c>
      <c r="AE657" s="473" t="s">
        <v>24</v>
      </c>
      <c r="AF657" s="475" t="s">
        <v>25</v>
      </c>
      <c r="AG657" s="477" t="s">
        <v>26</v>
      </c>
      <c r="AH657" s="473" t="s">
        <v>24</v>
      </c>
      <c r="AI657" s="475" t="s">
        <v>25</v>
      </c>
      <c r="AJ657" s="477" t="s">
        <v>26</v>
      </c>
      <c r="AK657" s="473" t="s">
        <v>24</v>
      </c>
      <c r="AL657" s="475" t="s">
        <v>25</v>
      </c>
      <c r="AM657" s="477" t="s">
        <v>26</v>
      </c>
      <c r="AN657" s="473" t="s">
        <v>24</v>
      </c>
      <c r="AO657" s="475" t="s">
        <v>25</v>
      </c>
      <c r="AP657" s="477" t="s">
        <v>26</v>
      </c>
      <c r="AQ657" s="473" t="s">
        <v>24</v>
      </c>
      <c r="AR657" s="475" t="s">
        <v>25</v>
      </c>
      <c r="AS657" s="477" t="s">
        <v>26</v>
      </c>
      <c r="AT657" s="523" t="s">
        <v>24</v>
      </c>
      <c r="AU657" s="521" t="s">
        <v>27</v>
      </c>
    </row>
    <row r="658" spans="1:47">
      <c r="A658" s="476"/>
      <c r="B658" s="499"/>
      <c r="C658" s="499"/>
      <c r="D658" s="499"/>
      <c r="E658" s="499"/>
      <c r="F658" s="501"/>
      <c r="G658" s="474"/>
      <c r="H658" s="476"/>
      <c r="I658" s="478"/>
      <c r="J658" s="474"/>
      <c r="K658" s="476"/>
      <c r="L658" s="478"/>
      <c r="M658" s="474"/>
      <c r="N658" s="476"/>
      <c r="O658" s="478"/>
      <c r="P658" s="474"/>
      <c r="Q658" s="476"/>
      <c r="R658" s="478"/>
      <c r="S658" s="474"/>
      <c r="T658" s="476"/>
      <c r="U658" s="478"/>
      <c r="V658" s="474"/>
      <c r="W658" s="476"/>
      <c r="X658" s="478"/>
      <c r="Y658" s="474"/>
      <c r="Z658" s="476"/>
      <c r="AA658" s="478"/>
      <c r="AB658" s="474"/>
      <c r="AC658" s="476"/>
      <c r="AD658" s="478"/>
      <c r="AE658" s="474"/>
      <c r="AF658" s="476"/>
      <c r="AG658" s="478"/>
      <c r="AH658" s="474"/>
      <c r="AI658" s="476"/>
      <c r="AJ658" s="478"/>
      <c r="AK658" s="474"/>
      <c r="AL658" s="476"/>
      <c r="AM658" s="478"/>
      <c r="AN658" s="474"/>
      <c r="AO658" s="476"/>
      <c r="AP658" s="478"/>
      <c r="AQ658" s="474"/>
      <c r="AR658" s="476"/>
      <c r="AS658" s="478"/>
      <c r="AT658" s="524"/>
      <c r="AU658" s="522"/>
    </row>
    <row r="659" spans="1:47" ht="15" customHeight="1">
      <c r="A659" s="525" t="s">
        <v>413</v>
      </c>
      <c r="B659" s="484" t="s">
        <v>422</v>
      </c>
      <c r="C659" s="487">
        <v>230</v>
      </c>
      <c r="D659" s="490" t="s">
        <v>423</v>
      </c>
      <c r="E659" s="528"/>
      <c r="F659" s="51" t="s">
        <v>31</v>
      </c>
      <c r="G659" s="13"/>
      <c r="H659" s="9">
        <f t="shared" ref="H659:H667" si="764">G659-I659</f>
        <v>0</v>
      </c>
      <c r="I659" s="10"/>
      <c r="J659" s="13"/>
      <c r="K659" s="9">
        <f t="shared" ref="K659:K667" si="765">J659-L659</f>
        <v>0</v>
      </c>
      <c r="L659" s="10"/>
      <c r="M659" s="13"/>
      <c r="N659" s="9">
        <f t="shared" ref="N659:N667" si="766">M659-O659</f>
        <v>0</v>
      </c>
      <c r="O659" s="10"/>
      <c r="P659" s="13"/>
      <c r="Q659" s="9">
        <f t="shared" ref="Q659:Q667" si="767">P659-R659</f>
        <v>0</v>
      </c>
      <c r="R659" s="10"/>
      <c r="S659" s="13"/>
      <c r="T659" s="9">
        <f t="shared" ref="T659:T667" si="768">S659-U659</f>
        <v>0</v>
      </c>
      <c r="U659" s="10"/>
      <c r="V659" s="13"/>
      <c r="W659" s="9">
        <f t="shared" ref="W659:W667" si="769">V659-X659</f>
        <v>0</v>
      </c>
      <c r="X659" s="10"/>
      <c r="Y659" s="13"/>
      <c r="Z659" s="9">
        <f t="shared" ref="Z659:Z667" si="770">Y659-AA659</f>
        <v>0</v>
      </c>
      <c r="AA659" s="10"/>
      <c r="AB659" s="13"/>
      <c r="AC659" s="9">
        <f t="shared" ref="AC659:AC667" si="771">AB659-AD659</f>
        <v>0</v>
      </c>
      <c r="AD659" s="10"/>
      <c r="AE659" s="13"/>
      <c r="AF659" s="9">
        <f t="shared" ref="AF659:AF667" si="772">AE659-AG659</f>
        <v>0</v>
      </c>
      <c r="AG659" s="10"/>
      <c r="AH659" s="13"/>
      <c r="AI659" s="9">
        <f t="shared" ref="AI659:AI667" si="773">AH659-AJ659</f>
        <v>0</v>
      </c>
      <c r="AJ659" s="10"/>
      <c r="AK659" s="13"/>
      <c r="AL659" s="9">
        <f t="shared" ref="AL659:AL667" si="774">AK659-AM659</f>
        <v>0</v>
      </c>
      <c r="AM659" s="10"/>
      <c r="AN659" s="13"/>
      <c r="AO659" s="9">
        <f t="shared" ref="AO659:AO667" si="775">AN659-AP659</f>
        <v>0</v>
      </c>
      <c r="AP659" s="10"/>
      <c r="AQ659" s="13"/>
      <c r="AR659" s="9">
        <f t="shared" ref="AR659:AR667" si="776">AQ659-AS659</f>
        <v>0</v>
      </c>
      <c r="AS659" s="10"/>
      <c r="AT659" s="22"/>
      <c r="AU659" s="4" t="s">
        <v>32</v>
      </c>
    </row>
    <row r="660" spans="1:47">
      <c r="A660" s="526"/>
      <c r="B660" s="485"/>
      <c r="C660" s="488"/>
      <c r="D660" s="491"/>
      <c r="E660" s="529"/>
      <c r="F660" s="52" t="s">
        <v>33</v>
      </c>
      <c r="G660" s="13"/>
      <c r="H660" s="11">
        <f t="shared" si="764"/>
        <v>0</v>
      </c>
      <c r="I660" s="12"/>
      <c r="J660" s="13"/>
      <c r="K660" s="11">
        <f t="shared" si="765"/>
        <v>0</v>
      </c>
      <c r="L660" s="12"/>
      <c r="M660" s="13"/>
      <c r="N660" s="11">
        <f t="shared" si="766"/>
        <v>0</v>
      </c>
      <c r="O660" s="12"/>
      <c r="P660" s="13"/>
      <c r="Q660" s="11">
        <f t="shared" si="767"/>
        <v>0</v>
      </c>
      <c r="R660" s="12"/>
      <c r="S660" s="13"/>
      <c r="T660" s="11">
        <f t="shared" si="768"/>
        <v>0</v>
      </c>
      <c r="U660" s="12"/>
      <c r="V660" s="13"/>
      <c r="W660" s="11">
        <f t="shared" si="769"/>
        <v>0</v>
      </c>
      <c r="X660" s="12"/>
      <c r="Y660" s="13"/>
      <c r="Z660" s="11">
        <f t="shared" si="770"/>
        <v>0</v>
      </c>
      <c r="AA660" s="12"/>
      <c r="AB660" s="13"/>
      <c r="AC660" s="11">
        <f t="shared" si="771"/>
        <v>0</v>
      </c>
      <c r="AD660" s="12"/>
      <c r="AE660" s="13"/>
      <c r="AF660" s="11">
        <f t="shared" si="772"/>
        <v>0</v>
      </c>
      <c r="AG660" s="12"/>
      <c r="AH660" s="13"/>
      <c r="AI660" s="11">
        <f t="shared" si="773"/>
        <v>0</v>
      </c>
      <c r="AJ660" s="12"/>
      <c r="AK660" s="13"/>
      <c r="AL660" s="11">
        <f t="shared" si="774"/>
        <v>0</v>
      </c>
      <c r="AM660" s="12"/>
      <c r="AN660" s="13"/>
      <c r="AO660" s="11">
        <f t="shared" si="775"/>
        <v>0</v>
      </c>
      <c r="AP660" s="12"/>
      <c r="AQ660" s="13"/>
      <c r="AR660" s="11">
        <f t="shared" si="776"/>
        <v>0</v>
      </c>
      <c r="AS660" s="12"/>
      <c r="AT660" s="3"/>
      <c r="AU660" s="63">
        <f>SUM(Y659:Y667,AB659:AB667,AE659:AE667,AH659:AH667,AK659:AK667,AT659:AT667,AN659:AN667,AQ659:AQ667)</f>
        <v>9808000</v>
      </c>
    </row>
    <row r="661" spans="1:47">
      <c r="A661" s="526"/>
      <c r="B661" s="485"/>
      <c r="C661" s="488"/>
      <c r="D661" s="491"/>
      <c r="E661" s="529"/>
      <c r="F661" s="52" t="s">
        <v>34</v>
      </c>
      <c r="G661" s="13"/>
      <c r="H661" s="11">
        <f t="shared" si="764"/>
        <v>0</v>
      </c>
      <c r="I661" s="12"/>
      <c r="J661" s="13"/>
      <c r="K661" s="11">
        <f t="shared" si="765"/>
        <v>0</v>
      </c>
      <c r="L661" s="12"/>
      <c r="M661" s="13"/>
      <c r="N661" s="11">
        <f t="shared" si="766"/>
        <v>0</v>
      </c>
      <c r="O661" s="12"/>
      <c r="P661" s="13"/>
      <c r="Q661" s="11">
        <f t="shared" si="767"/>
        <v>0</v>
      </c>
      <c r="R661" s="12"/>
      <c r="S661" s="13"/>
      <c r="T661" s="11">
        <f t="shared" si="768"/>
        <v>0</v>
      </c>
      <c r="U661" s="12"/>
      <c r="V661" s="13"/>
      <c r="W661" s="11">
        <f t="shared" si="769"/>
        <v>0</v>
      </c>
      <c r="X661" s="12"/>
      <c r="Y661" s="13"/>
      <c r="Z661" s="11">
        <f t="shared" si="770"/>
        <v>0</v>
      </c>
      <c r="AA661" s="12"/>
      <c r="AB661" s="177">
        <v>928000</v>
      </c>
      <c r="AC661" s="11"/>
      <c r="AD661" s="12">
        <v>800000</v>
      </c>
      <c r="AE661" s="13"/>
      <c r="AF661" s="11">
        <f t="shared" si="772"/>
        <v>0</v>
      </c>
      <c r="AG661" s="12"/>
      <c r="AH661" s="13">
        <v>128000</v>
      </c>
      <c r="AI661" s="11">
        <f t="shared" si="773"/>
        <v>0</v>
      </c>
      <c r="AJ661" s="12">
        <v>128000</v>
      </c>
      <c r="AK661" s="13"/>
      <c r="AL661" s="11">
        <f t="shared" si="774"/>
        <v>0</v>
      </c>
      <c r="AM661" s="12"/>
      <c r="AN661" s="13"/>
      <c r="AO661" s="11">
        <f t="shared" si="775"/>
        <v>0</v>
      </c>
      <c r="AP661" s="12"/>
      <c r="AQ661" s="13"/>
      <c r="AR661" s="11">
        <f t="shared" si="776"/>
        <v>0</v>
      </c>
      <c r="AS661" s="12"/>
      <c r="AT661" s="3"/>
      <c r="AU661" s="7" t="s">
        <v>35</v>
      </c>
    </row>
    <row r="662" spans="1:47">
      <c r="A662" s="526"/>
      <c r="B662" s="485"/>
      <c r="C662" s="488"/>
      <c r="D662" s="491"/>
      <c r="E662" s="529"/>
      <c r="F662" s="52" t="s">
        <v>36</v>
      </c>
      <c r="G662" s="13"/>
      <c r="H662" s="11">
        <f t="shared" si="764"/>
        <v>0</v>
      </c>
      <c r="I662" s="12"/>
      <c r="J662" s="13"/>
      <c r="K662" s="11">
        <f t="shared" si="765"/>
        <v>0</v>
      </c>
      <c r="L662" s="12"/>
      <c r="M662" s="13"/>
      <c r="N662" s="11">
        <f t="shared" si="766"/>
        <v>0</v>
      </c>
      <c r="O662" s="12"/>
      <c r="P662" s="13"/>
      <c r="Q662" s="11">
        <f t="shared" si="767"/>
        <v>0</v>
      </c>
      <c r="R662" s="12"/>
      <c r="S662" s="13"/>
      <c r="T662" s="11">
        <f t="shared" si="768"/>
        <v>0</v>
      </c>
      <c r="U662" s="12"/>
      <c r="V662" s="13"/>
      <c r="W662" s="11">
        <f t="shared" si="769"/>
        <v>0</v>
      </c>
      <c r="X662" s="12"/>
      <c r="Y662" s="13"/>
      <c r="Z662" s="11">
        <f t="shared" si="770"/>
        <v>0</v>
      </c>
      <c r="AA662" s="12"/>
      <c r="AB662" s="13"/>
      <c r="AC662" s="11">
        <f t="shared" si="771"/>
        <v>0</v>
      </c>
      <c r="AD662" s="12"/>
      <c r="AE662" s="177"/>
      <c r="AF662" s="11">
        <f t="shared" si="772"/>
        <v>0</v>
      </c>
      <c r="AG662" s="12"/>
      <c r="AH662" s="177"/>
      <c r="AI662" s="166">
        <f t="shared" si="773"/>
        <v>0</v>
      </c>
      <c r="AJ662" s="167"/>
      <c r="AK662" s="465">
        <v>664000</v>
      </c>
      <c r="AL662" s="466">
        <f t="shared" si="774"/>
        <v>664000</v>
      </c>
      <c r="AM662" s="467"/>
      <c r="AN662" s="13"/>
      <c r="AO662" s="11">
        <f t="shared" si="775"/>
        <v>0</v>
      </c>
      <c r="AP662" s="12"/>
      <c r="AQ662" s="13"/>
      <c r="AR662" s="11">
        <f t="shared" si="776"/>
        <v>0</v>
      </c>
      <c r="AS662" s="12"/>
      <c r="AT662" s="3"/>
      <c r="AU662" s="63">
        <f>SUM(Z659:Z667,AC659:AC667,AF659:AF667,AI659:AI667,AL659:AL667,AO659:AO667,AR659:AR667)</f>
        <v>8752000</v>
      </c>
    </row>
    <row r="663" spans="1:47">
      <c r="A663" s="526"/>
      <c r="B663" s="485"/>
      <c r="C663" s="488"/>
      <c r="D663" s="491"/>
      <c r="E663" s="529"/>
      <c r="F663" s="52" t="s">
        <v>37</v>
      </c>
      <c r="G663" s="13"/>
      <c r="H663" s="11">
        <f t="shared" si="764"/>
        <v>0</v>
      </c>
      <c r="I663" s="12"/>
      <c r="J663" s="13"/>
      <c r="K663" s="11">
        <f t="shared" si="765"/>
        <v>0</v>
      </c>
      <c r="L663" s="12"/>
      <c r="M663" s="13"/>
      <c r="N663" s="11">
        <f t="shared" si="766"/>
        <v>0</v>
      </c>
      <c r="O663" s="12"/>
      <c r="P663" s="13"/>
      <c r="Q663" s="11">
        <f t="shared" si="767"/>
        <v>0</v>
      </c>
      <c r="R663" s="12"/>
      <c r="S663" s="13"/>
      <c r="T663" s="11">
        <f t="shared" si="768"/>
        <v>0</v>
      </c>
      <c r="U663" s="12"/>
      <c r="V663" s="13"/>
      <c r="W663" s="11">
        <f t="shared" si="769"/>
        <v>0</v>
      </c>
      <c r="X663" s="12"/>
      <c r="Y663" s="13"/>
      <c r="Z663" s="11">
        <f t="shared" si="770"/>
        <v>0</v>
      </c>
      <c r="AA663" s="12"/>
      <c r="AB663" s="13"/>
      <c r="AC663" s="11">
        <f t="shared" si="771"/>
        <v>0</v>
      </c>
      <c r="AD663" s="12"/>
      <c r="AE663" s="13"/>
      <c r="AF663" s="11">
        <f t="shared" si="772"/>
        <v>0</v>
      </c>
      <c r="AG663" s="12"/>
      <c r="AH663" s="177"/>
      <c r="AI663" s="11">
        <f t="shared" si="773"/>
        <v>0</v>
      </c>
      <c r="AJ663" s="12"/>
      <c r="AK663" s="13"/>
      <c r="AL663" s="11">
        <f t="shared" si="774"/>
        <v>0</v>
      </c>
      <c r="AM663" s="12"/>
      <c r="AN663" s="465">
        <v>2080000</v>
      </c>
      <c r="AO663" s="466">
        <f t="shared" si="775"/>
        <v>2080000</v>
      </c>
      <c r="AP663" s="467"/>
      <c r="AQ663" s="13"/>
      <c r="AR663" s="11">
        <f t="shared" si="776"/>
        <v>0</v>
      </c>
      <c r="AS663" s="12"/>
      <c r="AT663" s="3"/>
      <c r="AU663" s="7" t="s">
        <v>38</v>
      </c>
    </row>
    <row r="664" spans="1:47">
      <c r="A664" s="526"/>
      <c r="B664" s="485"/>
      <c r="C664" s="488"/>
      <c r="D664" s="491"/>
      <c r="E664" s="529"/>
      <c r="F664" s="52" t="s">
        <v>40</v>
      </c>
      <c r="G664" s="13"/>
      <c r="H664" s="11">
        <f t="shared" si="764"/>
        <v>0</v>
      </c>
      <c r="I664" s="12"/>
      <c r="J664" s="13"/>
      <c r="K664" s="11">
        <f t="shared" si="765"/>
        <v>0</v>
      </c>
      <c r="L664" s="12"/>
      <c r="M664" s="13"/>
      <c r="N664" s="11">
        <f t="shared" si="766"/>
        <v>0</v>
      </c>
      <c r="O664" s="12"/>
      <c r="P664" s="13"/>
      <c r="Q664" s="11">
        <f t="shared" si="767"/>
        <v>0</v>
      </c>
      <c r="R664" s="12"/>
      <c r="S664" s="13"/>
      <c r="T664" s="11">
        <f t="shared" si="768"/>
        <v>0</v>
      </c>
      <c r="U664" s="12"/>
      <c r="V664" s="13"/>
      <c r="W664" s="11">
        <f t="shared" si="769"/>
        <v>0</v>
      </c>
      <c r="X664" s="12"/>
      <c r="Y664" s="13"/>
      <c r="Z664" s="11">
        <f t="shared" si="770"/>
        <v>0</v>
      </c>
      <c r="AA664" s="12"/>
      <c r="AB664" s="13"/>
      <c r="AC664" s="11">
        <f t="shared" si="771"/>
        <v>0</v>
      </c>
      <c r="AD664" s="12"/>
      <c r="AE664" s="13"/>
      <c r="AF664" s="11">
        <f t="shared" si="772"/>
        <v>0</v>
      </c>
      <c r="AG664" s="12"/>
      <c r="AH664" s="13"/>
      <c r="AI664" s="11">
        <f t="shared" si="773"/>
        <v>0</v>
      </c>
      <c r="AJ664" s="12"/>
      <c r="AK664" s="177"/>
      <c r="AL664" s="11">
        <f t="shared" si="774"/>
        <v>0</v>
      </c>
      <c r="AM664" s="12"/>
      <c r="AN664" s="465">
        <v>6008000</v>
      </c>
      <c r="AO664" s="466">
        <f t="shared" si="775"/>
        <v>6008000</v>
      </c>
      <c r="AP664" s="467"/>
      <c r="AQ664" s="177"/>
      <c r="AR664" s="11">
        <f t="shared" si="776"/>
        <v>0</v>
      </c>
      <c r="AS664" s="12"/>
      <c r="AT664" s="3"/>
      <c r="AU664" s="63">
        <f>SUM(AA659:AA667,AD659:AD667,AG659:AG667,AJ659:AJ667,AM659:AM667,AP659:AP667,AS659:AS667)</f>
        <v>928000</v>
      </c>
    </row>
    <row r="665" spans="1:47">
      <c r="A665" s="526"/>
      <c r="B665" s="485"/>
      <c r="C665" s="488"/>
      <c r="D665" s="491"/>
      <c r="E665" s="529"/>
      <c r="F665" s="52" t="s">
        <v>41</v>
      </c>
      <c r="G665" s="13"/>
      <c r="H665" s="11">
        <f t="shared" si="764"/>
        <v>0</v>
      </c>
      <c r="I665" s="12"/>
      <c r="J665" s="13"/>
      <c r="K665" s="11">
        <f t="shared" si="765"/>
        <v>0</v>
      </c>
      <c r="L665" s="12"/>
      <c r="M665" s="13"/>
      <c r="N665" s="11">
        <f t="shared" si="766"/>
        <v>0</v>
      </c>
      <c r="O665" s="12"/>
      <c r="P665" s="13"/>
      <c r="Q665" s="11">
        <f t="shared" si="767"/>
        <v>0</v>
      </c>
      <c r="R665" s="12"/>
      <c r="S665" s="13"/>
      <c r="T665" s="11">
        <f t="shared" si="768"/>
        <v>0</v>
      </c>
      <c r="U665" s="12"/>
      <c r="V665" s="13"/>
      <c r="W665" s="11">
        <f t="shared" si="769"/>
        <v>0</v>
      </c>
      <c r="X665" s="12"/>
      <c r="Y665" s="13"/>
      <c r="Z665" s="11">
        <f t="shared" si="770"/>
        <v>0</v>
      </c>
      <c r="AA665" s="12"/>
      <c r="AB665" s="13"/>
      <c r="AC665" s="11">
        <f t="shared" si="771"/>
        <v>0</v>
      </c>
      <c r="AD665" s="12"/>
      <c r="AE665" s="13"/>
      <c r="AF665" s="11">
        <f t="shared" si="772"/>
        <v>0</v>
      </c>
      <c r="AG665" s="12"/>
      <c r="AH665" s="13"/>
      <c r="AI665" s="11">
        <f t="shared" si="773"/>
        <v>0</v>
      </c>
      <c r="AJ665" s="12"/>
      <c r="AK665" s="13"/>
      <c r="AL665" s="11">
        <f t="shared" si="774"/>
        <v>0</v>
      </c>
      <c r="AM665" s="12"/>
      <c r="AN665" s="13"/>
      <c r="AO665" s="11">
        <f t="shared" si="775"/>
        <v>0</v>
      </c>
      <c r="AP665" s="12"/>
      <c r="AQ665" s="13"/>
      <c r="AR665" s="11">
        <f t="shared" si="776"/>
        <v>0</v>
      </c>
      <c r="AS665" s="12"/>
      <c r="AT665" s="3"/>
      <c r="AU665" s="7" t="s">
        <v>42</v>
      </c>
    </row>
    <row r="666" spans="1:47">
      <c r="A666" s="526"/>
      <c r="B666" s="485"/>
      <c r="C666" s="488"/>
      <c r="D666" s="491"/>
      <c r="E666" s="529"/>
      <c r="F666" s="52" t="s">
        <v>43</v>
      </c>
      <c r="G666" s="13"/>
      <c r="H666" s="11">
        <f t="shared" si="764"/>
        <v>0</v>
      </c>
      <c r="I666" s="12"/>
      <c r="J666" s="13"/>
      <c r="K666" s="11">
        <f t="shared" si="765"/>
        <v>0</v>
      </c>
      <c r="L666" s="12"/>
      <c r="M666" s="13"/>
      <c r="N666" s="11">
        <f t="shared" si="766"/>
        <v>0</v>
      </c>
      <c r="O666" s="12"/>
      <c r="P666" s="13"/>
      <c r="Q666" s="11">
        <f t="shared" si="767"/>
        <v>0</v>
      </c>
      <c r="R666" s="12"/>
      <c r="S666" s="13"/>
      <c r="T666" s="11">
        <f t="shared" si="768"/>
        <v>0</v>
      </c>
      <c r="U666" s="12"/>
      <c r="V666" s="13"/>
      <c r="W666" s="11">
        <f t="shared" si="769"/>
        <v>0</v>
      </c>
      <c r="X666" s="12"/>
      <c r="Y666" s="13"/>
      <c r="Z666" s="11">
        <f t="shared" si="770"/>
        <v>0</v>
      </c>
      <c r="AA666" s="12"/>
      <c r="AB666" s="13"/>
      <c r="AC666" s="11">
        <f t="shared" si="771"/>
        <v>0</v>
      </c>
      <c r="AD666" s="12"/>
      <c r="AE666" s="13"/>
      <c r="AF666" s="11">
        <f t="shared" si="772"/>
        <v>0</v>
      </c>
      <c r="AG666" s="12"/>
      <c r="AH666" s="13"/>
      <c r="AI666" s="11">
        <f t="shared" si="773"/>
        <v>0</v>
      </c>
      <c r="AJ666" s="12"/>
      <c r="AK666" s="13"/>
      <c r="AL666" s="11">
        <f t="shared" si="774"/>
        <v>0</v>
      </c>
      <c r="AM666" s="12"/>
      <c r="AN666" s="13"/>
      <c r="AO666" s="11">
        <f t="shared" si="775"/>
        <v>0</v>
      </c>
      <c r="AP666" s="12"/>
      <c r="AQ666" s="13"/>
      <c r="AR666" s="11">
        <f t="shared" si="776"/>
        <v>0</v>
      </c>
      <c r="AS666" s="12"/>
      <c r="AT666" s="3"/>
      <c r="AU666" s="64">
        <f>AU664/AU660</f>
        <v>9.461663947797716E-2</v>
      </c>
    </row>
    <row r="667" spans="1:47" ht="15.75" customHeight="1">
      <c r="A667" s="527"/>
      <c r="B667" s="486"/>
      <c r="C667" s="489"/>
      <c r="D667" s="492"/>
      <c r="E667" s="530"/>
      <c r="F667" s="53" t="s">
        <v>44</v>
      </c>
      <c r="G667" s="15"/>
      <c r="H667" s="16">
        <f t="shared" si="764"/>
        <v>0</v>
      </c>
      <c r="I667" s="17"/>
      <c r="J667" s="15"/>
      <c r="K667" s="16">
        <f t="shared" si="765"/>
        <v>0</v>
      </c>
      <c r="L667" s="17"/>
      <c r="M667" s="15"/>
      <c r="N667" s="16">
        <f t="shared" si="766"/>
        <v>0</v>
      </c>
      <c r="O667" s="17"/>
      <c r="P667" s="15"/>
      <c r="Q667" s="16">
        <f t="shared" si="767"/>
        <v>0</v>
      </c>
      <c r="R667" s="17"/>
      <c r="S667" s="15"/>
      <c r="T667" s="16">
        <f t="shared" si="768"/>
        <v>0</v>
      </c>
      <c r="U667" s="17"/>
      <c r="V667" s="15"/>
      <c r="W667" s="16">
        <f t="shared" si="769"/>
        <v>0</v>
      </c>
      <c r="X667" s="17"/>
      <c r="Y667" s="15"/>
      <c r="Z667" s="16">
        <f t="shared" si="770"/>
        <v>0</v>
      </c>
      <c r="AA667" s="17"/>
      <c r="AB667" s="15"/>
      <c r="AC667" s="16">
        <f t="shared" si="771"/>
        <v>0</v>
      </c>
      <c r="AD667" s="17"/>
      <c r="AE667" s="15"/>
      <c r="AF667" s="16">
        <f t="shared" si="772"/>
        <v>0</v>
      </c>
      <c r="AG667" s="17"/>
      <c r="AH667" s="15"/>
      <c r="AI667" s="16">
        <f t="shared" si="773"/>
        <v>0</v>
      </c>
      <c r="AJ667" s="17"/>
      <c r="AK667" s="15"/>
      <c r="AL667" s="16">
        <f t="shared" si="774"/>
        <v>0</v>
      </c>
      <c r="AM667" s="17"/>
      <c r="AN667" s="15"/>
      <c r="AO667" s="16">
        <f t="shared" si="775"/>
        <v>0</v>
      </c>
      <c r="AP667" s="17"/>
      <c r="AQ667" s="15"/>
      <c r="AR667" s="16">
        <f t="shared" si="776"/>
        <v>0</v>
      </c>
      <c r="AS667" s="17"/>
      <c r="AT667" s="8"/>
      <c r="AU667" s="65"/>
    </row>
    <row r="668" spans="1:47" ht="15" customHeight="1">
      <c r="A668" s="475" t="s">
        <v>22</v>
      </c>
      <c r="B668" s="498" t="s">
        <v>18</v>
      </c>
      <c r="C668" s="498" t="s">
        <v>19</v>
      </c>
      <c r="D668" s="498" t="s">
        <v>204</v>
      </c>
      <c r="E668" s="498" t="s">
        <v>21</v>
      </c>
      <c r="F668" s="500" t="s">
        <v>23</v>
      </c>
      <c r="G668" s="473" t="s">
        <v>24</v>
      </c>
      <c r="H668" s="475" t="s">
        <v>25</v>
      </c>
      <c r="I668" s="477" t="s">
        <v>26</v>
      </c>
      <c r="J668" s="473" t="s">
        <v>24</v>
      </c>
      <c r="K668" s="475" t="s">
        <v>25</v>
      </c>
      <c r="L668" s="477" t="s">
        <v>26</v>
      </c>
      <c r="M668" s="473" t="s">
        <v>24</v>
      </c>
      <c r="N668" s="475" t="s">
        <v>25</v>
      </c>
      <c r="O668" s="477" t="s">
        <v>26</v>
      </c>
      <c r="P668" s="473" t="s">
        <v>24</v>
      </c>
      <c r="Q668" s="475" t="s">
        <v>25</v>
      </c>
      <c r="R668" s="477" t="s">
        <v>26</v>
      </c>
      <c r="S668" s="473" t="s">
        <v>24</v>
      </c>
      <c r="T668" s="475" t="s">
        <v>25</v>
      </c>
      <c r="U668" s="477" t="s">
        <v>26</v>
      </c>
      <c r="V668" s="473" t="s">
        <v>24</v>
      </c>
      <c r="W668" s="475" t="s">
        <v>25</v>
      </c>
      <c r="X668" s="477" t="s">
        <v>26</v>
      </c>
      <c r="Y668" s="473" t="s">
        <v>24</v>
      </c>
      <c r="Z668" s="475" t="s">
        <v>25</v>
      </c>
      <c r="AA668" s="477" t="s">
        <v>26</v>
      </c>
      <c r="AB668" s="473" t="s">
        <v>24</v>
      </c>
      <c r="AC668" s="475" t="s">
        <v>25</v>
      </c>
      <c r="AD668" s="477" t="s">
        <v>26</v>
      </c>
      <c r="AE668" s="473" t="s">
        <v>24</v>
      </c>
      <c r="AF668" s="475" t="s">
        <v>25</v>
      </c>
      <c r="AG668" s="477" t="s">
        <v>26</v>
      </c>
      <c r="AH668" s="473" t="s">
        <v>24</v>
      </c>
      <c r="AI668" s="475" t="s">
        <v>25</v>
      </c>
      <c r="AJ668" s="477" t="s">
        <v>26</v>
      </c>
      <c r="AK668" s="473" t="s">
        <v>24</v>
      </c>
      <c r="AL668" s="475" t="s">
        <v>25</v>
      </c>
      <c r="AM668" s="477" t="s">
        <v>26</v>
      </c>
      <c r="AN668" s="473" t="s">
        <v>24</v>
      </c>
      <c r="AO668" s="475" t="s">
        <v>25</v>
      </c>
      <c r="AP668" s="477" t="s">
        <v>26</v>
      </c>
      <c r="AQ668" s="473" t="s">
        <v>24</v>
      </c>
      <c r="AR668" s="475" t="s">
        <v>25</v>
      </c>
      <c r="AS668" s="477" t="s">
        <v>26</v>
      </c>
      <c r="AT668" s="523" t="s">
        <v>24</v>
      </c>
      <c r="AU668" s="521" t="s">
        <v>27</v>
      </c>
    </row>
    <row r="669" spans="1:47">
      <c r="A669" s="476"/>
      <c r="B669" s="499"/>
      <c r="C669" s="499"/>
      <c r="D669" s="499"/>
      <c r="E669" s="499"/>
      <c r="F669" s="501"/>
      <c r="G669" s="474"/>
      <c r="H669" s="476"/>
      <c r="I669" s="478"/>
      <c r="J669" s="474"/>
      <c r="K669" s="476"/>
      <c r="L669" s="478"/>
      <c r="M669" s="474"/>
      <c r="N669" s="476"/>
      <c r="O669" s="478"/>
      <c r="P669" s="474"/>
      <c r="Q669" s="476"/>
      <c r="R669" s="478"/>
      <c r="S669" s="474"/>
      <c r="T669" s="476"/>
      <c r="U669" s="478"/>
      <c r="V669" s="474"/>
      <c r="W669" s="476"/>
      <c r="X669" s="478"/>
      <c r="Y669" s="474"/>
      <c r="Z669" s="476"/>
      <c r="AA669" s="478"/>
      <c r="AB669" s="474"/>
      <c r="AC669" s="476"/>
      <c r="AD669" s="478"/>
      <c r="AE669" s="474"/>
      <c r="AF669" s="476"/>
      <c r="AG669" s="478"/>
      <c r="AH669" s="474"/>
      <c r="AI669" s="476"/>
      <c r="AJ669" s="478"/>
      <c r="AK669" s="474"/>
      <c r="AL669" s="476"/>
      <c r="AM669" s="478"/>
      <c r="AN669" s="474"/>
      <c r="AO669" s="476"/>
      <c r="AP669" s="478"/>
      <c r="AQ669" s="474"/>
      <c r="AR669" s="476"/>
      <c r="AS669" s="478"/>
      <c r="AT669" s="524"/>
      <c r="AU669" s="522"/>
    </row>
    <row r="670" spans="1:47" ht="15" customHeight="1">
      <c r="A670" s="525" t="s">
        <v>205</v>
      </c>
      <c r="B670" s="484" t="s">
        <v>424</v>
      </c>
      <c r="C670" s="487">
        <v>3126</v>
      </c>
      <c r="D670" s="490" t="s">
        <v>425</v>
      </c>
      <c r="E670" s="528"/>
      <c r="F670" s="51" t="s">
        <v>31</v>
      </c>
      <c r="G670" s="13"/>
      <c r="H670" s="9">
        <f t="shared" ref="H670:H678" si="777">G670-I670</f>
        <v>0</v>
      </c>
      <c r="I670" s="10"/>
      <c r="J670" s="13"/>
      <c r="K670" s="9">
        <f t="shared" ref="K670:K678" si="778">J670-L670</f>
        <v>0</v>
      </c>
      <c r="L670" s="10"/>
      <c r="M670" s="13"/>
      <c r="N670" s="9">
        <f t="shared" ref="N670:N678" si="779">M670-O670</f>
        <v>0</v>
      </c>
      <c r="O670" s="10"/>
      <c r="P670" s="13"/>
      <c r="Q670" s="9">
        <f t="shared" ref="Q670:Q678" si="780">P670-R670</f>
        <v>0</v>
      </c>
      <c r="R670" s="10"/>
      <c r="S670" s="13"/>
      <c r="T670" s="9">
        <f t="shared" ref="T670:T678" si="781">S670-U670</f>
        <v>0</v>
      </c>
      <c r="U670" s="10"/>
      <c r="V670" s="13"/>
      <c r="W670" s="9">
        <f t="shared" ref="W670:W678" si="782">V670-X670</f>
        <v>0</v>
      </c>
      <c r="X670" s="10"/>
      <c r="Y670" s="13"/>
      <c r="Z670" s="9">
        <f t="shared" ref="Z670:Z678" si="783">Y670-AA670</f>
        <v>0</v>
      </c>
      <c r="AA670" s="10"/>
      <c r="AB670" s="13"/>
      <c r="AC670" s="9">
        <f t="shared" ref="AC670:AC678" si="784">AB670-AD670</f>
        <v>0</v>
      </c>
      <c r="AD670" s="10"/>
      <c r="AE670" s="13"/>
      <c r="AF670" s="9">
        <f t="shared" ref="AF670:AF678" si="785">AE670-AG670</f>
        <v>0</v>
      </c>
      <c r="AG670" s="10"/>
      <c r="AH670" s="13"/>
      <c r="AI670" s="9">
        <f t="shared" ref="AI670:AI678" si="786">AH670-AJ670</f>
        <v>0</v>
      </c>
      <c r="AJ670" s="10"/>
      <c r="AK670" s="13"/>
      <c r="AL670" s="9">
        <f t="shared" ref="AL670:AL678" si="787">AK670-AM670</f>
        <v>0</v>
      </c>
      <c r="AM670" s="10"/>
      <c r="AN670" s="13"/>
      <c r="AO670" s="9">
        <f t="shared" ref="AO670:AO678" si="788">AN670-AP670</f>
        <v>0</v>
      </c>
      <c r="AP670" s="10"/>
      <c r="AQ670" s="13"/>
      <c r="AR670" s="9">
        <f t="shared" ref="AR670:AR678" si="789">AQ670-AS670</f>
        <v>0</v>
      </c>
      <c r="AS670" s="10"/>
      <c r="AT670" s="22"/>
      <c r="AU670" s="4" t="s">
        <v>32</v>
      </c>
    </row>
    <row r="671" spans="1:47">
      <c r="A671" s="526"/>
      <c r="B671" s="485"/>
      <c r="C671" s="488"/>
      <c r="D671" s="491"/>
      <c r="E671" s="529"/>
      <c r="F671" s="52" t="s">
        <v>33</v>
      </c>
      <c r="G671" s="13"/>
      <c r="H671" s="11">
        <f t="shared" si="777"/>
        <v>0</v>
      </c>
      <c r="I671" s="12"/>
      <c r="J671" s="13"/>
      <c r="K671" s="11">
        <f t="shared" si="778"/>
        <v>0</v>
      </c>
      <c r="L671" s="12"/>
      <c r="M671" s="13"/>
      <c r="N671" s="11">
        <f t="shared" si="779"/>
        <v>0</v>
      </c>
      <c r="O671" s="12"/>
      <c r="P671" s="13"/>
      <c r="Q671" s="11">
        <f t="shared" si="780"/>
        <v>0</v>
      </c>
      <c r="R671" s="12"/>
      <c r="S671" s="13"/>
      <c r="T671" s="11">
        <f t="shared" si="781"/>
        <v>0</v>
      </c>
      <c r="U671" s="12"/>
      <c r="V671" s="13"/>
      <c r="W671" s="11">
        <f t="shared" si="782"/>
        <v>0</v>
      </c>
      <c r="X671" s="12"/>
      <c r="Y671" s="13"/>
      <c r="Z671" s="11">
        <f t="shared" si="783"/>
        <v>0</v>
      </c>
      <c r="AA671" s="12"/>
      <c r="AB671" s="13"/>
      <c r="AC671" s="11">
        <f t="shared" si="784"/>
        <v>0</v>
      </c>
      <c r="AD671" s="12"/>
      <c r="AE671" s="13"/>
      <c r="AF671" s="11">
        <f t="shared" si="785"/>
        <v>0</v>
      </c>
      <c r="AG671" s="12"/>
      <c r="AH671" s="13"/>
      <c r="AI671" s="11">
        <f t="shared" si="786"/>
        <v>0</v>
      </c>
      <c r="AJ671" s="12"/>
      <c r="AK671" s="13"/>
      <c r="AL671" s="11">
        <f t="shared" si="787"/>
        <v>0</v>
      </c>
      <c r="AM671" s="12"/>
      <c r="AN671" s="13"/>
      <c r="AO671" s="11">
        <f t="shared" si="788"/>
        <v>0</v>
      </c>
      <c r="AP671" s="12"/>
      <c r="AQ671" s="13"/>
      <c r="AR671" s="11">
        <f t="shared" si="789"/>
        <v>0</v>
      </c>
      <c r="AS671" s="12"/>
      <c r="AT671" s="3"/>
      <c r="AU671" s="63">
        <f>SUM(V670:V678,Y670:Y678,AB670:AB678,AE670:AE678,AH670:AH678,AK670:AK678,AT670:AT678,AN670:AN678,AQ670:AQ678)</f>
        <v>1123000</v>
      </c>
    </row>
    <row r="672" spans="1:47">
      <c r="A672" s="526"/>
      <c r="B672" s="485"/>
      <c r="C672" s="488"/>
      <c r="D672" s="491"/>
      <c r="E672" s="529"/>
      <c r="F672" s="52" t="s">
        <v>34</v>
      </c>
      <c r="G672" s="13"/>
      <c r="H672" s="11">
        <f t="shared" si="777"/>
        <v>0</v>
      </c>
      <c r="I672" s="12"/>
      <c r="J672" s="13"/>
      <c r="K672" s="11">
        <f t="shared" si="778"/>
        <v>0</v>
      </c>
      <c r="L672" s="12"/>
      <c r="M672" s="13"/>
      <c r="N672" s="11">
        <f t="shared" si="779"/>
        <v>0</v>
      </c>
      <c r="O672" s="12"/>
      <c r="P672" s="13"/>
      <c r="Q672" s="11">
        <f t="shared" si="780"/>
        <v>0</v>
      </c>
      <c r="R672" s="12"/>
      <c r="S672" s="13"/>
      <c r="T672" s="11">
        <f t="shared" si="781"/>
        <v>0</v>
      </c>
      <c r="U672" s="12"/>
      <c r="V672" s="13"/>
      <c r="W672" s="11">
        <f t="shared" si="782"/>
        <v>0</v>
      </c>
      <c r="X672" s="12"/>
      <c r="Y672" s="13"/>
      <c r="Z672" s="11">
        <f t="shared" si="783"/>
        <v>0</v>
      </c>
      <c r="AA672" s="12"/>
      <c r="AB672" s="13"/>
      <c r="AC672" s="11">
        <f t="shared" si="784"/>
        <v>0</v>
      </c>
      <c r="AD672" s="12"/>
      <c r="AE672" s="13"/>
      <c r="AF672" s="11">
        <f t="shared" si="785"/>
        <v>0</v>
      </c>
      <c r="AG672" s="12"/>
      <c r="AH672" s="13"/>
      <c r="AI672" s="11">
        <f t="shared" si="786"/>
        <v>0</v>
      </c>
      <c r="AJ672" s="12"/>
      <c r="AK672" s="13"/>
      <c r="AL672" s="11">
        <f t="shared" si="787"/>
        <v>0</v>
      </c>
      <c r="AM672" s="12"/>
      <c r="AN672" s="13"/>
      <c r="AO672" s="11">
        <f t="shared" si="788"/>
        <v>0</v>
      </c>
      <c r="AP672" s="12"/>
      <c r="AQ672" s="13"/>
      <c r="AR672" s="11">
        <f t="shared" si="789"/>
        <v>0</v>
      </c>
      <c r="AS672" s="12"/>
      <c r="AT672" s="3"/>
      <c r="AU672" s="7" t="s">
        <v>35</v>
      </c>
    </row>
    <row r="673" spans="1:47">
      <c r="A673" s="526"/>
      <c r="B673" s="485"/>
      <c r="C673" s="488"/>
      <c r="D673" s="491"/>
      <c r="E673" s="529"/>
      <c r="F673" s="52" t="s">
        <v>36</v>
      </c>
      <c r="G673" s="13"/>
      <c r="H673" s="11">
        <f t="shared" si="777"/>
        <v>0</v>
      </c>
      <c r="I673" s="12"/>
      <c r="J673" s="13"/>
      <c r="K673" s="11">
        <f t="shared" si="778"/>
        <v>0</v>
      </c>
      <c r="L673" s="12"/>
      <c r="M673" s="13"/>
      <c r="N673" s="11">
        <f t="shared" si="779"/>
        <v>0</v>
      </c>
      <c r="O673" s="12"/>
      <c r="P673" s="13"/>
      <c r="Q673" s="11">
        <f t="shared" si="780"/>
        <v>0</v>
      </c>
      <c r="R673" s="12"/>
      <c r="S673" s="13"/>
      <c r="T673" s="11">
        <f t="shared" si="781"/>
        <v>0</v>
      </c>
      <c r="U673" s="12"/>
      <c r="V673" s="13"/>
      <c r="W673" s="11">
        <f t="shared" si="782"/>
        <v>0</v>
      </c>
      <c r="X673" s="12"/>
      <c r="Y673" s="13"/>
      <c r="Z673" s="11">
        <f t="shared" si="783"/>
        <v>0</v>
      </c>
      <c r="AA673" s="12"/>
      <c r="AB673" s="13"/>
      <c r="AC673" s="11">
        <f t="shared" si="784"/>
        <v>0</v>
      </c>
      <c r="AD673" s="12"/>
      <c r="AE673" s="13"/>
      <c r="AF673" s="11">
        <f t="shared" si="785"/>
        <v>0</v>
      </c>
      <c r="AG673" s="12"/>
      <c r="AH673" s="13"/>
      <c r="AI673" s="11">
        <f t="shared" si="786"/>
        <v>0</v>
      </c>
      <c r="AJ673" s="12"/>
      <c r="AK673" s="13"/>
      <c r="AL673" s="11">
        <f t="shared" si="787"/>
        <v>0</v>
      </c>
      <c r="AM673" s="12"/>
      <c r="AN673" s="13"/>
      <c r="AO673" s="11">
        <f t="shared" si="788"/>
        <v>0</v>
      </c>
      <c r="AP673" s="12"/>
      <c r="AQ673" s="13"/>
      <c r="AR673" s="11">
        <f t="shared" si="789"/>
        <v>0</v>
      </c>
      <c r="AS673" s="12"/>
      <c r="AT673" s="3"/>
      <c r="AU673" s="63">
        <f>SUM(Z670:Z678,AC670:AC678,AF670:AF678,AI670:AI678,AL670:AL678,AO670:AO678,AR670:AR678)</f>
        <v>1123000</v>
      </c>
    </row>
    <row r="674" spans="1:47">
      <c r="A674" s="526"/>
      <c r="B674" s="485"/>
      <c r="C674" s="488"/>
      <c r="D674" s="491"/>
      <c r="E674" s="529"/>
      <c r="F674" s="52" t="s">
        <v>37</v>
      </c>
      <c r="G674" s="13"/>
      <c r="H674" s="11">
        <f t="shared" si="777"/>
        <v>0</v>
      </c>
      <c r="I674" s="12"/>
      <c r="J674" s="13"/>
      <c r="K674" s="11">
        <f t="shared" si="778"/>
        <v>0</v>
      </c>
      <c r="L674" s="12"/>
      <c r="M674" s="13"/>
      <c r="N674" s="11">
        <f t="shared" si="779"/>
        <v>0</v>
      </c>
      <c r="O674" s="12"/>
      <c r="P674" s="13"/>
      <c r="Q674" s="11">
        <f t="shared" si="780"/>
        <v>0</v>
      </c>
      <c r="R674" s="12"/>
      <c r="S674" s="13"/>
      <c r="T674" s="11">
        <f t="shared" si="781"/>
        <v>0</v>
      </c>
      <c r="U674" s="12"/>
      <c r="V674" s="13"/>
      <c r="W674" s="11">
        <f t="shared" si="782"/>
        <v>0</v>
      </c>
      <c r="X674" s="12"/>
      <c r="Y674" s="13"/>
      <c r="Z674" s="11">
        <f t="shared" si="783"/>
        <v>0</v>
      </c>
      <c r="AA674" s="12"/>
      <c r="AB674" s="13"/>
      <c r="AC674" s="11">
        <f t="shared" si="784"/>
        <v>0</v>
      </c>
      <c r="AD674" s="12"/>
      <c r="AE674" s="13"/>
      <c r="AF674" s="11">
        <f t="shared" si="785"/>
        <v>0</v>
      </c>
      <c r="AG674" s="12"/>
      <c r="AH674" s="13"/>
      <c r="AI674" s="11">
        <f t="shared" si="786"/>
        <v>0</v>
      </c>
      <c r="AJ674" s="12"/>
      <c r="AK674" s="13"/>
      <c r="AL674" s="11">
        <f t="shared" si="787"/>
        <v>0</v>
      </c>
      <c r="AM674" s="12"/>
      <c r="AN674" s="13"/>
      <c r="AO674" s="11">
        <f t="shared" si="788"/>
        <v>0</v>
      </c>
      <c r="AP674" s="12"/>
      <c r="AQ674" s="13"/>
      <c r="AR674" s="11">
        <f t="shared" si="789"/>
        <v>0</v>
      </c>
      <c r="AS674" s="12"/>
      <c r="AT674" s="3"/>
      <c r="AU674" s="7" t="s">
        <v>38</v>
      </c>
    </row>
    <row r="675" spans="1:47">
      <c r="A675" s="526"/>
      <c r="B675" s="485"/>
      <c r="C675" s="488"/>
      <c r="D675" s="491"/>
      <c r="E675" s="529"/>
      <c r="F675" s="52" t="s">
        <v>40</v>
      </c>
      <c r="G675" s="13"/>
      <c r="H675" s="11">
        <f t="shared" si="777"/>
        <v>0</v>
      </c>
      <c r="I675" s="12"/>
      <c r="J675" s="13"/>
      <c r="K675" s="11">
        <f t="shared" si="778"/>
        <v>0</v>
      </c>
      <c r="L675" s="12"/>
      <c r="M675" s="13"/>
      <c r="N675" s="11">
        <f t="shared" si="779"/>
        <v>0</v>
      </c>
      <c r="O675" s="12"/>
      <c r="P675" s="13"/>
      <c r="Q675" s="11">
        <f t="shared" si="780"/>
        <v>0</v>
      </c>
      <c r="R675" s="12"/>
      <c r="S675" s="13"/>
      <c r="T675" s="11">
        <f t="shared" si="781"/>
        <v>0</v>
      </c>
      <c r="U675" s="12"/>
      <c r="V675" s="13"/>
      <c r="W675" s="11">
        <f t="shared" si="782"/>
        <v>0</v>
      </c>
      <c r="X675" s="12"/>
      <c r="Y675" s="13"/>
      <c r="Z675" s="11">
        <f t="shared" si="783"/>
        <v>0</v>
      </c>
      <c r="AA675" s="12"/>
      <c r="AB675" s="13"/>
      <c r="AC675" s="11">
        <f t="shared" si="784"/>
        <v>0</v>
      </c>
      <c r="AD675" s="12"/>
      <c r="AE675" s="13"/>
      <c r="AF675" s="11">
        <f t="shared" si="785"/>
        <v>0</v>
      </c>
      <c r="AG675" s="12"/>
      <c r="AH675" s="177">
        <v>1123000</v>
      </c>
      <c r="AI675" s="11">
        <f t="shared" si="786"/>
        <v>1123000</v>
      </c>
      <c r="AJ675" s="12"/>
      <c r="AK675" s="13"/>
      <c r="AL675" s="11">
        <f t="shared" si="787"/>
        <v>0</v>
      </c>
      <c r="AM675" s="12"/>
      <c r="AN675" s="13"/>
      <c r="AO675" s="11">
        <f t="shared" si="788"/>
        <v>0</v>
      </c>
      <c r="AP675" s="12"/>
      <c r="AQ675" s="13"/>
      <c r="AR675" s="11">
        <f t="shared" si="789"/>
        <v>0</v>
      </c>
      <c r="AS675" s="12"/>
      <c r="AT675" s="3"/>
      <c r="AU675" s="63">
        <f>SUM(AA670:AA678,AD670:AD678,AG670:AG678,AJ670:AJ678,AM670:AM678,X670:X678,AP670:AP678,AS670:AS678)</f>
        <v>0</v>
      </c>
    </row>
    <row r="676" spans="1:47">
      <c r="A676" s="526"/>
      <c r="B676" s="485"/>
      <c r="C676" s="488"/>
      <c r="D676" s="491"/>
      <c r="E676" s="529"/>
      <c r="F676" s="52" t="s">
        <v>41</v>
      </c>
      <c r="G676" s="13"/>
      <c r="H676" s="11">
        <f t="shared" si="777"/>
        <v>0</v>
      </c>
      <c r="I676" s="12"/>
      <c r="J676" s="13"/>
      <c r="K676" s="11">
        <f t="shared" si="778"/>
        <v>0</v>
      </c>
      <c r="L676" s="12"/>
      <c r="M676" s="13"/>
      <c r="N676" s="11">
        <f t="shared" si="779"/>
        <v>0</v>
      </c>
      <c r="O676" s="12"/>
      <c r="P676" s="13"/>
      <c r="Q676" s="11">
        <f t="shared" si="780"/>
        <v>0</v>
      </c>
      <c r="R676" s="12"/>
      <c r="S676" s="13"/>
      <c r="T676" s="11">
        <f t="shared" si="781"/>
        <v>0</v>
      </c>
      <c r="U676" s="12"/>
      <c r="V676" s="13"/>
      <c r="W676" s="11">
        <f t="shared" si="782"/>
        <v>0</v>
      </c>
      <c r="X676" s="12"/>
      <c r="Y676" s="13"/>
      <c r="Z676" s="11">
        <f t="shared" si="783"/>
        <v>0</v>
      </c>
      <c r="AA676" s="12"/>
      <c r="AB676" s="13"/>
      <c r="AC676" s="11">
        <f t="shared" si="784"/>
        <v>0</v>
      </c>
      <c r="AD676" s="12"/>
      <c r="AE676" s="13"/>
      <c r="AF676" s="11">
        <f t="shared" si="785"/>
        <v>0</v>
      </c>
      <c r="AG676" s="12"/>
      <c r="AH676" s="13"/>
      <c r="AI676" s="11">
        <f t="shared" si="786"/>
        <v>0</v>
      </c>
      <c r="AJ676" s="12"/>
      <c r="AK676" s="13"/>
      <c r="AL676" s="11">
        <f t="shared" si="787"/>
        <v>0</v>
      </c>
      <c r="AM676" s="12"/>
      <c r="AN676" s="13"/>
      <c r="AO676" s="11">
        <f t="shared" si="788"/>
        <v>0</v>
      </c>
      <c r="AP676" s="12"/>
      <c r="AQ676" s="13"/>
      <c r="AR676" s="11">
        <f t="shared" si="789"/>
        <v>0</v>
      </c>
      <c r="AS676" s="12"/>
      <c r="AT676" s="3"/>
      <c r="AU676" s="7" t="s">
        <v>42</v>
      </c>
    </row>
    <row r="677" spans="1:47">
      <c r="A677" s="526"/>
      <c r="B677" s="485"/>
      <c r="C677" s="488"/>
      <c r="D677" s="491"/>
      <c r="E677" s="529"/>
      <c r="F677" s="52" t="s">
        <v>43</v>
      </c>
      <c r="G677" s="13"/>
      <c r="H677" s="11">
        <f t="shared" si="777"/>
        <v>0</v>
      </c>
      <c r="I677" s="12"/>
      <c r="J677" s="13"/>
      <c r="K677" s="11">
        <f t="shared" si="778"/>
        <v>0</v>
      </c>
      <c r="L677" s="12"/>
      <c r="M677" s="13"/>
      <c r="N677" s="11">
        <f t="shared" si="779"/>
        <v>0</v>
      </c>
      <c r="O677" s="12"/>
      <c r="P677" s="13"/>
      <c r="Q677" s="11">
        <f t="shared" si="780"/>
        <v>0</v>
      </c>
      <c r="R677" s="12"/>
      <c r="S677" s="13"/>
      <c r="T677" s="11">
        <f t="shared" si="781"/>
        <v>0</v>
      </c>
      <c r="U677" s="12"/>
      <c r="V677" s="13"/>
      <c r="W677" s="11">
        <f t="shared" si="782"/>
        <v>0</v>
      </c>
      <c r="X677" s="12"/>
      <c r="Y677" s="13"/>
      <c r="Z677" s="11">
        <f t="shared" si="783"/>
        <v>0</v>
      </c>
      <c r="AA677" s="12"/>
      <c r="AB677" s="13"/>
      <c r="AC677" s="11">
        <f t="shared" si="784"/>
        <v>0</v>
      </c>
      <c r="AD677" s="12"/>
      <c r="AE677" s="13"/>
      <c r="AF677" s="11">
        <f t="shared" si="785"/>
        <v>0</v>
      </c>
      <c r="AG677" s="12"/>
      <c r="AH677" s="13"/>
      <c r="AI677" s="11">
        <f t="shared" si="786"/>
        <v>0</v>
      </c>
      <c r="AJ677" s="12"/>
      <c r="AK677" s="13"/>
      <c r="AL677" s="11">
        <f t="shared" si="787"/>
        <v>0</v>
      </c>
      <c r="AM677" s="12"/>
      <c r="AN677" s="13"/>
      <c r="AO677" s="11">
        <f t="shared" si="788"/>
        <v>0</v>
      </c>
      <c r="AP677" s="12"/>
      <c r="AQ677" s="13"/>
      <c r="AR677" s="11">
        <f t="shared" si="789"/>
        <v>0</v>
      </c>
      <c r="AS677" s="12"/>
      <c r="AT677" s="3"/>
      <c r="AU677" s="64">
        <f>AU675/AU671</f>
        <v>0</v>
      </c>
    </row>
    <row r="678" spans="1:47" ht="15.75" customHeight="1">
      <c r="A678" s="527"/>
      <c r="B678" s="486"/>
      <c r="C678" s="489"/>
      <c r="D678" s="492"/>
      <c r="E678" s="530"/>
      <c r="F678" s="53" t="s">
        <v>44</v>
      </c>
      <c r="G678" s="15"/>
      <c r="H678" s="16">
        <f t="shared" si="777"/>
        <v>0</v>
      </c>
      <c r="I678" s="17"/>
      <c r="J678" s="15"/>
      <c r="K678" s="16">
        <f t="shared" si="778"/>
        <v>0</v>
      </c>
      <c r="L678" s="17"/>
      <c r="M678" s="15"/>
      <c r="N678" s="16">
        <f t="shared" si="779"/>
        <v>0</v>
      </c>
      <c r="O678" s="17"/>
      <c r="P678" s="15"/>
      <c r="Q678" s="16">
        <f t="shared" si="780"/>
        <v>0</v>
      </c>
      <c r="R678" s="17"/>
      <c r="S678" s="15"/>
      <c r="T678" s="16">
        <f t="shared" si="781"/>
        <v>0</v>
      </c>
      <c r="U678" s="17"/>
      <c r="V678" s="15"/>
      <c r="W678" s="16">
        <f t="shared" si="782"/>
        <v>0</v>
      </c>
      <c r="X678" s="17"/>
      <c r="Y678" s="15"/>
      <c r="Z678" s="16">
        <f t="shared" si="783"/>
        <v>0</v>
      </c>
      <c r="AA678" s="17"/>
      <c r="AB678" s="15"/>
      <c r="AC678" s="16">
        <f t="shared" si="784"/>
        <v>0</v>
      </c>
      <c r="AD678" s="17"/>
      <c r="AE678" s="15"/>
      <c r="AF678" s="16">
        <f t="shared" si="785"/>
        <v>0</v>
      </c>
      <c r="AG678" s="17"/>
      <c r="AH678" s="15"/>
      <c r="AI678" s="16">
        <f t="shared" si="786"/>
        <v>0</v>
      </c>
      <c r="AJ678" s="17"/>
      <c r="AK678" s="15"/>
      <c r="AL678" s="16">
        <f t="shared" si="787"/>
        <v>0</v>
      </c>
      <c r="AM678" s="17"/>
      <c r="AN678" s="15"/>
      <c r="AO678" s="16">
        <f t="shared" si="788"/>
        <v>0</v>
      </c>
      <c r="AP678" s="17"/>
      <c r="AQ678" s="15"/>
      <c r="AR678" s="16">
        <f t="shared" si="789"/>
        <v>0</v>
      </c>
      <c r="AS678" s="17"/>
      <c r="AT678" s="8"/>
      <c r="AU678" s="65"/>
    </row>
    <row r="679" spans="1:47" ht="15" customHeight="1">
      <c r="A679" s="475" t="s">
        <v>22</v>
      </c>
      <c r="B679" s="498" t="s">
        <v>18</v>
      </c>
      <c r="C679" s="498" t="s">
        <v>19</v>
      </c>
      <c r="D679" s="498" t="s">
        <v>204</v>
      </c>
      <c r="E679" s="498" t="s">
        <v>21</v>
      </c>
      <c r="F679" s="500" t="s">
        <v>23</v>
      </c>
      <c r="G679" s="473" t="s">
        <v>24</v>
      </c>
      <c r="H679" s="475" t="s">
        <v>25</v>
      </c>
      <c r="I679" s="477" t="s">
        <v>26</v>
      </c>
      <c r="J679" s="473" t="s">
        <v>24</v>
      </c>
      <c r="K679" s="475" t="s">
        <v>25</v>
      </c>
      <c r="L679" s="477" t="s">
        <v>26</v>
      </c>
      <c r="M679" s="473" t="s">
        <v>24</v>
      </c>
      <c r="N679" s="475" t="s">
        <v>25</v>
      </c>
      <c r="O679" s="477" t="s">
        <v>26</v>
      </c>
      <c r="P679" s="473" t="s">
        <v>24</v>
      </c>
      <c r="Q679" s="475" t="s">
        <v>25</v>
      </c>
      <c r="R679" s="477" t="s">
        <v>26</v>
      </c>
      <c r="S679" s="473" t="s">
        <v>24</v>
      </c>
      <c r="T679" s="475" t="s">
        <v>25</v>
      </c>
      <c r="U679" s="477" t="s">
        <v>26</v>
      </c>
      <c r="V679" s="473" t="s">
        <v>24</v>
      </c>
      <c r="W679" s="475" t="s">
        <v>25</v>
      </c>
      <c r="X679" s="477" t="s">
        <v>26</v>
      </c>
      <c r="Y679" s="473" t="s">
        <v>24</v>
      </c>
      <c r="Z679" s="475" t="s">
        <v>25</v>
      </c>
      <c r="AA679" s="477" t="s">
        <v>26</v>
      </c>
      <c r="AB679" s="473" t="s">
        <v>24</v>
      </c>
      <c r="AC679" s="475" t="s">
        <v>25</v>
      </c>
      <c r="AD679" s="477" t="s">
        <v>26</v>
      </c>
      <c r="AE679" s="473" t="s">
        <v>24</v>
      </c>
      <c r="AF679" s="475" t="s">
        <v>25</v>
      </c>
      <c r="AG679" s="477" t="s">
        <v>26</v>
      </c>
      <c r="AH679" s="473" t="s">
        <v>24</v>
      </c>
      <c r="AI679" s="475" t="s">
        <v>25</v>
      </c>
      <c r="AJ679" s="477" t="s">
        <v>26</v>
      </c>
      <c r="AK679" s="473" t="s">
        <v>24</v>
      </c>
      <c r="AL679" s="475" t="s">
        <v>25</v>
      </c>
      <c r="AM679" s="477" t="s">
        <v>26</v>
      </c>
      <c r="AN679" s="473" t="s">
        <v>24</v>
      </c>
      <c r="AO679" s="475" t="s">
        <v>25</v>
      </c>
      <c r="AP679" s="477" t="s">
        <v>26</v>
      </c>
      <c r="AQ679" s="473" t="s">
        <v>24</v>
      </c>
      <c r="AR679" s="475" t="s">
        <v>25</v>
      </c>
      <c r="AS679" s="477" t="s">
        <v>26</v>
      </c>
      <c r="AT679" s="523" t="s">
        <v>24</v>
      </c>
      <c r="AU679" s="521" t="s">
        <v>27</v>
      </c>
    </row>
    <row r="680" spans="1:47">
      <c r="A680" s="476"/>
      <c r="B680" s="499"/>
      <c r="C680" s="499"/>
      <c r="D680" s="499"/>
      <c r="E680" s="499"/>
      <c r="F680" s="501"/>
      <c r="G680" s="474"/>
      <c r="H680" s="476"/>
      <c r="I680" s="478"/>
      <c r="J680" s="474"/>
      <c r="K680" s="476"/>
      <c r="L680" s="478"/>
      <c r="M680" s="474"/>
      <c r="N680" s="476"/>
      <c r="O680" s="478"/>
      <c r="P680" s="474"/>
      <c r="Q680" s="476"/>
      <c r="R680" s="478"/>
      <c r="S680" s="474"/>
      <c r="T680" s="476"/>
      <c r="U680" s="478"/>
      <c r="V680" s="474"/>
      <c r="W680" s="476"/>
      <c r="X680" s="478"/>
      <c r="Y680" s="474"/>
      <c r="Z680" s="476"/>
      <c r="AA680" s="478"/>
      <c r="AB680" s="474"/>
      <c r="AC680" s="476"/>
      <c r="AD680" s="478"/>
      <c r="AE680" s="474"/>
      <c r="AF680" s="476"/>
      <c r="AG680" s="478"/>
      <c r="AH680" s="474"/>
      <c r="AI680" s="476"/>
      <c r="AJ680" s="478"/>
      <c r="AK680" s="474"/>
      <c r="AL680" s="476"/>
      <c r="AM680" s="478"/>
      <c r="AN680" s="474"/>
      <c r="AO680" s="476"/>
      <c r="AP680" s="478"/>
      <c r="AQ680" s="474"/>
      <c r="AR680" s="476"/>
      <c r="AS680" s="478"/>
      <c r="AT680" s="524"/>
      <c r="AU680" s="522"/>
    </row>
    <row r="681" spans="1:47" ht="15" customHeight="1">
      <c r="A681" s="525" t="s">
        <v>413</v>
      </c>
      <c r="B681" s="484" t="s">
        <v>426</v>
      </c>
      <c r="C681" s="487">
        <v>3069</v>
      </c>
      <c r="D681" s="490" t="s">
        <v>427</v>
      </c>
      <c r="E681" s="528"/>
      <c r="F681" s="51" t="s">
        <v>31</v>
      </c>
      <c r="G681" s="13"/>
      <c r="H681" s="9">
        <f t="shared" ref="H681:H689" si="790">G681-I681</f>
        <v>0</v>
      </c>
      <c r="I681" s="10"/>
      <c r="J681" s="13"/>
      <c r="K681" s="9">
        <f t="shared" ref="K681:K689" si="791">J681-L681</f>
        <v>0</v>
      </c>
      <c r="L681" s="10"/>
      <c r="M681" s="13"/>
      <c r="N681" s="9">
        <f t="shared" ref="N681:N689" si="792">M681-O681</f>
        <v>0</v>
      </c>
      <c r="O681" s="10"/>
      <c r="P681" s="13"/>
      <c r="Q681" s="9">
        <f t="shared" ref="Q681:Q689" si="793">P681-R681</f>
        <v>0</v>
      </c>
      <c r="R681" s="10"/>
      <c r="S681" s="13"/>
      <c r="T681" s="9">
        <f t="shared" ref="T681:T689" si="794">S681-U681</f>
        <v>0</v>
      </c>
      <c r="U681" s="10"/>
      <c r="V681" s="13"/>
      <c r="W681" s="9">
        <f t="shared" ref="W681:W689" si="795">V681-X681</f>
        <v>0</v>
      </c>
      <c r="X681" s="10"/>
      <c r="Y681" s="13"/>
      <c r="Z681" s="9">
        <f t="shared" ref="Z681:Z689" si="796">Y681-AA681</f>
        <v>0</v>
      </c>
      <c r="AA681" s="10"/>
      <c r="AB681" s="13"/>
      <c r="AC681" s="9">
        <f t="shared" ref="AC681:AC689" si="797">AB681-AD681</f>
        <v>0</v>
      </c>
      <c r="AD681" s="10"/>
      <c r="AE681" s="13"/>
      <c r="AF681" s="9">
        <f t="shared" ref="AF681:AF689" si="798">AE681-AG681</f>
        <v>0</v>
      </c>
      <c r="AG681" s="10"/>
      <c r="AH681" s="13"/>
      <c r="AI681" s="9">
        <f t="shared" ref="AI681:AI689" si="799">AH681-AJ681</f>
        <v>0</v>
      </c>
      <c r="AJ681" s="10"/>
      <c r="AK681" s="13"/>
      <c r="AL681" s="9">
        <f t="shared" ref="AL681:AL689" si="800">AK681-AM681</f>
        <v>0</v>
      </c>
      <c r="AM681" s="10"/>
      <c r="AN681" s="13"/>
      <c r="AO681" s="9">
        <f t="shared" ref="AO681:AO689" si="801">AN681-AP681</f>
        <v>0</v>
      </c>
      <c r="AP681" s="10"/>
      <c r="AQ681" s="13"/>
      <c r="AR681" s="9">
        <f t="shared" ref="AR681:AR689" si="802">AQ681-AS681</f>
        <v>0</v>
      </c>
      <c r="AS681" s="10"/>
      <c r="AT681" s="22"/>
      <c r="AU681" s="4" t="s">
        <v>32</v>
      </c>
    </row>
    <row r="682" spans="1:47">
      <c r="A682" s="526"/>
      <c r="B682" s="485"/>
      <c r="C682" s="488"/>
      <c r="D682" s="491"/>
      <c r="E682" s="529"/>
      <c r="F682" s="52" t="s">
        <v>33</v>
      </c>
      <c r="G682" s="13"/>
      <c r="H682" s="11">
        <f t="shared" si="790"/>
        <v>0</v>
      </c>
      <c r="I682" s="12"/>
      <c r="J682" s="13"/>
      <c r="K682" s="11">
        <f t="shared" si="791"/>
        <v>0</v>
      </c>
      <c r="L682" s="12"/>
      <c r="M682" s="13"/>
      <c r="N682" s="11">
        <f t="shared" si="792"/>
        <v>0</v>
      </c>
      <c r="O682" s="12"/>
      <c r="P682" s="13"/>
      <c r="Q682" s="11">
        <f t="shared" si="793"/>
        <v>0</v>
      </c>
      <c r="R682" s="12"/>
      <c r="S682" s="13"/>
      <c r="T682" s="11">
        <f t="shared" si="794"/>
        <v>0</v>
      </c>
      <c r="U682" s="12"/>
      <c r="V682" s="13"/>
      <c r="W682" s="11">
        <f t="shared" si="795"/>
        <v>0</v>
      </c>
      <c r="X682" s="12"/>
      <c r="Y682" s="13"/>
      <c r="Z682" s="11">
        <f t="shared" si="796"/>
        <v>0</v>
      </c>
      <c r="AA682" s="12"/>
      <c r="AB682" s="13"/>
      <c r="AC682" s="11">
        <f t="shared" si="797"/>
        <v>0</v>
      </c>
      <c r="AD682" s="12"/>
      <c r="AE682" s="13"/>
      <c r="AF682" s="11">
        <f t="shared" si="798"/>
        <v>0</v>
      </c>
      <c r="AG682" s="12"/>
      <c r="AH682" s="13"/>
      <c r="AI682" s="11">
        <f t="shared" si="799"/>
        <v>0</v>
      </c>
      <c r="AJ682" s="12"/>
      <c r="AK682" s="13"/>
      <c r="AL682" s="11">
        <f t="shared" si="800"/>
        <v>0</v>
      </c>
      <c r="AM682" s="12"/>
      <c r="AN682" s="13"/>
      <c r="AO682" s="11">
        <f t="shared" si="801"/>
        <v>0</v>
      </c>
      <c r="AP682" s="12"/>
      <c r="AQ682" s="13"/>
      <c r="AR682" s="11">
        <f t="shared" si="802"/>
        <v>0</v>
      </c>
      <c r="AS682" s="12"/>
      <c r="AT682" s="3"/>
      <c r="AU682" s="63">
        <f>SUM(Y681:Y689,AB681:AB689,AE681:AE689,AH681:AH689,AK681:AK689,AT681:AT689,AN681:AN689,AQ681:AQ689)</f>
        <v>2235200</v>
      </c>
    </row>
    <row r="683" spans="1:47">
      <c r="A683" s="526"/>
      <c r="B683" s="485"/>
      <c r="C683" s="488"/>
      <c r="D683" s="491"/>
      <c r="E683" s="529"/>
      <c r="F683" s="52" t="s">
        <v>34</v>
      </c>
      <c r="G683" s="13"/>
      <c r="H683" s="11">
        <f t="shared" si="790"/>
        <v>0</v>
      </c>
      <c r="I683" s="12"/>
      <c r="J683" s="13"/>
      <c r="K683" s="11">
        <f t="shared" si="791"/>
        <v>0</v>
      </c>
      <c r="L683" s="12"/>
      <c r="M683" s="13"/>
      <c r="N683" s="11">
        <f t="shared" si="792"/>
        <v>0</v>
      </c>
      <c r="O683" s="12"/>
      <c r="P683" s="13"/>
      <c r="Q683" s="11">
        <f t="shared" si="793"/>
        <v>0</v>
      </c>
      <c r="R683" s="12"/>
      <c r="S683" s="13"/>
      <c r="T683" s="11">
        <f t="shared" si="794"/>
        <v>0</v>
      </c>
      <c r="U683" s="12"/>
      <c r="V683" s="13"/>
      <c r="W683" s="11">
        <f t="shared" si="795"/>
        <v>0</v>
      </c>
      <c r="X683" s="12"/>
      <c r="Y683" s="13"/>
      <c r="Z683" s="11">
        <f t="shared" si="796"/>
        <v>0</v>
      </c>
      <c r="AA683" s="12"/>
      <c r="AB683" s="177">
        <v>335200</v>
      </c>
      <c r="AC683" s="11">
        <f>AB683-AD683</f>
        <v>0</v>
      </c>
      <c r="AD683" s="12">
        <v>335200</v>
      </c>
      <c r="AE683" s="13"/>
      <c r="AF683" s="11">
        <f t="shared" si="798"/>
        <v>0</v>
      </c>
      <c r="AG683" s="12"/>
      <c r="AH683" s="13"/>
      <c r="AI683" s="11">
        <f t="shared" si="799"/>
        <v>0</v>
      </c>
      <c r="AJ683" s="12"/>
      <c r="AK683" s="13"/>
      <c r="AL683" s="11">
        <f t="shared" si="800"/>
        <v>0</v>
      </c>
      <c r="AM683" s="12"/>
      <c r="AN683" s="13"/>
      <c r="AO683" s="11">
        <f t="shared" si="801"/>
        <v>0</v>
      </c>
      <c r="AP683" s="12"/>
      <c r="AQ683" s="13"/>
      <c r="AR683" s="11">
        <f t="shared" si="802"/>
        <v>0</v>
      </c>
      <c r="AS683" s="12"/>
      <c r="AT683" s="3"/>
      <c r="AU683" s="7" t="s">
        <v>35</v>
      </c>
    </row>
    <row r="684" spans="1:47">
      <c r="A684" s="526"/>
      <c r="B684" s="485"/>
      <c r="C684" s="488"/>
      <c r="D684" s="491"/>
      <c r="E684" s="529"/>
      <c r="F684" s="52" t="s">
        <v>36</v>
      </c>
      <c r="G684" s="13"/>
      <c r="H684" s="11">
        <f t="shared" si="790"/>
        <v>0</v>
      </c>
      <c r="I684" s="12"/>
      <c r="J684" s="13"/>
      <c r="K684" s="11">
        <f t="shared" si="791"/>
        <v>0</v>
      </c>
      <c r="L684" s="12"/>
      <c r="M684" s="13"/>
      <c r="N684" s="11">
        <f t="shared" si="792"/>
        <v>0</v>
      </c>
      <c r="O684" s="12"/>
      <c r="P684" s="13"/>
      <c r="Q684" s="11">
        <f t="shared" si="793"/>
        <v>0</v>
      </c>
      <c r="R684" s="12"/>
      <c r="S684" s="13"/>
      <c r="T684" s="11">
        <f t="shared" si="794"/>
        <v>0</v>
      </c>
      <c r="U684" s="12"/>
      <c r="V684" s="13"/>
      <c r="W684" s="11">
        <f t="shared" si="795"/>
        <v>0</v>
      </c>
      <c r="X684" s="12"/>
      <c r="Y684" s="13"/>
      <c r="Z684" s="11">
        <f t="shared" si="796"/>
        <v>0</v>
      </c>
      <c r="AA684" s="12"/>
      <c r="AB684" s="13"/>
      <c r="AC684" s="11">
        <f t="shared" si="797"/>
        <v>0</v>
      </c>
      <c r="AD684" s="12"/>
      <c r="AE684" s="177"/>
      <c r="AF684" s="11">
        <f t="shared" si="798"/>
        <v>0</v>
      </c>
      <c r="AG684" s="12"/>
      <c r="AH684" s="177"/>
      <c r="AI684" s="166">
        <f t="shared" si="799"/>
        <v>0</v>
      </c>
      <c r="AJ684" s="167"/>
      <c r="AK684" s="465">
        <v>44000</v>
      </c>
      <c r="AL684" s="466">
        <f t="shared" si="800"/>
        <v>44000</v>
      </c>
      <c r="AM684" s="467"/>
      <c r="AN684" s="13"/>
      <c r="AO684" s="11">
        <f t="shared" si="801"/>
        <v>0</v>
      </c>
      <c r="AP684" s="12"/>
      <c r="AQ684" s="13"/>
      <c r="AR684" s="11">
        <f t="shared" si="802"/>
        <v>0</v>
      </c>
      <c r="AS684" s="12"/>
      <c r="AT684" s="3"/>
      <c r="AU684" s="63">
        <f>SUM(Z681:Z689,AC681:AC689,AF681:AF689,AI681:AI689,AL681:AL689,AO681:AO689,AR681:AR689)</f>
        <v>1900000</v>
      </c>
    </row>
    <row r="685" spans="1:47">
      <c r="A685" s="526"/>
      <c r="B685" s="485"/>
      <c r="C685" s="488"/>
      <c r="D685" s="491"/>
      <c r="E685" s="529"/>
      <c r="F685" s="52" t="s">
        <v>37</v>
      </c>
      <c r="G685" s="13"/>
      <c r="H685" s="11">
        <f t="shared" si="790"/>
        <v>0</v>
      </c>
      <c r="I685" s="12"/>
      <c r="J685" s="13"/>
      <c r="K685" s="11">
        <f t="shared" si="791"/>
        <v>0</v>
      </c>
      <c r="L685" s="12"/>
      <c r="M685" s="13"/>
      <c r="N685" s="11">
        <f t="shared" si="792"/>
        <v>0</v>
      </c>
      <c r="O685" s="12"/>
      <c r="P685" s="13"/>
      <c r="Q685" s="11">
        <f t="shared" si="793"/>
        <v>0</v>
      </c>
      <c r="R685" s="12"/>
      <c r="S685" s="13"/>
      <c r="T685" s="11">
        <f t="shared" si="794"/>
        <v>0</v>
      </c>
      <c r="U685" s="12"/>
      <c r="V685" s="13"/>
      <c r="W685" s="11">
        <f t="shared" si="795"/>
        <v>0</v>
      </c>
      <c r="X685" s="12"/>
      <c r="Y685" s="13"/>
      <c r="Z685" s="11">
        <f t="shared" si="796"/>
        <v>0</v>
      </c>
      <c r="AA685" s="12"/>
      <c r="AB685" s="13"/>
      <c r="AC685" s="11">
        <f t="shared" si="797"/>
        <v>0</v>
      </c>
      <c r="AD685" s="12"/>
      <c r="AE685" s="13"/>
      <c r="AF685" s="11">
        <f t="shared" si="798"/>
        <v>0</v>
      </c>
      <c r="AG685" s="12"/>
      <c r="AH685" s="177"/>
      <c r="AI685" s="11">
        <f t="shared" si="799"/>
        <v>0</v>
      </c>
      <c r="AJ685" s="12"/>
      <c r="AK685" s="13"/>
      <c r="AL685" s="11">
        <f t="shared" si="800"/>
        <v>0</v>
      </c>
      <c r="AM685" s="12"/>
      <c r="AN685" s="465">
        <v>128000</v>
      </c>
      <c r="AO685" s="466">
        <f t="shared" si="801"/>
        <v>128000</v>
      </c>
      <c r="AP685" s="467"/>
      <c r="AQ685" s="13"/>
      <c r="AR685" s="11">
        <f t="shared" si="802"/>
        <v>0</v>
      </c>
      <c r="AS685" s="12"/>
      <c r="AT685" s="3"/>
      <c r="AU685" s="7" t="s">
        <v>38</v>
      </c>
    </row>
    <row r="686" spans="1:47">
      <c r="A686" s="526"/>
      <c r="B686" s="485"/>
      <c r="C686" s="488"/>
      <c r="D686" s="491"/>
      <c r="E686" s="529"/>
      <c r="F686" s="52" t="s">
        <v>40</v>
      </c>
      <c r="G686" s="13"/>
      <c r="H686" s="11">
        <f t="shared" si="790"/>
        <v>0</v>
      </c>
      <c r="I686" s="12"/>
      <c r="J686" s="13"/>
      <c r="K686" s="11">
        <f t="shared" si="791"/>
        <v>0</v>
      </c>
      <c r="L686" s="12"/>
      <c r="M686" s="13"/>
      <c r="N686" s="11">
        <f t="shared" si="792"/>
        <v>0</v>
      </c>
      <c r="O686" s="12"/>
      <c r="P686" s="13"/>
      <c r="Q686" s="11">
        <f t="shared" si="793"/>
        <v>0</v>
      </c>
      <c r="R686" s="12"/>
      <c r="S686" s="13"/>
      <c r="T686" s="11">
        <f t="shared" si="794"/>
        <v>0</v>
      </c>
      <c r="U686" s="12"/>
      <c r="V686" s="13"/>
      <c r="W686" s="11">
        <f t="shared" si="795"/>
        <v>0</v>
      </c>
      <c r="X686" s="12"/>
      <c r="Y686" s="13"/>
      <c r="Z686" s="11">
        <f t="shared" si="796"/>
        <v>0</v>
      </c>
      <c r="AA686" s="12"/>
      <c r="AB686" s="13"/>
      <c r="AC686" s="11">
        <f t="shared" si="797"/>
        <v>0</v>
      </c>
      <c r="AD686" s="12"/>
      <c r="AE686" s="13"/>
      <c r="AF686" s="11">
        <f t="shared" si="798"/>
        <v>0</v>
      </c>
      <c r="AG686" s="12"/>
      <c r="AH686" s="13"/>
      <c r="AI686" s="11">
        <f t="shared" si="799"/>
        <v>0</v>
      </c>
      <c r="AJ686" s="12"/>
      <c r="AK686" s="177"/>
      <c r="AL686" s="11">
        <f t="shared" si="800"/>
        <v>0</v>
      </c>
      <c r="AM686" s="12"/>
      <c r="AN686" s="465">
        <v>1728000</v>
      </c>
      <c r="AO686" s="466">
        <f t="shared" si="801"/>
        <v>1728000</v>
      </c>
      <c r="AP686" s="467"/>
      <c r="AQ686" s="177"/>
      <c r="AR686" s="11">
        <f t="shared" si="802"/>
        <v>0</v>
      </c>
      <c r="AS686" s="12"/>
      <c r="AT686" s="3"/>
      <c r="AU686" s="63">
        <f>SUM(AA681:AA689,AD681:AD689,AG681:AG689,AJ681:AJ689,AM681:AM689,AP681:AP689,AS681:AS689)</f>
        <v>335200</v>
      </c>
    </row>
    <row r="687" spans="1:47">
      <c r="A687" s="526"/>
      <c r="B687" s="485"/>
      <c r="C687" s="488"/>
      <c r="D687" s="491"/>
      <c r="E687" s="529"/>
      <c r="F687" s="52" t="s">
        <v>41</v>
      </c>
      <c r="G687" s="13"/>
      <c r="H687" s="11">
        <f t="shared" si="790"/>
        <v>0</v>
      </c>
      <c r="I687" s="12"/>
      <c r="J687" s="13"/>
      <c r="K687" s="11">
        <f t="shared" si="791"/>
        <v>0</v>
      </c>
      <c r="L687" s="12"/>
      <c r="M687" s="13"/>
      <c r="N687" s="11">
        <f t="shared" si="792"/>
        <v>0</v>
      </c>
      <c r="O687" s="12"/>
      <c r="P687" s="13"/>
      <c r="Q687" s="11">
        <f t="shared" si="793"/>
        <v>0</v>
      </c>
      <c r="R687" s="12"/>
      <c r="S687" s="13"/>
      <c r="T687" s="11">
        <f t="shared" si="794"/>
        <v>0</v>
      </c>
      <c r="U687" s="12"/>
      <c r="V687" s="13"/>
      <c r="W687" s="11">
        <f t="shared" si="795"/>
        <v>0</v>
      </c>
      <c r="X687" s="12"/>
      <c r="Y687" s="13"/>
      <c r="Z687" s="11">
        <f t="shared" si="796"/>
        <v>0</v>
      </c>
      <c r="AA687" s="12"/>
      <c r="AB687" s="13"/>
      <c r="AC687" s="11">
        <f t="shared" si="797"/>
        <v>0</v>
      </c>
      <c r="AD687" s="12"/>
      <c r="AE687" s="13"/>
      <c r="AF687" s="11">
        <f t="shared" si="798"/>
        <v>0</v>
      </c>
      <c r="AG687" s="12"/>
      <c r="AH687" s="13"/>
      <c r="AI687" s="11">
        <f t="shared" si="799"/>
        <v>0</v>
      </c>
      <c r="AJ687" s="12"/>
      <c r="AK687" s="13"/>
      <c r="AL687" s="11">
        <f t="shared" si="800"/>
        <v>0</v>
      </c>
      <c r="AM687" s="12"/>
      <c r="AN687" s="13"/>
      <c r="AO687" s="11">
        <f t="shared" si="801"/>
        <v>0</v>
      </c>
      <c r="AP687" s="12"/>
      <c r="AQ687" s="13"/>
      <c r="AR687" s="11">
        <f t="shared" si="802"/>
        <v>0</v>
      </c>
      <c r="AS687" s="12"/>
      <c r="AT687" s="3"/>
      <c r="AU687" s="7" t="s">
        <v>42</v>
      </c>
    </row>
    <row r="688" spans="1:47">
      <c r="A688" s="526"/>
      <c r="B688" s="485"/>
      <c r="C688" s="488"/>
      <c r="D688" s="491"/>
      <c r="E688" s="529"/>
      <c r="F688" s="52" t="s">
        <v>43</v>
      </c>
      <c r="G688" s="13"/>
      <c r="H688" s="11">
        <f t="shared" si="790"/>
        <v>0</v>
      </c>
      <c r="I688" s="12"/>
      <c r="J688" s="13"/>
      <c r="K688" s="11">
        <f t="shared" si="791"/>
        <v>0</v>
      </c>
      <c r="L688" s="12"/>
      <c r="M688" s="13"/>
      <c r="N688" s="11">
        <f t="shared" si="792"/>
        <v>0</v>
      </c>
      <c r="O688" s="12"/>
      <c r="P688" s="13"/>
      <c r="Q688" s="11">
        <f t="shared" si="793"/>
        <v>0</v>
      </c>
      <c r="R688" s="12"/>
      <c r="S688" s="13"/>
      <c r="T688" s="11">
        <f t="shared" si="794"/>
        <v>0</v>
      </c>
      <c r="U688" s="12"/>
      <c r="V688" s="13"/>
      <c r="W688" s="11">
        <f t="shared" si="795"/>
        <v>0</v>
      </c>
      <c r="X688" s="12"/>
      <c r="Y688" s="13"/>
      <c r="Z688" s="11">
        <f t="shared" si="796"/>
        <v>0</v>
      </c>
      <c r="AA688" s="12"/>
      <c r="AB688" s="13"/>
      <c r="AC688" s="11">
        <f t="shared" si="797"/>
        <v>0</v>
      </c>
      <c r="AD688" s="12"/>
      <c r="AE688" s="13"/>
      <c r="AF688" s="11">
        <f t="shared" si="798"/>
        <v>0</v>
      </c>
      <c r="AG688" s="12"/>
      <c r="AH688" s="13"/>
      <c r="AI688" s="11">
        <f t="shared" si="799"/>
        <v>0</v>
      </c>
      <c r="AJ688" s="12"/>
      <c r="AK688" s="13"/>
      <c r="AL688" s="11">
        <f t="shared" si="800"/>
        <v>0</v>
      </c>
      <c r="AM688" s="12"/>
      <c r="AN688" s="13"/>
      <c r="AO688" s="11">
        <f t="shared" si="801"/>
        <v>0</v>
      </c>
      <c r="AP688" s="12"/>
      <c r="AQ688" s="13"/>
      <c r="AR688" s="11">
        <f t="shared" si="802"/>
        <v>0</v>
      </c>
      <c r="AS688" s="12"/>
      <c r="AT688" s="3"/>
      <c r="AU688" s="64">
        <f>AU686/AU682</f>
        <v>0.14996420901932714</v>
      </c>
    </row>
    <row r="689" spans="1:47" ht="15.75" customHeight="1">
      <c r="A689" s="527"/>
      <c r="B689" s="486"/>
      <c r="C689" s="489"/>
      <c r="D689" s="492"/>
      <c r="E689" s="530"/>
      <c r="F689" s="53" t="s">
        <v>44</v>
      </c>
      <c r="G689" s="15"/>
      <c r="H689" s="16">
        <f t="shared" si="790"/>
        <v>0</v>
      </c>
      <c r="I689" s="17"/>
      <c r="J689" s="15"/>
      <c r="K689" s="16">
        <f t="shared" si="791"/>
        <v>0</v>
      </c>
      <c r="L689" s="17"/>
      <c r="M689" s="15"/>
      <c r="N689" s="16">
        <f t="shared" si="792"/>
        <v>0</v>
      </c>
      <c r="O689" s="17"/>
      <c r="P689" s="15"/>
      <c r="Q689" s="16">
        <f t="shared" si="793"/>
        <v>0</v>
      </c>
      <c r="R689" s="17"/>
      <c r="S689" s="15"/>
      <c r="T689" s="16">
        <f t="shared" si="794"/>
        <v>0</v>
      </c>
      <c r="U689" s="17"/>
      <c r="V689" s="15"/>
      <c r="W689" s="16">
        <f t="shared" si="795"/>
        <v>0</v>
      </c>
      <c r="X689" s="17"/>
      <c r="Y689" s="15"/>
      <c r="Z689" s="16">
        <f t="shared" si="796"/>
        <v>0</v>
      </c>
      <c r="AA689" s="17"/>
      <c r="AB689" s="15"/>
      <c r="AC689" s="16">
        <f t="shared" si="797"/>
        <v>0</v>
      </c>
      <c r="AD689" s="17"/>
      <c r="AE689" s="15"/>
      <c r="AF689" s="16">
        <f t="shared" si="798"/>
        <v>0</v>
      </c>
      <c r="AG689" s="17"/>
      <c r="AH689" s="15"/>
      <c r="AI689" s="16">
        <f t="shared" si="799"/>
        <v>0</v>
      </c>
      <c r="AJ689" s="17"/>
      <c r="AK689" s="15"/>
      <c r="AL689" s="16">
        <f t="shared" si="800"/>
        <v>0</v>
      </c>
      <c r="AM689" s="17"/>
      <c r="AN689" s="15"/>
      <c r="AO689" s="16">
        <f t="shared" si="801"/>
        <v>0</v>
      </c>
      <c r="AP689" s="17"/>
      <c r="AQ689" s="15"/>
      <c r="AR689" s="16">
        <f t="shared" si="802"/>
        <v>0</v>
      </c>
      <c r="AS689" s="17"/>
      <c r="AT689" s="8"/>
      <c r="AU689" s="65"/>
    </row>
    <row r="690" spans="1:47" ht="15" customHeight="1">
      <c r="A690" s="475" t="s">
        <v>22</v>
      </c>
      <c r="B690" s="498" t="s">
        <v>18</v>
      </c>
      <c r="C690" s="498" t="s">
        <v>19</v>
      </c>
      <c r="D690" s="498" t="s">
        <v>204</v>
      </c>
      <c r="E690" s="498" t="s">
        <v>21</v>
      </c>
      <c r="F690" s="500" t="s">
        <v>23</v>
      </c>
      <c r="G690" s="473" t="s">
        <v>24</v>
      </c>
      <c r="H690" s="475" t="s">
        <v>25</v>
      </c>
      <c r="I690" s="477" t="s">
        <v>26</v>
      </c>
      <c r="J690" s="473" t="s">
        <v>24</v>
      </c>
      <c r="K690" s="475" t="s">
        <v>25</v>
      </c>
      <c r="L690" s="477" t="s">
        <v>26</v>
      </c>
      <c r="M690" s="473" t="s">
        <v>24</v>
      </c>
      <c r="N690" s="475" t="s">
        <v>25</v>
      </c>
      <c r="O690" s="477" t="s">
        <v>26</v>
      </c>
      <c r="P690" s="473" t="s">
        <v>24</v>
      </c>
      <c r="Q690" s="475" t="s">
        <v>25</v>
      </c>
      <c r="R690" s="477" t="s">
        <v>26</v>
      </c>
      <c r="S690" s="473" t="s">
        <v>24</v>
      </c>
      <c r="T690" s="475" t="s">
        <v>25</v>
      </c>
      <c r="U690" s="477" t="s">
        <v>26</v>
      </c>
      <c r="V690" s="473" t="s">
        <v>24</v>
      </c>
      <c r="W690" s="475" t="s">
        <v>25</v>
      </c>
      <c r="X690" s="477" t="s">
        <v>26</v>
      </c>
      <c r="Y690" s="473" t="s">
        <v>24</v>
      </c>
      <c r="Z690" s="475" t="s">
        <v>25</v>
      </c>
      <c r="AA690" s="477" t="s">
        <v>26</v>
      </c>
      <c r="AB690" s="473" t="s">
        <v>24</v>
      </c>
      <c r="AC690" s="475" t="s">
        <v>25</v>
      </c>
      <c r="AD690" s="477" t="s">
        <v>26</v>
      </c>
      <c r="AE690" s="473" t="s">
        <v>24</v>
      </c>
      <c r="AF690" s="475" t="s">
        <v>25</v>
      </c>
      <c r="AG690" s="477" t="s">
        <v>26</v>
      </c>
      <c r="AH690" s="473" t="s">
        <v>24</v>
      </c>
      <c r="AI690" s="475" t="s">
        <v>25</v>
      </c>
      <c r="AJ690" s="477" t="s">
        <v>26</v>
      </c>
      <c r="AK690" s="473" t="s">
        <v>24</v>
      </c>
      <c r="AL690" s="475" t="s">
        <v>25</v>
      </c>
      <c r="AM690" s="477" t="s">
        <v>26</v>
      </c>
      <c r="AN690" s="473" t="s">
        <v>24</v>
      </c>
      <c r="AO690" s="475" t="s">
        <v>25</v>
      </c>
      <c r="AP690" s="477" t="s">
        <v>26</v>
      </c>
      <c r="AQ690" s="473" t="s">
        <v>24</v>
      </c>
      <c r="AR690" s="475" t="s">
        <v>25</v>
      </c>
      <c r="AS690" s="477" t="s">
        <v>26</v>
      </c>
      <c r="AT690" s="523" t="s">
        <v>24</v>
      </c>
      <c r="AU690" s="521" t="s">
        <v>27</v>
      </c>
    </row>
    <row r="691" spans="1:47">
      <c r="A691" s="476"/>
      <c r="B691" s="499"/>
      <c r="C691" s="499"/>
      <c r="D691" s="499"/>
      <c r="E691" s="499"/>
      <c r="F691" s="501"/>
      <c r="G691" s="474"/>
      <c r="H691" s="476"/>
      <c r="I691" s="478"/>
      <c r="J691" s="474"/>
      <c r="K691" s="476"/>
      <c r="L691" s="478"/>
      <c r="M691" s="474"/>
      <c r="N691" s="476"/>
      <c r="O691" s="478"/>
      <c r="P691" s="474"/>
      <c r="Q691" s="476"/>
      <c r="R691" s="478"/>
      <c r="S691" s="474"/>
      <c r="T691" s="476"/>
      <c r="U691" s="478"/>
      <c r="V691" s="474"/>
      <c r="W691" s="476"/>
      <c r="X691" s="478"/>
      <c r="Y691" s="474"/>
      <c r="Z691" s="476"/>
      <c r="AA691" s="478"/>
      <c r="AB691" s="474"/>
      <c r="AC691" s="476"/>
      <c r="AD691" s="478"/>
      <c r="AE691" s="474"/>
      <c r="AF691" s="476"/>
      <c r="AG691" s="478"/>
      <c r="AH691" s="474"/>
      <c r="AI691" s="476"/>
      <c r="AJ691" s="478"/>
      <c r="AK691" s="474"/>
      <c r="AL691" s="476"/>
      <c r="AM691" s="478"/>
      <c r="AN691" s="474"/>
      <c r="AO691" s="476"/>
      <c r="AP691" s="478"/>
      <c r="AQ691" s="474"/>
      <c r="AR691" s="476"/>
      <c r="AS691" s="478"/>
      <c r="AT691" s="524"/>
      <c r="AU691" s="522"/>
    </row>
    <row r="692" spans="1:47" ht="15" customHeight="1">
      <c r="A692" s="525" t="s">
        <v>230</v>
      </c>
      <c r="B692" s="484" t="s">
        <v>428</v>
      </c>
      <c r="C692" s="487">
        <v>3111</v>
      </c>
      <c r="D692" s="490"/>
      <c r="E692" s="528"/>
      <c r="F692" s="51" t="s">
        <v>31</v>
      </c>
      <c r="G692" s="13"/>
      <c r="H692" s="9">
        <f t="shared" ref="H692:H700" si="803">G692-I692</f>
        <v>0</v>
      </c>
      <c r="I692" s="10"/>
      <c r="J692" s="13"/>
      <c r="K692" s="9">
        <f t="shared" ref="K692:K700" si="804">J692-L692</f>
        <v>0</v>
      </c>
      <c r="L692" s="10"/>
      <c r="M692" s="13"/>
      <c r="N692" s="9">
        <f t="shared" ref="N692:N700" si="805">M692-O692</f>
        <v>0</v>
      </c>
      <c r="O692" s="10"/>
      <c r="P692" s="13"/>
      <c r="Q692" s="9">
        <f t="shared" ref="Q692:Q700" si="806">P692-R692</f>
        <v>0</v>
      </c>
      <c r="R692" s="10"/>
      <c r="S692" s="13"/>
      <c r="T692" s="9">
        <f t="shared" ref="T692:T700" si="807">S692-U692</f>
        <v>0</v>
      </c>
      <c r="U692" s="10"/>
      <c r="V692" s="13"/>
      <c r="W692" s="9">
        <f t="shared" ref="W692:W700" si="808">V692-X692</f>
        <v>0</v>
      </c>
      <c r="X692" s="10"/>
      <c r="Y692" s="13"/>
      <c r="Z692" s="9">
        <f t="shared" ref="Z692:Z700" si="809">Y692-AA692</f>
        <v>0</v>
      </c>
      <c r="AA692" s="10"/>
      <c r="AB692" s="13"/>
      <c r="AC692" s="9">
        <f t="shared" ref="AC692:AC700" si="810">AB692-AD692</f>
        <v>0</v>
      </c>
      <c r="AD692" s="10"/>
      <c r="AE692" s="13"/>
      <c r="AF692" s="9">
        <f t="shared" ref="AF692:AF700" si="811">AE692-AG692</f>
        <v>0</v>
      </c>
      <c r="AG692" s="10"/>
      <c r="AH692" s="13"/>
      <c r="AI692" s="9">
        <f t="shared" ref="AI692:AI700" si="812">AH692-AJ692</f>
        <v>0</v>
      </c>
      <c r="AJ692" s="10"/>
      <c r="AK692" s="13"/>
      <c r="AL692" s="9">
        <f t="shared" ref="AL692:AL700" si="813">AK692-AM692</f>
        <v>0</v>
      </c>
      <c r="AM692" s="10"/>
      <c r="AN692" s="13"/>
      <c r="AO692" s="9">
        <f t="shared" ref="AO692:AO700" si="814">AN692-AP692</f>
        <v>0</v>
      </c>
      <c r="AP692" s="10"/>
      <c r="AQ692" s="13"/>
      <c r="AR692" s="9">
        <f t="shared" ref="AR692:AR700" si="815">AQ692-AS692</f>
        <v>0</v>
      </c>
      <c r="AS692" s="10"/>
      <c r="AT692" s="22"/>
      <c r="AU692" s="4" t="s">
        <v>32</v>
      </c>
    </row>
    <row r="693" spans="1:47">
      <c r="A693" s="526"/>
      <c r="B693" s="485"/>
      <c r="C693" s="488"/>
      <c r="D693" s="491"/>
      <c r="E693" s="529"/>
      <c r="F693" s="52" t="s">
        <v>33</v>
      </c>
      <c r="G693" s="13"/>
      <c r="H693" s="11">
        <f t="shared" si="803"/>
        <v>0</v>
      </c>
      <c r="I693" s="12"/>
      <c r="J693" s="13"/>
      <c r="K693" s="11">
        <f t="shared" si="804"/>
        <v>0</v>
      </c>
      <c r="L693" s="12"/>
      <c r="M693" s="13"/>
      <c r="N693" s="11">
        <f t="shared" si="805"/>
        <v>0</v>
      </c>
      <c r="O693" s="12"/>
      <c r="P693" s="13"/>
      <c r="Q693" s="11">
        <f t="shared" si="806"/>
        <v>0</v>
      </c>
      <c r="R693" s="12"/>
      <c r="S693" s="13"/>
      <c r="T693" s="11">
        <f t="shared" si="807"/>
        <v>0</v>
      </c>
      <c r="U693" s="12"/>
      <c r="V693" s="13"/>
      <c r="W693" s="11">
        <f t="shared" si="808"/>
        <v>0</v>
      </c>
      <c r="X693" s="12"/>
      <c r="Y693" s="13"/>
      <c r="Z693" s="11">
        <f t="shared" si="809"/>
        <v>0</v>
      </c>
      <c r="AA693" s="12"/>
      <c r="AB693" s="13"/>
      <c r="AC693" s="11">
        <f t="shared" si="810"/>
        <v>0</v>
      </c>
      <c r="AD693" s="12"/>
      <c r="AE693" s="13"/>
      <c r="AF693" s="11">
        <f t="shared" si="811"/>
        <v>0</v>
      </c>
      <c r="AG693" s="12"/>
      <c r="AH693" s="13"/>
      <c r="AI693" s="11">
        <f t="shared" si="812"/>
        <v>0</v>
      </c>
      <c r="AJ693" s="12"/>
      <c r="AK693" s="13"/>
      <c r="AL693" s="11">
        <f t="shared" si="813"/>
        <v>0</v>
      </c>
      <c r="AM693" s="12"/>
      <c r="AN693" s="13"/>
      <c r="AO693" s="11">
        <f t="shared" si="814"/>
        <v>0</v>
      </c>
      <c r="AP693" s="12"/>
      <c r="AQ693" s="13"/>
      <c r="AR693" s="11">
        <f t="shared" si="815"/>
        <v>0</v>
      </c>
      <c r="AS693" s="12"/>
      <c r="AT693" s="3"/>
      <c r="AU693" s="63">
        <f>SUM(Y692:Y700,AB692:AB700,AE692:AE700,AH692:AH700,AK692:AK700,AT692:AT700,AN692:AN700,AQ692:AQ700)</f>
        <v>0</v>
      </c>
    </row>
    <row r="694" spans="1:47">
      <c r="A694" s="526"/>
      <c r="B694" s="485"/>
      <c r="C694" s="488"/>
      <c r="D694" s="491"/>
      <c r="E694" s="529"/>
      <c r="F694" s="52" t="s">
        <v>34</v>
      </c>
      <c r="G694" s="13"/>
      <c r="H694" s="11">
        <f t="shared" si="803"/>
        <v>0</v>
      </c>
      <c r="I694" s="12"/>
      <c r="J694" s="13"/>
      <c r="K694" s="11">
        <f t="shared" si="804"/>
        <v>0</v>
      </c>
      <c r="L694" s="12"/>
      <c r="M694" s="13"/>
      <c r="N694" s="11">
        <f t="shared" si="805"/>
        <v>0</v>
      </c>
      <c r="O694" s="12"/>
      <c r="P694" s="13"/>
      <c r="Q694" s="11">
        <f t="shared" si="806"/>
        <v>0</v>
      </c>
      <c r="R694" s="12"/>
      <c r="S694" s="13"/>
      <c r="T694" s="11">
        <f t="shared" si="807"/>
        <v>0</v>
      </c>
      <c r="U694" s="12"/>
      <c r="V694" s="13"/>
      <c r="W694" s="11">
        <f t="shared" si="808"/>
        <v>0</v>
      </c>
      <c r="X694" s="12"/>
      <c r="Y694" s="13"/>
      <c r="Z694" s="11">
        <f t="shared" si="809"/>
        <v>0</v>
      </c>
      <c r="AA694" s="12"/>
      <c r="AB694" s="177"/>
      <c r="AC694" s="166">
        <f t="shared" si="810"/>
        <v>0</v>
      </c>
      <c r="AD694" s="12"/>
      <c r="AE694" s="13"/>
      <c r="AF694" s="11">
        <f t="shared" si="811"/>
        <v>0</v>
      </c>
      <c r="AG694" s="12"/>
      <c r="AH694" s="465"/>
      <c r="AI694" s="466">
        <f t="shared" si="812"/>
        <v>0</v>
      </c>
      <c r="AJ694" s="467"/>
      <c r="AK694" s="13"/>
      <c r="AL694" s="11">
        <f t="shared" si="813"/>
        <v>0</v>
      </c>
      <c r="AM694" s="12"/>
      <c r="AN694" s="13"/>
      <c r="AO694" s="11">
        <f t="shared" si="814"/>
        <v>0</v>
      </c>
      <c r="AP694" s="12"/>
      <c r="AQ694" s="13"/>
      <c r="AR694" s="11">
        <f t="shared" si="815"/>
        <v>0</v>
      </c>
      <c r="AS694" s="12"/>
      <c r="AT694" s="3"/>
      <c r="AU694" s="7" t="s">
        <v>35</v>
      </c>
    </row>
    <row r="695" spans="1:47">
      <c r="A695" s="526"/>
      <c r="B695" s="485"/>
      <c r="C695" s="488"/>
      <c r="D695" s="491"/>
      <c r="E695" s="529"/>
      <c r="F695" s="52" t="s">
        <v>36</v>
      </c>
      <c r="G695" s="13"/>
      <c r="H695" s="11">
        <f t="shared" si="803"/>
        <v>0</v>
      </c>
      <c r="I695" s="12"/>
      <c r="J695" s="13"/>
      <c r="K695" s="11">
        <f t="shared" si="804"/>
        <v>0</v>
      </c>
      <c r="L695" s="12"/>
      <c r="M695" s="13"/>
      <c r="N695" s="11">
        <f t="shared" si="805"/>
        <v>0</v>
      </c>
      <c r="O695" s="12"/>
      <c r="P695" s="13"/>
      <c r="Q695" s="11">
        <f t="shared" si="806"/>
        <v>0</v>
      </c>
      <c r="R695" s="12"/>
      <c r="S695" s="13"/>
      <c r="T695" s="11">
        <f t="shared" si="807"/>
        <v>0</v>
      </c>
      <c r="U695" s="12"/>
      <c r="V695" s="13"/>
      <c r="W695" s="11">
        <f t="shared" si="808"/>
        <v>0</v>
      </c>
      <c r="X695" s="12"/>
      <c r="Y695" s="13"/>
      <c r="Z695" s="11">
        <f t="shared" si="809"/>
        <v>0</v>
      </c>
      <c r="AA695" s="12"/>
      <c r="AB695" s="13"/>
      <c r="AC695" s="11">
        <f t="shared" si="810"/>
        <v>0</v>
      </c>
      <c r="AD695" s="12"/>
      <c r="AE695" s="13"/>
      <c r="AF695" s="11">
        <f t="shared" si="811"/>
        <v>0</v>
      </c>
      <c r="AG695" s="12"/>
      <c r="AH695" s="13"/>
      <c r="AI695" s="11">
        <f t="shared" si="812"/>
        <v>0</v>
      </c>
      <c r="AJ695" s="12"/>
      <c r="AK695" s="465"/>
      <c r="AL695" s="466">
        <f t="shared" si="813"/>
        <v>0</v>
      </c>
      <c r="AM695" s="467"/>
      <c r="AN695" s="13"/>
      <c r="AO695" s="11">
        <f t="shared" si="814"/>
        <v>0</v>
      </c>
      <c r="AP695" s="12"/>
      <c r="AQ695" s="13"/>
      <c r="AR695" s="11">
        <f t="shared" si="815"/>
        <v>0</v>
      </c>
      <c r="AS695" s="12"/>
      <c r="AT695" s="3"/>
      <c r="AU695" s="63">
        <f>SUM(Z692:Z700,AC692:AC700,AF692:AF700,AI692:AI700,AL692:AL700,AO692:AO700,AR692:AR700)</f>
        <v>0</v>
      </c>
    </row>
    <row r="696" spans="1:47">
      <c r="A696" s="526"/>
      <c r="B696" s="485"/>
      <c r="C696" s="488"/>
      <c r="D696" s="491"/>
      <c r="E696" s="529"/>
      <c r="F696" s="52" t="s">
        <v>37</v>
      </c>
      <c r="G696" s="13"/>
      <c r="H696" s="11">
        <f t="shared" si="803"/>
        <v>0</v>
      </c>
      <c r="I696" s="12"/>
      <c r="J696" s="13"/>
      <c r="K696" s="11">
        <f t="shared" si="804"/>
        <v>0</v>
      </c>
      <c r="L696" s="12"/>
      <c r="M696" s="13"/>
      <c r="N696" s="11">
        <f t="shared" si="805"/>
        <v>0</v>
      </c>
      <c r="O696" s="12"/>
      <c r="P696" s="13"/>
      <c r="Q696" s="11">
        <f t="shared" si="806"/>
        <v>0</v>
      </c>
      <c r="R696" s="12"/>
      <c r="S696" s="13"/>
      <c r="T696" s="11">
        <f t="shared" si="807"/>
        <v>0</v>
      </c>
      <c r="U696" s="12"/>
      <c r="V696" s="13"/>
      <c r="W696" s="11">
        <f t="shared" si="808"/>
        <v>0</v>
      </c>
      <c r="X696" s="12"/>
      <c r="Y696" s="13"/>
      <c r="Z696" s="11">
        <f t="shared" si="809"/>
        <v>0</v>
      </c>
      <c r="AA696" s="12"/>
      <c r="AB696" s="13"/>
      <c r="AC696" s="11">
        <f t="shared" si="810"/>
        <v>0</v>
      </c>
      <c r="AD696" s="12"/>
      <c r="AE696" s="13"/>
      <c r="AF696" s="11">
        <f t="shared" si="811"/>
        <v>0</v>
      </c>
      <c r="AG696" s="12"/>
      <c r="AH696" s="13"/>
      <c r="AI696" s="11">
        <f t="shared" si="812"/>
        <v>0</v>
      </c>
      <c r="AJ696" s="12"/>
      <c r="AK696" s="13"/>
      <c r="AL696" s="11">
        <f t="shared" si="813"/>
        <v>0</v>
      </c>
      <c r="AM696" s="12"/>
      <c r="AN696" s="465"/>
      <c r="AO696" s="466">
        <f t="shared" si="814"/>
        <v>0</v>
      </c>
      <c r="AP696" s="467"/>
      <c r="AQ696" s="13"/>
      <c r="AR696" s="11">
        <f t="shared" si="815"/>
        <v>0</v>
      </c>
      <c r="AS696" s="12"/>
      <c r="AT696" s="3"/>
      <c r="AU696" s="7" t="s">
        <v>38</v>
      </c>
    </row>
    <row r="697" spans="1:47">
      <c r="A697" s="526"/>
      <c r="B697" s="485"/>
      <c r="C697" s="488"/>
      <c r="D697" s="491"/>
      <c r="E697" s="529"/>
      <c r="F697" s="52" t="s">
        <v>40</v>
      </c>
      <c r="G697" s="13"/>
      <c r="H697" s="11">
        <f t="shared" si="803"/>
        <v>0</v>
      </c>
      <c r="I697" s="12"/>
      <c r="J697" s="13"/>
      <c r="K697" s="11">
        <f t="shared" si="804"/>
        <v>0</v>
      </c>
      <c r="L697" s="12"/>
      <c r="M697" s="13"/>
      <c r="N697" s="11">
        <f t="shared" si="805"/>
        <v>0</v>
      </c>
      <c r="O697" s="12"/>
      <c r="P697" s="13"/>
      <c r="Q697" s="11">
        <f t="shared" si="806"/>
        <v>0</v>
      </c>
      <c r="R697" s="12"/>
      <c r="S697" s="13"/>
      <c r="T697" s="11">
        <f t="shared" si="807"/>
        <v>0</v>
      </c>
      <c r="U697" s="12"/>
      <c r="V697" s="13"/>
      <c r="W697" s="11">
        <f t="shared" si="808"/>
        <v>0</v>
      </c>
      <c r="X697" s="12"/>
      <c r="Y697" s="13"/>
      <c r="Z697" s="11">
        <f t="shared" si="809"/>
        <v>0</v>
      </c>
      <c r="AA697" s="12"/>
      <c r="AB697" s="13"/>
      <c r="AC697" s="11">
        <f t="shared" si="810"/>
        <v>0</v>
      </c>
      <c r="AD697" s="12"/>
      <c r="AE697" s="13"/>
      <c r="AF697" s="11">
        <f t="shared" si="811"/>
        <v>0</v>
      </c>
      <c r="AG697" s="12"/>
      <c r="AH697" s="177"/>
      <c r="AI697" s="11">
        <f t="shared" si="812"/>
        <v>0</v>
      </c>
      <c r="AJ697" s="12"/>
      <c r="AK697" s="13"/>
      <c r="AL697" s="11">
        <f t="shared" si="813"/>
        <v>0</v>
      </c>
      <c r="AM697" s="12"/>
      <c r="AN697" s="13"/>
      <c r="AO697" s="11">
        <f t="shared" si="814"/>
        <v>0</v>
      </c>
      <c r="AP697" s="12"/>
      <c r="AQ697" s="465"/>
      <c r="AR697" s="466">
        <f t="shared" si="815"/>
        <v>0</v>
      </c>
      <c r="AS697" s="467"/>
      <c r="AT697" s="3"/>
      <c r="AU697" s="63">
        <f>SUM(AA692:AA700,AD692:AD700,AG692:AG700,AJ692:AJ700,AM692:AM700,AP692:AP700,AS692:AS700)</f>
        <v>0</v>
      </c>
    </row>
    <row r="698" spans="1:47">
      <c r="A698" s="526"/>
      <c r="B698" s="485"/>
      <c r="C698" s="488"/>
      <c r="D698" s="491"/>
      <c r="E698" s="529"/>
      <c r="F698" s="52" t="s">
        <v>41</v>
      </c>
      <c r="G698" s="13"/>
      <c r="H698" s="11">
        <f t="shared" si="803"/>
        <v>0</v>
      </c>
      <c r="I698" s="12"/>
      <c r="J698" s="13"/>
      <c r="K698" s="11">
        <f t="shared" si="804"/>
        <v>0</v>
      </c>
      <c r="L698" s="12"/>
      <c r="M698" s="13"/>
      <c r="N698" s="11">
        <f t="shared" si="805"/>
        <v>0</v>
      </c>
      <c r="O698" s="12"/>
      <c r="P698" s="13"/>
      <c r="Q698" s="11">
        <f t="shared" si="806"/>
        <v>0</v>
      </c>
      <c r="R698" s="12"/>
      <c r="S698" s="13"/>
      <c r="T698" s="11">
        <f t="shared" si="807"/>
        <v>0</v>
      </c>
      <c r="U698" s="12"/>
      <c r="V698" s="13"/>
      <c r="W698" s="11">
        <f t="shared" si="808"/>
        <v>0</v>
      </c>
      <c r="X698" s="12"/>
      <c r="Y698" s="13"/>
      <c r="Z698" s="11">
        <f t="shared" si="809"/>
        <v>0</v>
      </c>
      <c r="AA698" s="12"/>
      <c r="AB698" s="13"/>
      <c r="AC698" s="11">
        <f t="shared" si="810"/>
        <v>0</v>
      </c>
      <c r="AD698" s="12"/>
      <c r="AE698" s="13"/>
      <c r="AF698" s="11">
        <f t="shared" si="811"/>
        <v>0</v>
      </c>
      <c r="AG698" s="12"/>
      <c r="AH698" s="13"/>
      <c r="AI698" s="11">
        <f t="shared" si="812"/>
        <v>0</v>
      </c>
      <c r="AJ698" s="12"/>
      <c r="AK698" s="13"/>
      <c r="AL698" s="11">
        <f t="shared" si="813"/>
        <v>0</v>
      </c>
      <c r="AM698" s="12"/>
      <c r="AN698" s="13"/>
      <c r="AO698" s="11">
        <f t="shared" si="814"/>
        <v>0</v>
      </c>
      <c r="AP698" s="12"/>
      <c r="AQ698" s="13"/>
      <c r="AR698" s="11">
        <f t="shared" si="815"/>
        <v>0</v>
      </c>
      <c r="AS698" s="12"/>
      <c r="AT698" s="3"/>
      <c r="AU698" s="7" t="s">
        <v>42</v>
      </c>
    </row>
    <row r="699" spans="1:47">
      <c r="A699" s="526"/>
      <c r="B699" s="485"/>
      <c r="C699" s="488"/>
      <c r="D699" s="491"/>
      <c r="E699" s="529"/>
      <c r="F699" s="52" t="s">
        <v>43</v>
      </c>
      <c r="G699" s="13"/>
      <c r="H699" s="11">
        <f t="shared" si="803"/>
        <v>0</v>
      </c>
      <c r="I699" s="12"/>
      <c r="J699" s="13"/>
      <c r="K699" s="11">
        <f t="shared" si="804"/>
        <v>0</v>
      </c>
      <c r="L699" s="12"/>
      <c r="M699" s="13"/>
      <c r="N699" s="11">
        <f t="shared" si="805"/>
        <v>0</v>
      </c>
      <c r="O699" s="12"/>
      <c r="P699" s="13"/>
      <c r="Q699" s="11">
        <f t="shared" si="806"/>
        <v>0</v>
      </c>
      <c r="R699" s="12"/>
      <c r="S699" s="13"/>
      <c r="T699" s="11">
        <f t="shared" si="807"/>
        <v>0</v>
      </c>
      <c r="U699" s="12"/>
      <c r="V699" s="13"/>
      <c r="W699" s="11">
        <f t="shared" si="808"/>
        <v>0</v>
      </c>
      <c r="X699" s="12"/>
      <c r="Y699" s="13"/>
      <c r="Z699" s="11">
        <f t="shared" si="809"/>
        <v>0</v>
      </c>
      <c r="AA699" s="12"/>
      <c r="AB699" s="13"/>
      <c r="AC699" s="11">
        <f t="shared" si="810"/>
        <v>0</v>
      </c>
      <c r="AD699" s="12"/>
      <c r="AE699" s="13"/>
      <c r="AF699" s="11">
        <f t="shared" si="811"/>
        <v>0</v>
      </c>
      <c r="AG699" s="12"/>
      <c r="AH699" s="13"/>
      <c r="AI699" s="11">
        <f t="shared" si="812"/>
        <v>0</v>
      </c>
      <c r="AJ699" s="12"/>
      <c r="AK699" s="13"/>
      <c r="AL699" s="11">
        <f t="shared" si="813"/>
        <v>0</v>
      </c>
      <c r="AM699" s="12"/>
      <c r="AN699" s="13"/>
      <c r="AO699" s="11">
        <f t="shared" si="814"/>
        <v>0</v>
      </c>
      <c r="AP699" s="12"/>
      <c r="AQ699" s="13"/>
      <c r="AR699" s="11">
        <f t="shared" si="815"/>
        <v>0</v>
      </c>
      <c r="AS699" s="12"/>
      <c r="AT699" s="3"/>
      <c r="AU699" s="64" t="e">
        <f>AU697/AU693</f>
        <v>#DIV/0!</v>
      </c>
    </row>
    <row r="700" spans="1:47" ht="15.75" customHeight="1">
      <c r="A700" s="527"/>
      <c r="B700" s="486"/>
      <c r="C700" s="489"/>
      <c r="D700" s="492"/>
      <c r="E700" s="530"/>
      <c r="F700" s="53" t="s">
        <v>44</v>
      </c>
      <c r="G700" s="15"/>
      <c r="H700" s="16">
        <f t="shared" si="803"/>
        <v>0</v>
      </c>
      <c r="I700" s="17"/>
      <c r="J700" s="15"/>
      <c r="K700" s="16">
        <f t="shared" si="804"/>
        <v>0</v>
      </c>
      <c r="L700" s="17"/>
      <c r="M700" s="15"/>
      <c r="N700" s="16">
        <f t="shared" si="805"/>
        <v>0</v>
      </c>
      <c r="O700" s="17"/>
      <c r="P700" s="15"/>
      <c r="Q700" s="16">
        <f t="shared" si="806"/>
        <v>0</v>
      </c>
      <c r="R700" s="17"/>
      <c r="S700" s="15"/>
      <c r="T700" s="16">
        <f t="shared" si="807"/>
        <v>0</v>
      </c>
      <c r="U700" s="17"/>
      <c r="V700" s="15"/>
      <c r="W700" s="16">
        <f t="shared" si="808"/>
        <v>0</v>
      </c>
      <c r="X700" s="17"/>
      <c r="Y700" s="15"/>
      <c r="Z700" s="16">
        <f t="shared" si="809"/>
        <v>0</v>
      </c>
      <c r="AA700" s="17"/>
      <c r="AB700" s="15"/>
      <c r="AC700" s="16">
        <f t="shared" si="810"/>
        <v>0</v>
      </c>
      <c r="AD700" s="17"/>
      <c r="AE700" s="15"/>
      <c r="AF700" s="16">
        <f t="shared" si="811"/>
        <v>0</v>
      </c>
      <c r="AG700" s="17"/>
      <c r="AH700" s="15"/>
      <c r="AI700" s="16">
        <f t="shared" si="812"/>
        <v>0</v>
      </c>
      <c r="AJ700" s="17"/>
      <c r="AK700" s="15"/>
      <c r="AL700" s="16">
        <f t="shared" si="813"/>
        <v>0</v>
      </c>
      <c r="AM700" s="17"/>
      <c r="AN700" s="15"/>
      <c r="AO700" s="16">
        <f t="shared" si="814"/>
        <v>0</v>
      </c>
      <c r="AP700" s="17"/>
      <c r="AQ700" s="15"/>
      <c r="AR700" s="16">
        <f t="shared" si="815"/>
        <v>0</v>
      </c>
      <c r="AS700" s="17"/>
      <c r="AT700" s="8"/>
      <c r="AU700" s="65"/>
    </row>
    <row r="701" spans="1:47" ht="15" customHeight="1">
      <c r="A701" s="475" t="s">
        <v>22</v>
      </c>
      <c r="B701" s="498" t="s">
        <v>18</v>
      </c>
      <c r="C701" s="498" t="s">
        <v>19</v>
      </c>
      <c r="D701" s="498" t="s">
        <v>204</v>
      </c>
      <c r="E701" s="498" t="s">
        <v>21</v>
      </c>
      <c r="F701" s="500" t="s">
        <v>23</v>
      </c>
      <c r="G701" s="473" t="s">
        <v>24</v>
      </c>
      <c r="H701" s="475" t="s">
        <v>25</v>
      </c>
      <c r="I701" s="477" t="s">
        <v>26</v>
      </c>
      <c r="J701" s="473" t="s">
        <v>24</v>
      </c>
      <c r="K701" s="475" t="s">
        <v>25</v>
      </c>
      <c r="L701" s="477" t="s">
        <v>26</v>
      </c>
      <c r="M701" s="473" t="s">
        <v>24</v>
      </c>
      <c r="N701" s="475" t="s">
        <v>25</v>
      </c>
      <c r="O701" s="477" t="s">
        <v>26</v>
      </c>
      <c r="P701" s="473" t="s">
        <v>24</v>
      </c>
      <c r="Q701" s="475" t="s">
        <v>25</v>
      </c>
      <c r="R701" s="477" t="s">
        <v>26</v>
      </c>
      <c r="S701" s="473" t="s">
        <v>24</v>
      </c>
      <c r="T701" s="475" t="s">
        <v>25</v>
      </c>
      <c r="U701" s="477" t="s">
        <v>26</v>
      </c>
      <c r="V701" s="473" t="s">
        <v>24</v>
      </c>
      <c r="W701" s="475" t="s">
        <v>25</v>
      </c>
      <c r="X701" s="477" t="s">
        <v>26</v>
      </c>
      <c r="Y701" s="473" t="s">
        <v>24</v>
      </c>
      <c r="Z701" s="475" t="s">
        <v>25</v>
      </c>
      <c r="AA701" s="477" t="s">
        <v>26</v>
      </c>
      <c r="AB701" s="473" t="s">
        <v>24</v>
      </c>
      <c r="AC701" s="475" t="s">
        <v>25</v>
      </c>
      <c r="AD701" s="477" t="s">
        <v>26</v>
      </c>
      <c r="AE701" s="473" t="s">
        <v>24</v>
      </c>
      <c r="AF701" s="475" t="s">
        <v>25</v>
      </c>
      <c r="AG701" s="477" t="s">
        <v>26</v>
      </c>
      <c r="AH701" s="473" t="s">
        <v>24</v>
      </c>
      <c r="AI701" s="475" t="s">
        <v>25</v>
      </c>
      <c r="AJ701" s="477" t="s">
        <v>26</v>
      </c>
      <c r="AK701" s="473" t="s">
        <v>24</v>
      </c>
      <c r="AL701" s="475" t="s">
        <v>25</v>
      </c>
      <c r="AM701" s="477" t="s">
        <v>26</v>
      </c>
      <c r="AN701" s="473" t="s">
        <v>24</v>
      </c>
      <c r="AO701" s="475" t="s">
        <v>25</v>
      </c>
      <c r="AP701" s="477" t="s">
        <v>26</v>
      </c>
      <c r="AQ701" s="473" t="s">
        <v>24</v>
      </c>
      <c r="AR701" s="475" t="s">
        <v>25</v>
      </c>
      <c r="AS701" s="477" t="s">
        <v>26</v>
      </c>
      <c r="AT701" s="523" t="s">
        <v>24</v>
      </c>
      <c r="AU701" s="521" t="s">
        <v>27</v>
      </c>
    </row>
    <row r="702" spans="1:47">
      <c r="A702" s="476"/>
      <c r="B702" s="499"/>
      <c r="C702" s="499"/>
      <c r="D702" s="499"/>
      <c r="E702" s="499"/>
      <c r="F702" s="501"/>
      <c r="G702" s="474"/>
      <c r="H702" s="476"/>
      <c r="I702" s="478"/>
      <c r="J702" s="474"/>
      <c r="K702" s="476"/>
      <c r="L702" s="478"/>
      <c r="M702" s="474"/>
      <c r="N702" s="476"/>
      <c r="O702" s="478"/>
      <c r="P702" s="474"/>
      <c r="Q702" s="476"/>
      <c r="R702" s="478"/>
      <c r="S702" s="474"/>
      <c r="T702" s="476"/>
      <c r="U702" s="478"/>
      <c r="V702" s="474"/>
      <c r="W702" s="476"/>
      <c r="X702" s="478"/>
      <c r="Y702" s="474"/>
      <c r="Z702" s="476"/>
      <c r="AA702" s="478"/>
      <c r="AB702" s="474"/>
      <c r="AC702" s="476"/>
      <c r="AD702" s="478"/>
      <c r="AE702" s="474"/>
      <c r="AF702" s="476"/>
      <c r="AG702" s="478"/>
      <c r="AH702" s="474"/>
      <c r="AI702" s="476"/>
      <c r="AJ702" s="478"/>
      <c r="AK702" s="474"/>
      <c r="AL702" s="476"/>
      <c r="AM702" s="478"/>
      <c r="AN702" s="474"/>
      <c r="AO702" s="476"/>
      <c r="AP702" s="478"/>
      <c r="AQ702" s="474"/>
      <c r="AR702" s="476"/>
      <c r="AS702" s="478"/>
      <c r="AT702" s="524"/>
      <c r="AU702" s="522"/>
    </row>
    <row r="703" spans="1:47" ht="15" customHeight="1">
      <c r="A703" s="525" t="s">
        <v>205</v>
      </c>
      <c r="B703" s="484" t="s">
        <v>429</v>
      </c>
      <c r="C703" s="487">
        <v>381</v>
      </c>
      <c r="D703" s="490" t="s">
        <v>430</v>
      </c>
      <c r="E703" s="528"/>
      <c r="F703" s="51" t="s">
        <v>31</v>
      </c>
      <c r="G703" s="13"/>
      <c r="H703" s="9">
        <f t="shared" ref="H703:H711" si="816">G703-I703</f>
        <v>0</v>
      </c>
      <c r="I703" s="10"/>
      <c r="J703" s="13"/>
      <c r="K703" s="9">
        <f t="shared" ref="K703:K711" si="817">J703-L703</f>
        <v>0</v>
      </c>
      <c r="L703" s="10"/>
      <c r="M703" s="13"/>
      <c r="N703" s="9">
        <f t="shared" ref="N703:N711" si="818">M703-O703</f>
        <v>0</v>
      </c>
      <c r="O703" s="10"/>
      <c r="P703" s="13"/>
      <c r="Q703" s="9">
        <f t="shared" ref="Q703:Q711" si="819">P703-R703</f>
        <v>0</v>
      </c>
      <c r="R703" s="10"/>
      <c r="S703" s="13"/>
      <c r="T703" s="9">
        <f t="shared" ref="T703:T711" si="820">S703-U703</f>
        <v>0</v>
      </c>
      <c r="U703" s="10"/>
      <c r="V703" s="13"/>
      <c r="W703" s="9">
        <f t="shared" ref="W703:W711" si="821">V703-X703</f>
        <v>0</v>
      </c>
      <c r="X703" s="10"/>
      <c r="Y703" s="13"/>
      <c r="Z703" s="9">
        <f t="shared" ref="Z703:Z711" si="822">Y703-AA703</f>
        <v>0</v>
      </c>
      <c r="AA703" s="10"/>
      <c r="AB703" s="13"/>
      <c r="AC703" s="9">
        <f t="shared" ref="AC703:AC711" si="823">AB703-AD703</f>
        <v>0</v>
      </c>
      <c r="AD703" s="10"/>
      <c r="AE703" s="13"/>
      <c r="AF703" s="9">
        <f t="shared" ref="AF703:AF711" si="824">AE703-AG703</f>
        <v>0</v>
      </c>
      <c r="AG703" s="10"/>
      <c r="AH703" s="13"/>
      <c r="AI703" s="9">
        <f t="shared" ref="AI703:AI711" si="825">AH703-AJ703</f>
        <v>0</v>
      </c>
      <c r="AJ703" s="10"/>
      <c r="AK703" s="13"/>
      <c r="AL703" s="9">
        <f t="shared" ref="AL703:AL711" si="826">AK703-AM703</f>
        <v>0</v>
      </c>
      <c r="AM703" s="10"/>
      <c r="AN703" s="13"/>
      <c r="AO703" s="9">
        <f t="shared" ref="AO703:AO711" si="827">AN703-AP703</f>
        <v>0</v>
      </c>
      <c r="AP703" s="10"/>
      <c r="AQ703" s="13"/>
      <c r="AR703" s="9">
        <f t="shared" ref="AR703:AR711" si="828">AQ703-AS703</f>
        <v>0</v>
      </c>
      <c r="AS703" s="10"/>
      <c r="AT703" s="22"/>
      <c r="AU703" s="4" t="s">
        <v>32</v>
      </c>
    </row>
    <row r="704" spans="1:47">
      <c r="A704" s="526"/>
      <c r="B704" s="485"/>
      <c r="C704" s="488"/>
      <c r="D704" s="491"/>
      <c r="E704" s="529"/>
      <c r="F704" s="52" t="s">
        <v>33</v>
      </c>
      <c r="G704" s="13"/>
      <c r="H704" s="11">
        <f t="shared" si="816"/>
        <v>0</v>
      </c>
      <c r="I704" s="12"/>
      <c r="J704" s="13"/>
      <c r="K704" s="11">
        <f t="shared" si="817"/>
        <v>0</v>
      </c>
      <c r="L704" s="12"/>
      <c r="M704" s="13"/>
      <c r="N704" s="11">
        <f t="shared" si="818"/>
        <v>0</v>
      </c>
      <c r="O704" s="12"/>
      <c r="P704" s="13"/>
      <c r="Q704" s="11">
        <f t="shared" si="819"/>
        <v>0</v>
      </c>
      <c r="R704" s="12"/>
      <c r="S704" s="13"/>
      <c r="T704" s="11">
        <f t="shared" si="820"/>
        <v>0</v>
      </c>
      <c r="U704" s="12"/>
      <c r="V704" s="13"/>
      <c r="W704" s="11">
        <f t="shared" si="821"/>
        <v>0</v>
      </c>
      <c r="X704" s="12"/>
      <c r="Y704" s="13"/>
      <c r="Z704" s="11">
        <f t="shared" si="822"/>
        <v>0</v>
      </c>
      <c r="AA704" s="12"/>
      <c r="AB704" s="13"/>
      <c r="AC704" s="11">
        <f t="shared" si="823"/>
        <v>0</v>
      </c>
      <c r="AD704" s="12"/>
      <c r="AE704" s="13"/>
      <c r="AF704" s="11">
        <f t="shared" si="824"/>
        <v>0</v>
      </c>
      <c r="AG704" s="12"/>
      <c r="AH704" s="13"/>
      <c r="AI704" s="11">
        <f t="shared" si="825"/>
        <v>0</v>
      </c>
      <c r="AJ704" s="12"/>
      <c r="AK704" s="13"/>
      <c r="AL704" s="11">
        <f t="shared" si="826"/>
        <v>0</v>
      </c>
      <c r="AM704" s="12"/>
      <c r="AN704" s="13"/>
      <c r="AO704" s="11">
        <f t="shared" si="827"/>
        <v>0</v>
      </c>
      <c r="AP704" s="12"/>
      <c r="AQ704" s="13"/>
      <c r="AR704" s="11">
        <f t="shared" si="828"/>
        <v>0</v>
      </c>
      <c r="AS704" s="12"/>
      <c r="AT704" s="3"/>
      <c r="AU704" s="63">
        <f>SUM(Y703:Y711,AB703:AB711,AE703:AE711,AH703:AH711,AK703:AK711,AT703:AT711,AN703:AN711,AQ703:AQ711)</f>
        <v>7605000</v>
      </c>
    </row>
    <row r="705" spans="1:47">
      <c r="A705" s="526"/>
      <c r="B705" s="485"/>
      <c r="C705" s="488"/>
      <c r="D705" s="491"/>
      <c r="E705" s="529"/>
      <c r="F705" s="52" t="s">
        <v>34</v>
      </c>
      <c r="G705" s="13"/>
      <c r="H705" s="11">
        <f t="shared" si="816"/>
        <v>0</v>
      </c>
      <c r="I705" s="12"/>
      <c r="J705" s="13"/>
      <c r="K705" s="11">
        <f t="shared" si="817"/>
        <v>0</v>
      </c>
      <c r="L705" s="12"/>
      <c r="M705" s="13"/>
      <c r="N705" s="11">
        <f t="shared" si="818"/>
        <v>0</v>
      </c>
      <c r="O705" s="12"/>
      <c r="P705" s="13"/>
      <c r="Q705" s="11">
        <f t="shared" si="819"/>
        <v>0</v>
      </c>
      <c r="R705" s="12"/>
      <c r="S705" s="13"/>
      <c r="T705" s="11">
        <f t="shared" si="820"/>
        <v>0</v>
      </c>
      <c r="U705" s="12"/>
      <c r="V705" s="13"/>
      <c r="W705" s="11">
        <f t="shared" si="821"/>
        <v>0</v>
      </c>
      <c r="X705" s="12"/>
      <c r="Y705" s="13"/>
      <c r="Z705" s="11">
        <f t="shared" si="822"/>
        <v>0</v>
      </c>
      <c r="AA705" s="12"/>
      <c r="AB705" s="13"/>
      <c r="AC705" s="11">
        <f t="shared" si="823"/>
        <v>0</v>
      </c>
      <c r="AD705" s="12"/>
      <c r="AE705" s="13"/>
      <c r="AF705" s="11">
        <f t="shared" si="824"/>
        <v>0</v>
      </c>
      <c r="AG705" s="12"/>
      <c r="AH705" s="13"/>
      <c r="AI705" s="11">
        <f t="shared" si="825"/>
        <v>0</v>
      </c>
      <c r="AJ705" s="12"/>
      <c r="AK705" s="13"/>
      <c r="AL705" s="11">
        <f t="shared" si="826"/>
        <v>0</v>
      </c>
      <c r="AM705" s="12"/>
      <c r="AN705" s="13"/>
      <c r="AO705" s="11">
        <f t="shared" si="827"/>
        <v>0</v>
      </c>
      <c r="AP705" s="12"/>
      <c r="AQ705" s="13"/>
      <c r="AR705" s="11">
        <f t="shared" si="828"/>
        <v>0</v>
      </c>
      <c r="AS705" s="12"/>
      <c r="AT705" s="3"/>
      <c r="AU705" s="7" t="s">
        <v>35</v>
      </c>
    </row>
    <row r="706" spans="1:47">
      <c r="A706" s="526"/>
      <c r="B706" s="485"/>
      <c r="C706" s="488"/>
      <c r="D706" s="491"/>
      <c r="E706" s="529"/>
      <c r="F706" s="52" t="s">
        <v>36</v>
      </c>
      <c r="G706" s="13"/>
      <c r="H706" s="11">
        <f t="shared" si="816"/>
        <v>0</v>
      </c>
      <c r="I706" s="12"/>
      <c r="J706" s="13"/>
      <c r="K706" s="11">
        <f t="shared" si="817"/>
        <v>0</v>
      </c>
      <c r="L706" s="12"/>
      <c r="M706" s="13"/>
      <c r="N706" s="11">
        <f t="shared" si="818"/>
        <v>0</v>
      </c>
      <c r="O706" s="12"/>
      <c r="P706" s="13"/>
      <c r="Q706" s="11">
        <f t="shared" si="819"/>
        <v>0</v>
      </c>
      <c r="R706" s="12"/>
      <c r="S706" s="13"/>
      <c r="T706" s="11">
        <f t="shared" si="820"/>
        <v>0</v>
      </c>
      <c r="U706" s="12"/>
      <c r="V706" s="13"/>
      <c r="W706" s="11">
        <f t="shared" si="821"/>
        <v>0</v>
      </c>
      <c r="X706" s="12"/>
      <c r="Y706" s="13"/>
      <c r="Z706" s="11">
        <f t="shared" si="822"/>
        <v>0</v>
      </c>
      <c r="AA706" s="12"/>
      <c r="AB706" s="13"/>
      <c r="AC706" s="11">
        <f t="shared" si="823"/>
        <v>0</v>
      </c>
      <c r="AD706" s="12"/>
      <c r="AE706" s="13"/>
      <c r="AF706" s="11">
        <f t="shared" si="824"/>
        <v>0</v>
      </c>
      <c r="AG706" s="12"/>
      <c r="AH706" s="13"/>
      <c r="AI706" s="11">
        <f t="shared" si="825"/>
        <v>0</v>
      </c>
      <c r="AJ706" s="12"/>
      <c r="AK706" s="13"/>
      <c r="AL706" s="11">
        <f t="shared" si="826"/>
        <v>0</v>
      </c>
      <c r="AM706" s="12"/>
      <c r="AN706" s="13"/>
      <c r="AO706" s="11">
        <f t="shared" si="827"/>
        <v>0</v>
      </c>
      <c r="AP706" s="12"/>
      <c r="AQ706" s="13"/>
      <c r="AR706" s="11">
        <f t="shared" si="828"/>
        <v>0</v>
      </c>
      <c r="AS706" s="12"/>
      <c r="AT706" s="3"/>
      <c r="AU706" s="63">
        <f>SUM(Z703:Z711,AC703:AC711,AF703:AF711,AI703:AI711,AL703:AL711,AO703:AO711,AR703:AR711)</f>
        <v>7605000</v>
      </c>
    </row>
    <row r="707" spans="1:47">
      <c r="A707" s="526"/>
      <c r="B707" s="485"/>
      <c r="C707" s="488"/>
      <c r="D707" s="491"/>
      <c r="E707" s="529"/>
      <c r="F707" s="52" t="s">
        <v>37</v>
      </c>
      <c r="G707" s="13"/>
      <c r="H707" s="11">
        <f t="shared" si="816"/>
        <v>0</v>
      </c>
      <c r="I707" s="12"/>
      <c r="J707" s="13"/>
      <c r="K707" s="11">
        <f t="shared" si="817"/>
        <v>0</v>
      </c>
      <c r="L707" s="12"/>
      <c r="M707" s="13"/>
      <c r="N707" s="11">
        <f t="shared" si="818"/>
        <v>0</v>
      </c>
      <c r="O707" s="12"/>
      <c r="P707" s="13"/>
      <c r="Q707" s="11">
        <f t="shared" si="819"/>
        <v>0</v>
      </c>
      <c r="R707" s="12"/>
      <c r="S707" s="13"/>
      <c r="T707" s="11">
        <f t="shared" si="820"/>
        <v>0</v>
      </c>
      <c r="U707" s="12"/>
      <c r="V707" s="13"/>
      <c r="W707" s="11">
        <f t="shared" si="821"/>
        <v>0</v>
      </c>
      <c r="X707" s="12"/>
      <c r="Y707" s="13"/>
      <c r="Z707" s="11">
        <f t="shared" si="822"/>
        <v>0</v>
      </c>
      <c r="AA707" s="12"/>
      <c r="AB707" s="13"/>
      <c r="AC707" s="11">
        <f t="shared" si="823"/>
        <v>0</v>
      </c>
      <c r="AD707" s="12"/>
      <c r="AE707" s="13"/>
      <c r="AF707" s="11">
        <f t="shared" si="824"/>
        <v>0</v>
      </c>
      <c r="AG707" s="12"/>
      <c r="AH707" s="13"/>
      <c r="AI707" s="11">
        <f t="shared" si="825"/>
        <v>0</v>
      </c>
      <c r="AJ707" s="12"/>
      <c r="AK707" s="465">
        <v>1600000</v>
      </c>
      <c r="AL707" s="466">
        <f t="shared" si="826"/>
        <v>1600000</v>
      </c>
      <c r="AM707" s="467"/>
      <c r="AN707" s="13"/>
      <c r="AO707" s="11">
        <f t="shared" si="827"/>
        <v>0</v>
      </c>
      <c r="AP707" s="12"/>
      <c r="AQ707" s="13"/>
      <c r="AR707" s="11">
        <f t="shared" si="828"/>
        <v>0</v>
      </c>
      <c r="AS707" s="12"/>
      <c r="AT707" s="3"/>
      <c r="AU707" s="7" t="s">
        <v>38</v>
      </c>
    </row>
    <row r="708" spans="1:47">
      <c r="A708" s="526"/>
      <c r="B708" s="485"/>
      <c r="C708" s="488"/>
      <c r="D708" s="491"/>
      <c r="E708" s="529"/>
      <c r="F708" s="52" t="s">
        <v>40</v>
      </c>
      <c r="G708" s="13"/>
      <c r="H708" s="11">
        <f t="shared" si="816"/>
        <v>0</v>
      </c>
      <c r="I708" s="12"/>
      <c r="J708" s="13"/>
      <c r="K708" s="11">
        <f t="shared" si="817"/>
        <v>0</v>
      </c>
      <c r="L708" s="12"/>
      <c r="M708" s="13"/>
      <c r="N708" s="11">
        <f t="shared" si="818"/>
        <v>0</v>
      </c>
      <c r="O708" s="12"/>
      <c r="P708" s="13"/>
      <c r="Q708" s="11">
        <f t="shared" si="819"/>
        <v>0</v>
      </c>
      <c r="R708" s="12"/>
      <c r="S708" s="13"/>
      <c r="T708" s="11">
        <f t="shared" si="820"/>
        <v>0</v>
      </c>
      <c r="U708" s="12"/>
      <c r="V708" s="13"/>
      <c r="W708" s="11">
        <f t="shared" si="821"/>
        <v>0</v>
      </c>
      <c r="X708" s="12"/>
      <c r="Y708" s="13"/>
      <c r="Z708" s="11">
        <f t="shared" si="822"/>
        <v>0</v>
      </c>
      <c r="AA708" s="12"/>
      <c r="AB708" s="177"/>
      <c r="AC708" s="11">
        <f>AB708-AD708</f>
        <v>0</v>
      </c>
      <c r="AD708" s="12"/>
      <c r="AE708" s="177"/>
      <c r="AF708" s="166">
        <f>AE708-AG708</f>
        <v>0</v>
      </c>
      <c r="AG708" s="12"/>
      <c r="AH708" s="13"/>
      <c r="AI708" s="11">
        <f t="shared" si="825"/>
        <v>0</v>
      </c>
      <c r="AJ708" s="12"/>
      <c r="AK708" s="177">
        <v>6005000</v>
      </c>
      <c r="AL708" s="166">
        <f t="shared" si="826"/>
        <v>6005000</v>
      </c>
      <c r="AM708" s="167"/>
      <c r="AN708" s="13"/>
      <c r="AO708" s="11">
        <f t="shared" si="827"/>
        <v>0</v>
      </c>
      <c r="AP708" s="12"/>
      <c r="AQ708" s="13"/>
      <c r="AR708" s="11">
        <f t="shared" si="828"/>
        <v>0</v>
      </c>
      <c r="AS708" s="12"/>
      <c r="AT708" s="3"/>
      <c r="AU708" s="63">
        <f>SUM(AA703:AA711,AD703:AD711,AG703:AG711,AJ703:AJ711,AM703:AM711,AP703:AP711,AS703:AS711)</f>
        <v>0</v>
      </c>
    </row>
    <row r="709" spans="1:47">
      <c r="A709" s="526"/>
      <c r="B709" s="485"/>
      <c r="C709" s="488"/>
      <c r="D709" s="491"/>
      <c r="E709" s="529"/>
      <c r="F709" s="52" t="s">
        <v>41</v>
      </c>
      <c r="G709" s="13"/>
      <c r="H709" s="11">
        <f t="shared" si="816"/>
        <v>0</v>
      </c>
      <c r="I709" s="12"/>
      <c r="J709" s="13"/>
      <c r="K709" s="11">
        <f t="shared" si="817"/>
        <v>0</v>
      </c>
      <c r="L709" s="12"/>
      <c r="M709" s="13"/>
      <c r="N709" s="11">
        <f t="shared" si="818"/>
        <v>0</v>
      </c>
      <c r="O709" s="12"/>
      <c r="P709" s="13"/>
      <c r="Q709" s="11">
        <f t="shared" si="819"/>
        <v>0</v>
      </c>
      <c r="R709" s="12"/>
      <c r="S709" s="13"/>
      <c r="T709" s="11">
        <f t="shared" si="820"/>
        <v>0</v>
      </c>
      <c r="U709" s="12"/>
      <c r="V709" s="13"/>
      <c r="W709" s="11">
        <f t="shared" si="821"/>
        <v>0</v>
      </c>
      <c r="X709" s="12"/>
      <c r="Y709" s="13"/>
      <c r="Z709" s="11">
        <f t="shared" si="822"/>
        <v>0</v>
      </c>
      <c r="AA709" s="12"/>
      <c r="AB709" s="13"/>
      <c r="AC709" s="11">
        <f t="shared" si="823"/>
        <v>0</v>
      </c>
      <c r="AD709" s="12"/>
      <c r="AE709" s="13"/>
      <c r="AF709" s="11">
        <f t="shared" si="824"/>
        <v>0</v>
      </c>
      <c r="AG709" s="12"/>
      <c r="AH709" s="13"/>
      <c r="AI709" s="11">
        <f t="shared" si="825"/>
        <v>0</v>
      </c>
      <c r="AJ709" s="12"/>
      <c r="AK709" s="13"/>
      <c r="AL709" s="11">
        <f t="shared" si="826"/>
        <v>0</v>
      </c>
      <c r="AM709" s="12"/>
      <c r="AN709" s="13"/>
      <c r="AO709" s="11">
        <f t="shared" si="827"/>
        <v>0</v>
      </c>
      <c r="AP709" s="12"/>
      <c r="AQ709" s="13"/>
      <c r="AR709" s="11">
        <f t="shared" si="828"/>
        <v>0</v>
      </c>
      <c r="AS709" s="12"/>
      <c r="AT709" s="3"/>
      <c r="AU709" s="7" t="s">
        <v>42</v>
      </c>
    </row>
    <row r="710" spans="1:47">
      <c r="A710" s="526"/>
      <c r="B710" s="485"/>
      <c r="C710" s="488"/>
      <c r="D710" s="491"/>
      <c r="E710" s="529"/>
      <c r="F710" s="52" t="s">
        <v>43</v>
      </c>
      <c r="G710" s="13"/>
      <c r="H710" s="11">
        <f t="shared" si="816"/>
        <v>0</v>
      </c>
      <c r="I710" s="12"/>
      <c r="J710" s="13"/>
      <c r="K710" s="11">
        <f t="shared" si="817"/>
        <v>0</v>
      </c>
      <c r="L710" s="12"/>
      <c r="M710" s="13"/>
      <c r="N710" s="11">
        <f t="shared" si="818"/>
        <v>0</v>
      </c>
      <c r="O710" s="12"/>
      <c r="P710" s="13"/>
      <c r="Q710" s="11">
        <f t="shared" si="819"/>
        <v>0</v>
      </c>
      <c r="R710" s="12"/>
      <c r="S710" s="13"/>
      <c r="T710" s="11">
        <f t="shared" si="820"/>
        <v>0</v>
      </c>
      <c r="U710" s="12"/>
      <c r="V710" s="13"/>
      <c r="W710" s="11">
        <f t="shared" si="821"/>
        <v>0</v>
      </c>
      <c r="X710" s="12"/>
      <c r="Y710" s="13"/>
      <c r="Z710" s="11">
        <f t="shared" si="822"/>
        <v>0</v>
      </c>
      <c r="AA710" s="12"/>
      <c r="AB710" s="13"/>
      <c r="AC710" s="11">
        <f t="shared" si="823"/>
        <v>0</v>
      </c>
      <c r="AD710" s="12"/>
      <c r="AE710" s="13"/>
      <c r="AF710" s="11">
        <f t="shared" si="824"/>
        <v>0</v>
      </c>
      <c r="AG710" s="12"/>
      <c r="AH710" s="13"/>
      <c r="AI710" s="11">
        <f t="shared" si="825"/>
        <v>0</v>
      </c>
      <c r="AJ710" s="12"/>
      <c r="AK710" s="13"/>
      <c r="AL710" s="11">
        <f t="shared" si="826"/>
        <v>0</v>
      </c>
      <c r="AM710" s="12"/>
      <c r="AN710" s="13"/>
      <c r="AO710" s="11">
        <f t="shared" si="827"/>
        <v>0</v>
      </c>
      <c r="AP710" s="12"/>
      <c r="AQ710" s="13"/>
      <c r="AR710" s="11">
        <f t="shared" si="828"/>
        <v>0</v>
      </c>
      <c r="AS710" s="12"/>
      <c r="AT710" s="3"/>
      <c r="AU710" s="64">
        <f>AU708/AU704</f>
        <v>0</v>
      </c>
    </row>
    <row r="711" spans="1:47" ht="15.75" customHeight="1">
      <c r="A711" s="527"/>
      <c r="B711" s="486"/>
      <c r="C711" s="489"/>
      <c r="D711" s="492"/>
      <c r="E711" s="530"/>
      <c r="F711" s="53" t="s">
        <v>44</v>
      </c>
      <c r="G711" s="15"/>
      <c r="H711" s="16">
        <f t="shared" si="816"/>
        <v>0</v>
      </c>
      <c r="I711" s="17"/>
      <c r="J711" s="15"/>
      <c r="K711" s="16">
        <f t="shared" si="817"/>
        <v>0</v>
      </c>
      <c r="L711" s="17"/>
      <c r="M711" s="15"/>
      <c r="N711" s="16">
        <f t="shared" si="818"/>
        <v>0</v>
      </c>
      <c r="O711" s="17"/>
      <c r="P711" s="15"/>
      <c r="Q711" s="16">
        <f t="shared" si="819"/>
        <v>0</v>
      </c>
      <c r="R711" s="17"/>
      <c r="S711" s="15"/>
      <c r="T711" s="16">
        <f t="shared" si="820"/>
        <v>0</v>
      </c>
      <c r="U711" s="17"/>
      <c r="V711" s="15"/>
      <c r="W711" s="16">
        <f t="shared" si="821"/>
        <v>0</v>
      </c>
      <c r="X711" s="17"/>
      <c r="Y711" s="15"/>
      <c r="Z711" s="16">
        <f t="shared" si="822"/>
        <v>0</v>
      </c>
      <c r="AA711" s="17"/>
      <c r="AB711" s="15"/>
      <c r="AC711" s="16">
        <f t="shared" si="823"/>
        <v>0</v>
      </c>
      <c r="AD711" s="17"/>
      <c r="AE711" s="15"/>
      <c r="AF711" s="16">
        <f t="shared" si="824"/>
        <v>0</v>
      </c>
      <c r="AG711" s="17"/>
      <c r="AH711" s="15"/>
      <c r="AI711" s="16">
        <f t="shared" si="825"/>
        <v>0</v>
      </c>
      <c r="AJ711" s="17"/>
      <c r="AK711" s="15"/>
      <c r="AL711" s="16">
        <f t="shared" si="826"/>
        <v>0</v>
      </c>
      <c r="AM711" s="17"/>
      <c r="AN711" s="15"/>
      <c r="AO711" s="16">
        <f t="shared" si="827"/>
        <v>0</v>
      </c>
      <c r="AP711" s="17"/>
      <c r="AQ711" s="15"/>
      <c r="AR711" s="16">
        <f t="shared" si="828"/>
        <v>0</v>
      </c>
      <c r="AS711" s="17"/>
      <c r="AT711" s="8"/>
      <c r="AU711" s="65"/>
    </row>
    <row r="712" spans="1:47" ht="15" customHeight="1">
      <c r="A712" s="475" t="s">
        <v>22</v>
      </c>
      <c r="B712" s="498" t="s">
        <v>18</v>
      </c>
      <c r="C712" s="498" t="s">
        <v>19</v>
      </c>
      <c r="D712" s="498" t="s">
        <v>204</v>
      </c>
      <c r="E712" s="498" t="s">
        <v>21</v>
      </c>
      <c r="F712" s="500" t="s">
        <v>23</v>
      </c>
      <c r="G712" s="473" t="s">
        <v>24</v>
      </c>
      <c r="H712" s="475" t="s">
        <v>25</v>
      </c>
      <c r="I712" s="477" t="s">
        <v>26</v>
      </c>
      <c r="J712" s="473" t="s">
        <v>24</v>
      </c>
      <c r="K712" s="475" t="s">
        <v>25</v>
      </c>
      <c r="L712" s="477" t="s">
        <v>26</v>
      </c>
      <c r="M712" s="473" t="s">
        <v>24</v>
      </c>
      <c r="N712" s="475" t="s">
        <v>25</v>
      </c>
      <c r="O712" s="477" t="s">
        <v>26</v>
      </c>
      <c r="P712" s="473" t="s">
        <v>24</v>
      </c>
      <c r="Q712" s="475" t="s">
        <v>25</v>
      </c>
      <c r="R712" s="477" t="s">
        <v>26</v>
      </c>
      <c r="S712" s="473" t="s">
        <v>24</v>
      </c>
      <c r="T712" s="475" t="s">
        <v>25</v>
      </c>
      <c r="U712" s="477" t="s">
        <v>26</v>
      </c>
      <c r="V712" s="473" t="s">
        <v>24</v>
      </c>
      <c r="W712" s="475" t="s">
        <v>25</v>
      </c>
      <c r="X712" s="477" t="s">
        <v>26</v>
      </c>
      <c r="Y712" s="473" t="s">
        <v>24</v>
      </c>
      <c r="Z712" s="475" t="s">
        <v>25</v>
      </c>
      <c r="AA712" s="477" t="s">
        <v>26</v>
      </c>
      <c r="AB712" s="473" t="s">
        <v>24</v>
      </c>
      <c r="AC712" s="475" t="s">
        <v>25</v>
      </c>
      <c r="AD712" s="477" t="s">
        <v>26</v>
      </c>
      <c r="AE712" s="473" t="s">
        <v>24</v>
      </c>
      <c r="AF712" s="475" t="s">
        <v>25</v>
      </c>
      <c r="AG712" s="477" t="s">
        <v>26</v>
      </c>
      <c r="AH712" s="473" t="s">
        <v>24</v>
      </c>
      <c r="AI712" s="475" t="s">
        <v>25</v>
      </c>
      <c r="AJ712" s="477" t="s">
        <v>26</v>
      </c>
      <c r="AK712" s="473" t="s">
        <v>24</v>
      </c>
      <c r="AL712" s="475" t="s">
        <v>25</v>
      </c>
      <c r="AM712" s="477" t="s">
        <v>26</v>
      </c>
      <c r="AN712" s="473" t="s">
        <v>24</v>
      </c>
      <c r="AO712" s="475" t="s">
        <v>25</v>
      </c>
      <c r="AP712" s="477" t="s">
        <v>26</v>
      </c>
      <c r="AQ712" s="473" t="s">
        <v>24</v>
      </c>
      <c r="AR712" s="475" t="s">
        <v>25</v>
      </c>
      <c r="AS712" s="477" t="s">
        <v>26</v>
      </c>
      <c r="AT712" s="523" t="s">
        <v>24</v>
      </c>
      <c r="AU712" s="521" t="s">
        <v>27</v>
      </c>
    </row>
    <row r="713" spans="1:47">
      <c r="A713" s="476"/>
      <c r="B713" s="499"/>
      <c r="C713" s="499"/>
      <c r="D713" s="499"/>
      <c r="E713" s="499"/>
      <c r="F713" s="501"/>
      <c r="G713" s="474"/>
      <c r="H713" s="476"/>
      <c r="I713" s="478"/>
      <c r="J713" s="474"/>
      <c r="K713" s="476"/>
      <c r="L713" s="478"/>
      <c r="M713" s="474"/>
      <c r="N713" s="476"/>
      <c r="O713" s="478"/>
      <c r="P713" s="474"/>
      <c r="Q713" s="476"/>
      <c r="R713" s="478"/>
      <c r="S713" s="474"/>
      <c r="T713" s="476"/>
      <c r="U713" s="478"/>
      <c r="V713" s="474"/>
      <c r="W713" s="476"/>
      <c r="X713" s="478"/>
      <c r="Y713" s="474"/>
      <c r="Z713" s="476"/>
      <c r="AA713" s="478"/>
      <c r="AB713" s="474"/>
      <c r="AC713" s="476"/>
      <c r="AD713" s="478"/>
      <c r="AE713" s="474"/>
      <c r="AF713" s="476"/>
      <c r="AG713" s="478"/>
      <c r="AH713" s="474"/>
      <c r="AI713" s="476"/>
      <c r="AJ713" s="478"/>
      <c r="AK713" s="474"/>
      <c r="AL713" s="476"/>
      <c r="AM713" s="478"/>
      <c r="AN713" s="474"/>
      <c r="AO713" s="476"/>
      <c r="AP713" s="478"/>
      <c r="AQ713" s="474"/>
      <c r="AR713" s="476"/>
      <c r="AS713" s="478"/>
      <c r="AT713" s="524"/>
      <c r="AU713" s="522"/>
    </row>
    <row r="714" spans="1:47" ht="15" customHeight="1">
      <c r="A714" s="525" t="s">
        <v>230</v>
      </c>
      <c r="B714" s="484" t="s">
        <v>431</v>
      </c>
      <c r="C714" s="487">
        <v>3113</v>
      </c>
      <c r="D714" s="490"/>
      <c r="E714" s="528"/>
      <c r="F714" s="51" t="s">
        <v>31</v>
      </c>
      <c r="G714" s="13"/>
      <c r="H714" s="9">
        <f t="shared" ref="H714:H722" si="829">G714-I714</f>
        <v>0</v>
      </c>
      <c r="I714" s="10"/>
      <c r="J714" s="13"/>
      <c r="K714" s="9">
        <f t="shared" ref="K714:K722" si="830">J714-L714</f>
        <v>0</v>
      </c>
      <c r="L714" s="10"/>
      <c r="M714" s="13"/>
      <c r="N714" s="9">
        <f t="shared" ref="N714:N722" si="831">M714-O714</f>
        <v>0</v>
      </c>
      <c r="O714" s="10"/>
      <c r="P714" s="13"/>
      <c r="Q714" s="9">
        <f t="shared" ref="Q714:Q722" si="832">P714-R714</f>
        <v>0</v>
      </c>
      <c r="R714" s="10"/>
      <c r="S714" s="13"/>
      <c r="T714" s="9">
        <f t="shared" ref="T714:T722" si="833">S714-U714</f>
        <v>0</v>
      </c>
      <c r="U714" s="10"/>
      <c r="V714" s="13"/>
      <c r="W714" s="9">
        <f t="shared" ref="W714:W722" si="834">V714-X714</f>
        <v>0</v>
      </c>
      <c r="X714" s="10"/>
      <c r="AA714" s="10"/>
      <c r="AB714" s="185"/>
      <c r="AC714" s="222">
        <f>AB714-AD714</f>
        <v>0</v>
      </c>
      <c r="AD714" s="10"/>
      <c r="AE714" s="13"/>
      <c r="AF714" s="9">
        <f t="shared" ref="AF714:AF722" si="835">AE714-AG714</f>
        <v>0</v>
      </c>
      <c r="AG714" s="10"/>
      <c r="AH714" s="465"/>
      <c r="AI714" s="468">
        <f t="shared" ref="AI714:AI722" si="836">AH714-AJ714</f>
        <v>0</v>
      </c>
      <c r="AJ714" s="469"/>
      <c r="AK714" s="13"/>
      <c r="AL714" s="9">
        <f t="shared" ref="AL714:AL722" si="837">AK714-AM714</f>
        <v>0</v>
      </c>
      <c r="AM714" s="10"/>
      <c r="AN714" s="13"/>
      <c r="AO714" s="9">
        <f t="shared" ref="AO714:AO722" si="838">AN714-AP714</f>
        <v>0</v>
      </c>
      <c r="AP714" s="10"/>
      <c r="AQ714" s="13"/>
      <c r="AR714" s="9">
        <f t="shared" ref="AR714:AR722" si="839">AQ714-AS714</f>
        <v>0</v>
      </c>
      <c r="AS714" s="10"/>
      <c r="AT714" s="22"/>
      <c r="AU714" s="4" t="s">
        <v>32</v>
      </c>
    </row>
    <row r="715" spans="1:47">
      <c r="A715" s="526"/>
      <c r="B715" s="485"/>
      <c r="C715" s="488"/>
      <c r="D715" s="491"/>
      <c r="E715" s="529"/>
      <c r="F715" s="52" t="s">
        <v>33</v>
      </c>
      <c r="G715" s="13"/>
      <c r="H715" s="11">
        <f t="shared" si="829"/>
        <v>0</v>
      </c>
      <c r="I715" s="12"/>
      <c r="J715" s="13"/>
      <c r="K715" s="11">
        <f t="shared" si="830"/>
        <v>0</v>
      </c>
      <c r="L715" s="12"/>
      <c r="M715" s="13"/>
      <c r="N715" s="11">
        <f t="shared" si="831"/>
        <v>0</v>
      </c>
      <c r="O715" s="12"/>
      <c r="P715" s="13"/>
      <c r="Q715" s="11">
        <f t="shared" si="832"/>
        <v>0</v>
      </c>
      <c r="R715" s="12"/>
      <c r="S715" s="13"/>
      <c r="T715" s="11">
        <f t="shared" si="833"/>
        <v>0</v>
      </c>
      <c r="U715" s="12"/>
      <c r="V715" s="13"/>
      <c r="W715" s="11">
        <f t="shared" si="834"/>
        <v>0</v>
      </c>
      <c r="X715" s="12"/>
      <c r="Y715" s="13"/>
      <c r="Z715" s="11">
        <f t="shared" ref="Z715:Z722" si="840">Y715-AA715</f>
        <v>0</v>
      </c>
      <c r="AA715" s="12"/>
      <c r="AB715" s="13"/>
      <c r="AC715" s="11">
        <f t="shared" ref="AC715:AC722" si="841">AB715-AD715</f>
        <v>0</v>
      </c>
      <c r="AD715" s="12"/>
      <c r="AE715" s="13"/>
      <c r="AF715" s="11">
        <f t="shared" si="835"/>
        <v>0</v>
      </c>
      <c r="AG715" s="12"/>
      <c r="AH715" s="13"/>
      <c r="AI715" s="11">
        <f t="shared" si="836"/>
        <v>0</v>
      </c>
      <c r="AJ715" s="12"/>
      <c r="AK715" s="13"/>
      <c r="AL715" s="11">
        <f t="shared" si="837"/>
        <v>0</v>
      </c>
      <c r="AM715" s="12"/>
      <c r="AN715" s="13"/>
      <c r="AO715" s="11">
        <f t="shared" si="838"/>
        <v>0</v>
      </c>
      <c r="AP715" s="12"/>
      <c r="AQ715" s="13"/>
      <c r="AR715" s="11">
        <f t="shared" si="839"/>
        <v>0</v>
      </c>
      <c r="AS715" s="12"/>
      <c r="AT715" s="3"/>
      <c r="AU715" s="63">
        <f>SUM(Y714:Y722,AB714:AB722,AE714:AE722,AH714:AH722,AK714:AK722,AT714:AT722,AN714:AN722,AQ714:AQ722)</f>
        <v>0</v>
      </c>
    </row>
    <row r="716" spans="1:47">
      <c r="A716" s="526"/>
      <c r="B716" s="485"/>
      <c r="C716" s="488"/>
      <c r="D716" s="491"/>
      <c r="E716" s="529"/>
      <c r="F716" s="52" t="s">
        <v>34</v>
      </c>
      <c r="G716" s="13"/>
      <c r="H716" s="11">
        <f t="shared" si="829"/>
        <v>0</v>
      </c>
      <c r="I716" s="12"/>
      <c r="J716" s="13"/>
      <c r="K716" s="11">
        <f t="shared" si="830"/>
        <v>0</v>
      </c>
      <c r="L716" s="12"/>
      <c r="M716" s="13"/>
      <c r="N716" s="11">
        <f t="shared" si="831"/>
        <v>0</v>
      </c>
      <c r="O716" s="12"/>
      <c r="P716" s="13"/>
      <c r="Q716" s="11">
        <f t="shared" si="832"/>
        <v>0</v>
      </c>
      <c r="R716" s="12"/>
      <c r="S716" s="13"/>
      <c r="T716" s="11">
        <f t="shared" si="833"/>
        <v>0</v>
      </c>
      <c r="U716" s="12"/>
      <c r="V716" s="13"/>
      <c r="W716" s="11">
        <f t="shared" si="834"/>
        <v>0</v>
      </c>
      <c r="X716" s="12"/>
      <c r="Y716" s="13"/>
      <c r="Z716" s="11">
        <f t="shared" si="840"/>
        <v>0</v>
      </c>
      <c r="AA716" s="12"/>
      <c r="AB716" s="177"/>
      <c r="AC716" s="11">
        <f>AB716-AD716</f>
        <v>0</v>
      </c>
      <c r="AD716" s="12"/>
      <c r="AE716" s="185"/>
      <c r="AF716" s="11">
        <f t="shared" si="835"/>
        <v>0</v>
      </c>
      <c r="AG716" s="12"/>
      <c r="AH716" s="13"/>
      <c r="AI716" s="11">
        <f t="shared" si="836"/>
        <v>0</v>
      </c>
      <c r="AJ716" s="12"/>
      <c r="AK716" s="465"/>
      <c r="AL716" s="466">
        <f t="shared" si="837"/>
        <v>0</v>
      </c>
      <c r="AM716" s="467"/>
      <c r="AN716" s="13"/>
      <c r="AO716" s="11">
        <f t="shared" si="838"/>
        <v>0</v>
      </c>
      <c r="AP716" s="12"/>
      <c r="AQ716" s="13"/>
      <c r="AR716" s="11">
        <f t="shared" si="839"/>
        <v>0</v>
      </c>
      <c r="AS716" s="12"/>
      <c r="AT716" s="3"/>
      <c r="AU716" s="7" t="s">
        <v>35</v>
      </c>
    </row>
    <row r="717" spans="1:47">
      <c r="A717" s="526"/>
      <c r="B717" s="485"/>
      <c r="C717" s="488"/>
      <c r="D717" s="491"/>
      <c r="E717" s="529"/>
      <c r="F717" s="52" t="s">
        <v>36</v>
      </c>
      <c r="G717" s="13"/>
      <c r="H717" s="11">
        <f t="shared" si="829"/>
        <v>0</v>
      </c>
      <c r="I717" s="12"/>
      <c r="J717" s="13"/>
      <c r="K717" s="11">
        <f t="shared" si="830"/>
        <v>0</v>
      </c>
      <c r="L717" s="12"/>
      <c r="M717" s="13"/>
      <c r="N717" s="11">
        <f t="shared" si="831"/>
        <v>0</v>
      </c>
      <c r="O717" s="12"/>
      <c r="P717" s="13"/>
      <c r="Q717" s="11">
        <f t="shared" si="832"/>
        <v>0</v>
      </c>
      <c r="R717" s="12"/>
      <c r="S717" s="13"/>
      <c r="T717" s="11">
        <f t="shared" si="833"/>
        <v>0</v>
      </c>
      <c r="U717" s="12"/>
      <c r="V717" s="13"/>
      <c r="W717" s="11">
        <f t="shared" si="834"/>
        <v>0</v>
      </c>
      <c r="X717" s="12"/>
      <c r="Y717" s="13"/>
      <c r="Z717" s="11">
        <f t="shared" si="840"/>
        <v>0</v>
      </c>
      <c r="AA717" s="12"/>
      <c r="AB717" s="13"/>
      <c r="AC717" s="11">
        <f t="shared" si="841"/>
        <v>0</v>
      </c>
      <c r="AD717" s="12"/>
      <c r="AE717" s="177"/>
      <c r="AF717" s="11">
        <f>AE717-AG717</f>
        <v>0</v>
      </c>
      <c r="AG717" s="12"/>
      <c r="AH717" s="185"/>
      <c r="AI717" s="11">
        <f t="shared" si="836"/>
        <v>0</v>
      </c>
      <c r="AJ717" s="12"/>
      <c r="AK717" s="13"/>
      <c r="AL717" s="11">
        <f t="shared" si="837"/>
        <v>0</v>
      </c>
      <c r="AM717" s="12"/>
      <c r="AN717" s="465"/>
      <c r="AO717" s="466">
        <f t="shared" si="838"/>
        <v>0</v>
      </c>
      <c r="AP717" s="467"/>
      <c r="AQ717" s="13"/>
      <c r="AR717" s="11">
        <f t="shared" si="839"/>
        <v>0</v>
      </c>
      <c r="AS717" s="12"/>
      <c r="AT717" s="3"/>
      <c r="AU717" s="63">
        <f>SUM(W714:W722,Z714:Z722,AC714:AC722,AF714:AF722,AI714:AI722,AL714:AL722,AO714:AO722,AR714:AR722)</f>
        <v>0</v>
      </c>
    </row>
    <row r="718" spans="1:47">
      <c r="A718" s="526"/>
      <c r="B718" s="485"/>
      <c r="C718" s="488"/>
      <c r="D718" s="491"/>
      <c r="E718" s="529"/>
      <c r="F718" s="52" t="s">
        <v>37</v>
      </c>
      <c r="G718" s="13"/>
      <c r="H718" s="11">
        <f t="shared" si="829"/>
        <v>0</v>
      </c>
      <c r="I718" s="12"/>
      <c r="J718" s="13"/>
      <c r="K718" s="11">
        <f t="shared" si="830"/>
        <v>0</v>
      </c>
      <c r="L718" s="12"/>
      <c r="M718" s="13"/>
      <c r="N718" s="11">
        <f t="shared" si="831"/>
        <v>0</v>
      </c>
      <c r="O718" s="12"/>
      <c r="P718" s="13"/>
      <c r="Q718" s="11">
        <f t="shared" si="832"/>
        <v>0</v>
      </c>
      <c r="R718" s="12"/>
      <c r="S718" s="13"/>
      <c r="T718" s="11">
        <f t="shared" si="833"/>
        <v>0</v>
      </c>
      <c r="U718" s="12"/>
      <c r="V718" s="13"/>
      <c r="W718" s="11">
        <f t="shared" si="834"/>
        <v>0</v>
      </c>
      <c r="X718" s="12"/>
      <c r="Y718" s="13"/>
      <c r="Z718" s="11">
        <f t="shared" si="840"/>
        <v>0</v>
      </c>
      <c r="AA718" s="12"/>
      <c r="AB718" s="13"/>
      <c r="AC718" s="11">
        <f t="shared" si="841"/>
        <v>0</v>
      </c>
      <c r="AD718" s="12"/>
      <c r="AE718" s="13"/>
      <c r="AF718" s="11">
        <f t="shared" si="835"/>
        <v>0</v>
      </c>
      <c r="AG718" s="12"/>
      <c r="AH718" s="177"/>
      <c r="AI718" s="11">
        <f>AH718-AJ718</f>
        <v>0</v>
      </c>
      <c r="AJ718" s="12"/>
      <c r="AK718" s="185"/>
      <c r="AL718" s="11">
        <f t="shared" si="837"/>
        <v>0</v>
      </c>
      <c r="AM718" s="12"/>
      <c r="AN718" s="185"/>
      <c r="AO718" s="11">
        <f t="shared" si="838"/>
        <v>0</v>
      </c>
      <c r="AP718" s="12"/>
      <c r="AQ718" s="465"/>
      <c r="AR718" s="466">
        <f t="shared" si="839"/>
        <v>0</v>
      </c>
      <c r="AS718" s="467"/>
      <c r="AT718" s="3"/>
      <c r="AU718" s="7" t="s">
        <v>38</v>
      </c>
    </row>
    <row r="719" spans="1:47">
      <c r="A719" s="526"/>
      <c r="B719" s="485"/>
      <c r="C719" s="488"/>
      <c r="D719" s="491"/>
      <c r="E719" s="529"/>
      <c r="F719" s="52" t="s">
        <v>40</v>
      </c>
      <c r="G719" s="13"/>
      <c r="H719" s="11">
        <f t="shared" si="829"/>
        <v>0</v>
      </c>
      <c r="I719" s="12"/>
      <c r="J719" s="13"/>
      <c r="K719" s="11">
        <f t="shared" si="830"/>
        <v>0</v>
      </c>
      <c r="L719" s="12"/>
      <c r="M719" s="13"/>
      <c r="N719" s="11">
        <f t="shared" si="831"/>
        <v>0</v>
      </c>
      <c r="O719" s="12"/>
      <c r="P719" s="13"/>
      <c r="Q719" s="11">
        <f t="shared" si="832"/>
        <v>0</v>
      </c>
      <c r="R719" s="12"/>
      <c r="S719" s="13"/>
      <c r="T719" s="11">
        <f t="shared" si="833"/>
        <v>0</v>
      </c>
      <c r="U719" s="12"/>
      <c r="V719" s="13"/>
      <c r="W719" s="11">
        <f t="shared" si="834"/>
        <v>0</v>
      </c>
      <c r="X719" s="12"/>
      <c r="Y719" s="13"/>
      <c r="Z719" s="11">
        <f t="shared" si="840"/>
        <v>0</v>
      </c>
      <c r="AA719" s="12"/>
      <c r="AB719" s="13"/>
      <c r="AC719" s="11">
        <f t="shared" si="841"/>
        <v>0</v>
      </c>
      <c r="AD719" s="12"/>
      <c r="AE719" s="13"/>
      <c r="AF719" s="11">
        <f t="shared" si="835"/>
        <v>0</v>
      </c>
      <c r="AG719" s="12"/>
      <c r="AH719" s="13"/>
      <c r="AI719" s="11">
        <f t="shared" si="836"/>
        <v>0</v>
      </c>
      <c r="AJ719" s="12"/>
      <c r="AK719" s="185"/>
      <c r="AL719" s="11">
        <f t="shared" si="837"/>
        <v>0</v>
      </c>
      <c r="AM719" s="12"/>
      <c r="AN719" s="185"/>
      <c r="AO719" s="11">
        <f t="shared" si="838"/>
        <v>0</v>
      </c>
      <c r="AP719" s="12"/>
      <c r="AQ719" s="465"/>
      <c r="AR719" s="466">
        <f t="shared" si="839"/>
        <v>0</v>
      </c>
      <c r="AS719" s="467"/>
      <c r="AT719" s="3"/>
      <c r="AU719" s="63">
        <f>SUM(X714:X722,AA714:AA722,AD714:AD722,AG714:AG722,AJ714:AJ722,AM714:AM722,AP714:AP722,AS714:AS722)</f>
        <v>0</v>
      </c>
    </row>
    <row r="720" spans="1:47">
      <c r="A720" s="526"/>
      <c r="B720" s="485"/>
      <c r="C720" s="488"/>
      <c r="D720" s="491"/>
      <c r="E720" s="529"/>
      <c r="F720" s="52" t="s">
        <v>41</v>
      </c>
      <c r="G720" s="13"/>
      <c r="H720" s="11">
        <f t="shared" si="829"/>
        <v>0</v>
      </c>
      <c r="I720" s="12"/>
      <c r="J720" s="13"/>
      <c r="K720" s="11">
        <f t="shared" si="830"/>
        <v>0</v>
      </c>
      <c r="L720" s="12"/>
      <c r="M720" s="13"/>
      <c r="N720" s="11">
        <f t="shared" si="831"/>
        <v>0</v>
      </c>
      <c r="O720" s="12"/>
      <c r="P720" s="13"/>
      <c r="Q720" s="11">
        <f t="shared" si="832"/>
        <v>0</v>
      </c>
      <c r="R720" s="12"/>
      <c r="S720" s="13"/>
      <c r="T720" s="11">
        <f t="shared" si="833"/>
        <v>0</v>
      </c>
      <c r="U720" s="12"/>
      <c r="V720" s="13"/>
      <c r="W720" s="11">
        <f t="shared" si="834"/>
        <v>0</v>
      </c>
      <c r="X720" s="12"/>
      <c r="Y720" s="13"/>
      <c r="Z720" s="11">
        <f t="shared" si="840"/>
        <v>0</v>
      </c>
      <c r="AA720" s="12"/>
      <c r="AB720" s="13"/>
      <c r="AC720" s="11">
        <f t="shared" si="841"/>
        <v>0</v>
      </c>
      <c r="AD720" s="12"/>
      <c r="AE720" s="13"/>
      <c r="AF720" s="11">
        <f t="shared" si="835"/>
        <v>0</v>
      </c>
      <c r="AG720" s="12"/>
      <c r="AH720" s="13"/>
      <c r="AI720" s="11">
        <f t="shared" si="836"/>
        <v>0</v>
      </c>
      <c r="AJ720" s="12"/>
      <c r="AK720" s="13"/>
      <c r="AL720" s="11">
        <f t="shared" si="837"/>
        <v>0</v>
      </c>
      <c r="AM720" s="12"/>
      <c r="AN720" s="13"/>
      <c r="AO720" s="11">
        <f t="shared" si="838"/>
        <v>0</v>
      </c>
      <c r="AP720" s="12"/>
      <c r="AQ720" s="13"/>
      <c r="AR720" s="11">
        <f t="shared" si="839"/>
        <v>0</v>
      </c>
      <c r="AS720" s="12"/>
      <c r="AT720" s="3"/>
      <c r="AU720" s="7" t="s">
        <v>42</v>
      </c>
    </row>
    <row r="721" spans="1:47">
      <c r="A721" s="526"/>
      <c r="B721" s="485"/>
      <c r="C721" s="488"/>
      <c r="D721" s="491"/>
      <c r="E721" s="529"/>
      <c r="F721" s="52" t="s">
        <v>43</v>
      </c>
      <c r="G721" s="13"/>
      <c r="H721" s="11">
        <f t="shared" si="829"/>
        <v>0</v>
      </c>
      <c r="I721" s="12"/>
      <c r="J721" s="13"/>
      <c r="K721" s="11">
        <f t="shared" si="830"/>
        <v>0</v>
      </c>
      <c r="L721" s="12"/>
      <c r="M721" s="13"/>
      <c r="N721" s="11">
        <f t="shared" si="831"/>
        <v>0</v>
      </c>
      <c r="O721" s="12"/>
      <c r="P721" s="13"/>
      <c r="Q721" s="11">
        <f t="shared" si="832"/>
        <v>0</v>
      </c>
      <c r="R721" s="12"/>
      <c r="S721" s="13"/>
      <c r="T721" s="11">
        <f t="shared" si="833"/>
        <v>0</v>
      </c>
      <c r="U721" s="12"/>
      <c r="V721" s="13"/>
      <c r="W721" s="11">
        <f t="shared" si="834"/>
        <v>0</v>
      </c>
      <c r="X721" s="12"/>
      <c r="Y721" s="13"/>
      <c r="Z721" s="11">
        <f t="shared" si="840"/>
        <v>0</v>
      </c>
      <c r="AA721" s="12"/>
      <c r="AB721" s="13"/>
      <c r="AC721" s="11">
        <f t="shared" si="841"/>
        <v>0</v>
      </c>
      <c r="AD721" s="12"/>
      <c r="AE721" s="13"/>
      <c r="AF721" s="11">
        <f t="shared" si="835"/>
        <v>0</v>
      </c>
      <c r="AG721" s="12"/>
      <c r="AH721" s="13"/>
      <c r="AI721" s="11">
        <f t="shared" si="836"/>
        <v>0</v>
      </c>
      <c r="AJ721" s="12"/>
      <c r="AK721" s="13"/>
      <c r="AL721" s="11">
        <f t="shared" si="837"/>
        <v>0</v>
      </c>
      <c r="AM721" s="12"/>
      <c r="AN721" s="13"/>
      <c r="AO721" s="11">
        <f t="shared" si="838"/>
        <v>0</v>
      </c>
      <c r="AP721" s="12"/>
      <c r="AQ721" s="13"/>
      <c r="AR721" s="11">
        <f t="shared" si="839"/>
        <v>0</v>
      </c>
      <c r="AS721" s="12"/>
      <c r="AT721" s="3"/>
      <c r="AU721" s="64" t="e">
        <f>AU719/AU715</f>
        <v>#DIV/0!</v>
      </c>
    </row>
    <row r="722" spans="1:47" ht="15.75" customHeight="1">
      <c r="A722" s="527"/>
      <c r="B722" s="486"/>
      <c r="C722" s="489"/>
      <c r="D722" s="492"/>
      <c r="E722" s="530"/>
      <c r="F722" s="53" t="s">
        <v>44</v>
      </c>
      <c r="G722" s="15"/>
      <c r="H722" s="16">
        <f t="shared" si="829"/>
        <v>0</v>
      </c>
      <c r="I722" s="17"/>
      <c r="J722" s="15"/>
      <c r="K722" s="16">
        <f t="shared" si="830"/>
        <v>0</v>
      </c>
      <c r="L722" s="17"/>
      <c r="M722" s="15"/>
      <c r="N722" s="16">
        <f t="shared" si="831"/>
        <v>0</v>
      </c>
      <c r="O722" s="17"/>
      <c r="P722" s="15"/>
      <c r="Q722" s="16">
        <f t="shared" si="832"/>
        <v>0</v>
      </c>
      <c r="R722" s="17"/>
      <c r="S722" s="15"/>
      <c r="T722" s="16">
        <f t="shared" si="833"/>
        <v>0</v>
      </c>
      <c r="U722" s="17"/>
      <c r="V722" s="15"/>
      <c r="W722" s="16">
        <f t="shared" si="834"/>
        <v>0</v>
      </c>
      <c r="X722" s="17"/>
      <c r="Y722" s="15"/>
      <c r="Z722" s="16">
        <f t="shared" si="840"/>
        <v>0</v>
      </c>
      <c r="AA722" s="17"/>
      <c r="AB722" s="15"/>
      <c r="AC722" s="16">
        <f t="shared" si="841"/>
        <v>0</v>
      </c>
      <c r="AD722" s="17"/>
      <c r="AE722" s="15"/>
      <c r="AF722" s="16">
        <f t="shared" si="835"/>
        <v>0</v>
      </c>
      <c r="AG722" s="17"/>
      <c r="AH722" s="15"/>
      <c r="AI722" s="16">
        <f t="shared" si="836"/>
        <v>0</v>
      </c>
      <c r="AJ722" s="17"/>
      <c r="AK722" s="15"/>
      <c r="AL722" s="16">
        <f t="shared" si="837"/>
        <v>0</v>
      </c>
      <c r="AM722" s="17"/>
      <c r="AN722" s="15"/>
      <c r="AO722" s="16">
        <f t="shared" si="838"/>
        <v>0</v>
      </c>
      <c r="AP722" s="17"/>
      <c r="AQ722" s="15"/>
      <c r="AR722" s="16">
        <f t="shared" si="839"/>
        <v>0</v>
      </c>
      <c r="AS722" s="17"/>
      <c r="AT722" s="8"/>
      <c r="AU722" s="65"/>
    </row>
    <row r="723" spans="1:47" ht="15" customHeight="1">
      <c r="A723" s="475" t="s">
        <v>22</v>
      </c>
      <c r="B723" s="498" t="s">
        <v>18</v>
      </c>
      <c r="C723" s="498" t="s">
        <v>19</v>
      </c>
      <c r="D723" s="498" t="s">
        <v>204</v>
      </c>
      <c r="E723" s="498" t="s">
        <v>21</v>
      </c>
      <c r="F723" s="500" t="s">
        <v>23</v>
      </c>
      <c r="G723" s="473" t="s">
        <v>24</v>
      </c>
      <c r="H723" s="475" t="s">
        <v>25</v>
      </c>
      <c r="I723" s="477" t="s">
        <v>26</v>
      </c>
      <c r="J723" s="473" t="s">
        <v>24</v>
      </c>
      <c r="K723" s="475" t="s">
        <v>25</v>
      </c>
      <c r="L723" s="477" t="s">
        <v>26</v>
      </c>
      <c r="M723" s="473" t="s">
        <v>24</v>
      </c>
      <c r="N723" s="475" t="s">
        <v>25</v>
      </c>
      <c r="O723" s="477" t="s">
        <v>26</v>
      </c>
      <c r="P723" s="473" t="s">
        <v>24</v>
      </c>
      <c r="Q723" s="475" t="s">
        <v>25</v>
      </c>
      <c r="R723" s="477" t="s">
        <v>26</v>
      </c>
      <c r="S723" s="473" t="s">
        <v>24</v>
      </c>
      <c r="T723" s="475" t="s">
        <v>25</v>
      </c>
      <c r="U723" s="477" t="s">
        <v>26</v>
      </c>
      <c r="V723" s="473" t="s">
        <v>24</v>
      </c>
      <c r="W723" s="475" t="s">
        <v>25</v>
      </c>
      <c r="X723" s="477" t="s">
        <v>26</v>
      </c>
      <c r="Y723" s="473" t="s">
        <v>24</v>
      </c>
      <c r="Z723" s="475" t="s">
        <v>25</v>
      </c>
      <c r="AA723" s="477" t="s">
        <v>26</v>
      </c>
      <c r="AB723" s="473" t="s">
        <v>24</v>
      </c>
      <c r="AC723" s="475" t="s">
        <v>25</v>
      </c>
      <c r="AD723" s="477" t="s">
        <v>26</v>
      </c>
      <c r="AE723" s="473" t="s">
        <v>24</v>
      </c>
      <c r="AF723" s="475" t="s">
        <v>25</v>
      </c>
      <c r="AG723" s="477" t="s">
        <v>26</v>
      </c>
      <c r="AH723" s="473" t="s">
        <v>24</v>
      </c>
      <c r="AI723" s="475" t="s">
        <v>25</v>
      </c>
      <c r="AJ723" s="477" t="s">
        <v>26</v>
      </c>
      <c r="AK723" s="473" t="s">
        <v>24</v>
      </c>
      <c r="AL723" s="475" t="s">
        <v>25</v>
      </c>
      <c r="AM723" s="477" t="s">
        <v>26</v>
      </c>
      <c r="AN723" s="473" t="s">
        <v>24</v>
      </c>
      <c r="AO723" s="475" t="s">
        <v>25</v>
      </c>
      <c r="AP723" s="477" t="s">
        <v>26</v>
      </c>
      <c r="AQ723" s="473" t="s">
        <v>24</v>
      </c>
      <c r="AR723" s="475" t="s">
        <v>25</v>
      </c>
      <c r="AS723" s="477" t="s">
        <v>26</v>
      </c>
      <c r="AT723" s="523" t="s">
        <v>24</v>
      </c>
      <c r="AU723" s="521" t="s">
        <v>27</v>
      </c>
    </row>
    <row r="724" spans="1:47">
      <c r="A724" s="476"/>
      <c r="B724" s="499"/>
      <c r="C724" s="499"/>
      <c r="D724" s="499"/>
      <c r="E724" s="499"/>
      <c r="F724" s="501"/>
      <c r="G724" s="474"/>
      <c r="H724" s="476"/>
      <c r="I724" s="478"/>
      <c r="J724" s="474"/>
      <c r="K724" s="476"/>
      <c r="L724" s="478"/>
      <c r="M724" s="474"/>
      <c r="N724" s="476"/>
      <c r="O724" s="478"/>
      <c r="P724" s="474"/>
      <c r="Q724" s="476"/>
      <c r="R724" s="478"/>
      <c r="S724" s="474"/>
      <c r="T724" s="476"/>
      <c r="U724" s="478"/>
      <c r="V724" s="474"/>
      <c r="W724" s="476"/>
      <c r="X724" s="478"/>
      <c r="Y724" s="474"/>
      <c r="Z724" s="476"/>
      <c r="AA724" s="478"/>
      <c r="AB724" s="474"/>
      <c r="AC724" s="476"/>
      <c r="AD724" s="478"/>
      <c r="AE724" s="474"/>
      <c r="AF724" s="476"/>
      <c r="AG724" s="478"/>
      <c r="AH724" s="474"/>
      <c r="AI724" s="476"/>
      <c r="AJ724" s="478"/>
      <c r="AK724" s="474"/>
      <c r="AL724" s="476"/>
      <c r="AM724" s="478"/>
      <c r="AN724" s="474"/>
      <c r="AO724" s="476"/>
      <c r="AP724" s="478"/>
      <c r="AQ724" s="474"/>
      <c r="AR724" s="476"/>
      <c r="AS724" s="478"/>
      <c r="AT724" s="524"/>
      <c r="AU724" s="522"/>
    </row>
    <row r="725" spans="1:47" ht="15" customHeight="1">
      <c r="A725" s="525" t="s">
        <v>230</v>
      </c>
      <c r="B725" s="484" t="s">
        <v>432</v>
      </c>
      <c r="C725" s="487">
        <v>3110</v>
      </c>
      <c r="D725" s="490"/>
      <c r="E725" s="528"/>
      <c r="F725" s="51" t="s">
        <v>31</v>
      </c>
      <c r="G725" s="13"/>
      <c r="H725" s="9">
        <f t="shared" ref="H725:H733" si="842">G725-I725</f>
        <v>0</v>
      </c>
      <c r="I725" s="10"/>
      <c r="J725" s="13"/>
      <c r="K725" s="9">
        <f t="shared" ref="K725:K733" si="843">J725-L725</f>
        <v>0</v>
      </c>
      <c r="L725" s="10"/>
      <c r="M725" s="13"/>
      <c r="N725" s="9">
        <f t="shared" ref="N725:N733" si="844">M725-O725</f>
        <v>0</v>
      </c>
      <c r="O725" s="10"/>
      <c r="P725" s="13"/>
      <c r="Q725" s="9">
        <f t="shared" ref="Q725:Q733" si="845">P725-R725</f>
        <v>0</v>
      </c>
      <c r="R725" s="10"/>
      <c r="S725" s="13"/>
      <c r="T725" s="9">
        <f t="shared" ref="T725:T733" si="846">S725-U725</f>
        <v>0</v>
      </c>
      <c r="U725" s="10"/>
      <c r="V725" s="13"/>
      <c r="W725" s="9">
        <f t="shared" ref="W725:W733" si="847">V725-X725</f>
        <v>0</v>
      </c>
      <c r="X725" s="10"/>
      <c r="Y725" s="13"/>
      <c r="Z725" s="9">
        <f t="shared" ref="Z725:Z733" si="848">Y725-AA725</f>
        <v>0</v>
      </c>
      <c r="AA725" s="10"/>
      <c r="AB725" s="13"/>
      <c r="AC725" s="9">
        <f t="shared" ref="AC725:AC733" si="849">AB725-AD725</f>
        <v>0</v>
      </c>
      <c r="AD725" s="10"/>
      <c r="AE725" s="13"/>
      <c r="AF725" s="9">
        <f t="shared" ref="AF725:AF733" si="850">AE725-AG725</f>
        <v>0</v>
      </c>
      <c r="AG725" s="10"/>
      <c r="AH725" s="13"/>
      <c r="AI725" s="9">
        <f t="shared" ref="AI725:AI733" si="851">AH725-AJ725</f>
        <v>0</v>
      </c>
      <c r="AJ725" s="10"/>
      <c r="AK725" s="13"/>
      <c r="AL725" s="9">
        <f t="shared" ref="AL725:AL733" si="852">AK725-AM725</f>
        <v>0</v>
      </c>
      <c r="AM725" s="10"/>
      <c r="AN725" s="13"/>
      <c r="AO725" s="9">
        <f t="shared" ref="AO725:AO733" si="853">AN725-AP725</f>
        <v>0</v>
      </c>
      <c r="AP725" s="10"/>
      <c r="AQ725" s="13"/>
      <c r="AR725" s="9">
        <f t="shared" ref="AR725:AR733" si="854">AQ725-AS725</f>
        <v>0</v>
      </c>
      <c r="AS725" s="10"/>
      <c r="AT725" s="22"/>
      <c r="AU725" s="4" t="s">
        <v>32</v>
      </c>
    </row>
    <row r="726" spans="1:47">
      <c r="A726" s="526"/>
      <c r="B726" s="485"/>
      <c r="C726" s="488"/>
      <c r="D726" s="491"/>
      <c r="E726" s="529"/>
      <c r="F726" s="52" t="s">
        <v>33</v>
      </c>
      <c r="G726" s="13"/>
      <c r="H726" s="11">
        <f t="shared" si="842"/>
        <v>0</v>
      </c>
      <c r="I726" s="12"/>
      <c r="J726" s="13"/>
      <c r="K726" s="11">
        <f t="shared" si="843"/>
        <v>0</v>
      </c>
      <c r="L726" s="12"/>
      <c r="M726" s="13"/>
      <c r="N726" s="11">
        <f t="shared" si="844"/>
        <v>0</v>
      </c>
      <c r="O726" s="12"/>
      <c r="P726" s="13"/>
      <c r="Q726" s="11">
        <f t="shared" si="845"/>
        <v>0</v>
      </c>
      <c r="R726" s="12"/>
      <c r="S726" s="13"/>
      <c r="T726" s="11">
        <f t="shared" si="846"/>
        <v>0</v>
      </c>
      <c r="U726" s="12"/>
      <c r="V726" s="13"/>
      <c r="W726" s="11">
        <f t="shared" si="847"/>
        <v>0</v>
      </c>
      <c r="X726" s="12"/>
      <c r="Y726" s="13"/>
      <c r="Z726" s="11">
        <f t="shared" si="848"/>
        <v>0</v>
      </c>
      <c r="AA726" s="12"/>
      <c r="AB726" s="13"/>
      <c r="AC726" s="11">
        <f t="shared" si="849"/>
        <v>0</v>
      </c>
      <c r="AD726" s="12"/>
      <c r="AE726" s="13"/>
      <c r="AF726" s="11">
        <f t="shared" si="850"/>
        <v>0</v>
      </c>
      <c r="AG726" s="12"/>
      <c r="AH726" s="13"/>
      <c r="AI726" s="11">
        <f t="shared" si="851"/>
        <v>0</v>
      </c>
      <c r="AJ726" s="12"/>
      <c r="AK726" s="13"/>
      <c r="AL726" s="11">
        <f t="shared" si="852"/>
        <v>0</v>
      </c>
      <c r="AM726" s="12"/>
      <c r="AN726" s="13"/>
      <c r="AO726" s="11">
        <f t="shared" si="853"/>
        <v>0</v>
      </c>
      <c r="AP726" s="12"/>
      <c r="AQ726" s="13"/>
      <c r="AR726" s="11">
        <f t="shared" si="854"/>
        <v>0</v>
      </c>
      <c r="AS726" s="12"/>
      <c r="AT726" s="3"/>
      <c r="AU726" s="63">
        <f>SUM(AB725:AB733,AE725:AE733,Y725:Y733,V725:V733,AH725:AH733,AK725:AK733,AT725:AT733,AN725:AN733,AQ725:AQ733)</f>
        <v>0</v>
      </c>
    </row>
    <row r="727" spans="1:47">
      <c r="A727" s="526"/>
      <c r="B727" s="485"/>
      <c r="C727" s="488"/>
      <c r="D727" s="491"/>
      <c r="E727" s="529"/>
      <c r="F727" s="52" t="s">
        <v>34</v>
      </c>
      <c r="G727" s="13"/>
      <c r="H727" s="11">
        <f t="shared" si="842"/>
        <v>0</v>
      </c>
      <c r="I727" s="12"/>
      <c r="J727" s="13"/>
      <c r="K727" s="11">
        <f t="shared" si="843"/>
        <v>0</v>
      </c>
      <c r="L727" s="12"/>
      <c r="M727" s="13"/>
      <c r="N727" s="11">
        <f t="shared" si="844"/>
        <v>0</v>
      </c>
      <c r="O727" s="12"/>
      <c r="P727" s="13"/>
      <c r="Q727" s="11">
        <f t="shared" si="845"/>
        <v>0</v>
      </c>
      <c r="R727" s="12"/>
      <c r="S727" s="13"/>
      <c r="T727" s="11">
        <f t="shared" si="846"/>
        <v>0</v>
      </c>
      <c r="U727" s="12"/>
      <c r="V727" s="13"/>
      <c r="W727" s="11">
        <f t="shared" si="847"/>
        <v>0</v>
      </c>
      <c r="X727" s="12"/>
      <c r="Y727" s="177"/>
      <c r="Z727" s="166">
        <f t="shared" si="848"/>
        <v>0</v>
      </c>
      <c r="AA727" s="12"/>
      <c r="AB727" s="185"/>
      <c r="AC727" s="11">
        <f t="shared" si="849"/>
        <v>0</v>
      </c>
      <c r="AD727" s="12"/>
      <c r="AE727" s="177"/>
      <c r="AF727" s="166">
        <f t="shared" si="850"/>
        <v>0</v>
      </c>
      <c r="AG727" s="167"/>
      <c r="AH727" s="177"/>
      <c r="AI727" s="166">
        <f t="shared" si="851"/>
        <v>0</v>
      </c>
      <c r="AJ727" s="167"/>
      <c r="AK727" s="13"/>
      <c r="AL727" s="11">
        <f t="shared" si="852"/>
        <v>0</v>
      </c>
      <c r="AM727" s="12"/>
      <c r="AN727" s="13"/>
      <c r="AO727" s="11">
        <f t="shared" si="853"/>
        <v>0</v>
      </c>
      <c r="AP727" s="12"/>
      <c r="AQ727" s="13"/>
      <c r="AR727" s="11">
        <f t="shared" si="854"/>
        <v>0</v>
      </c>
      <c r="AS727" s="12"/>
      <c r="AT727" s="3"/>
      <c r="AU727" s="7" t="s">
        <v>35</v>
      </c>
    </row>
    <row r="728" spans="1:47">
      <c r="A728" s="526"/>
      <c r="B728" s="485"/>
      <c r="C728" s="488"/>
      <c r="D728" s="491"/>
      <c r="E728" s="529"/>
      <c r="F728" s="52" t="s">
        <v>36</v>
      </c>
      <c r="G728" s="13"/>
      <c r="H728" s="11">
        <f t="shared" si="842"/>
        <v>0</v>
      </c>
      <c r="I728" s="12"/>
      <c r="J728" s="13"/>
      <c r="K728" s="11">
        <f t="shared" si="843"/>
        <v>0</v>
      </c>
      <c r="L728" s="12"/>
      <c r="M728" s="13"/>
      <c r="N728" s="11">
        <f t="shared" si="844"/>
        <v>0</v>
      </c>
      <c r="O728" s="12"/>
      <c r="P728" s="13"/>
      <c r="Q728" s="11">
        <f t="shared" si="845"/>
        <v>0</v>
      </c>
      <c r="R728" s="12"/>
      <c r="S728" s="13"/>
      <c r="T728" s="11">
        <f t="shared" si="846"/>
        <v>0</v>
      </c>
      <c r="U728" s="12"/>
      <c r="V728" s="13"/>
      <c r="W728" s="11">
        <f t="shared" si="847"/>
        <v>0</v>
      </c>
      <c r="X728" s="12"/>
      <c r="Y728" s="13"/>
      <c r="Z728" s="11">
        <f t="shared" si="848"/>
        <v>0</v>
      </c>
      <c r="AA728" s="12"/>
      <c r="AB728" s="13"/>
      <c r="AC728" s="11">
        <f t="shared" si="849"/>
        <v>0</v>
      </c>
      <c r="AD728" s="12"/>
      <c r="AE728" s="177"/>
      <c r="AF728" s="166">
        <f t="shared" si="850"/>
        <v>0</v>
      </c>
      <c r="AG728" s="167"/>
      <c r="AH728" s="177"/>
      <c r="AI728" s="166">
        <f t="shared" si="851"/>
        <v>0</v>
      </c>
      <c r="AJ728" s="167"/>
      <c r="AK728" s="13"/>
      <c r="AL728" s="11">
        <f t="shared" si="852"/>
        <v>0</v>
      </c>
      <c r="AM728" s="12"/>
      <c r="AN728" s="13"/>
      <c r="AO728" s="11">
        <f t="shared" si="853"/>
        <v>0</v>
      </c>
      <c r="AP728" s="12"/>
      <c r="AQ728" s="13"/>
      <c r="AR728" s="11">
        <f t="shared" si="854"/>
        <v>0</v>
      </c>
      <c r="AS728" s="12"/>
      <c r="AT728" s="3"/>
      <c r="AU728" s="63">
        <f>SUM(AC725:AC733,AF725:AF733,T725:T733,W725:W733,Z725:Z733,AI725:AI733,AL725:AL733,AO725:AO733,AR725:AR733)</f>
        <v>0</v>
      </c>
    </row>
    <row r="729" spans="1:47">
      <c r="A729" s="526"/>
      <c r="B729" s="485"/>
      <c r="C729" s="488"/>
      <c r="D729" s="491"/>
      <c r="E729" s="529"/>
      <c r="F729" s="52" t="s">
        <v>37</v>
      </c>
      <c r="G729" s="13"/>
      <c r="H729" s="11">
        <f t="shared" si="842"/>
        <v>0</v>
      </c>
      <c r="I729" s="12"/>
      <c r="J729" s="13"/>
      <c r="K729" s="11">
        <f t="shared" si="843"/>
        <v>0</v>
      </c>
      <c r="L729" s="12"/>
      <c r="M729" s="13"/>
      <c r="N729" s="11">
        <f t="shared" si="844"/>
        <v>0</v>
      </c>
      <c r="O729" s="12"/>
      <c r="P729" s="13"/>
      <c r="Q729" s="11">
        <f t="shared" si="845"/>
        <v>0</v>
      </c>
      <c r="R729" s="12"/>
      <c r="S729" s="13"/>
      <c r="T729" s="11">
        <f t="shared" si="846"/>
        <v>0</v>
      </c>
      <c r="U729" s="12"/>
      <c r="V729" s="13"/>
      <c r="W729" s="11">
        <f t="shared" si="847"/>
        <v>0</v>
      </c>
      <c r="X729" s="12"/>
      <c r="Y729" s="13"/>
      <c r="Z729" s="11">
        <f t="shared" si="848"/>
        <v>0</v>
      </c>
      <c r="AA729" s="12"/>
      <c r="AB729" s="13"/>
      <c r="AC729" s="11">
        <f t="shared" si="849"/>
        <v>0</v>
      </c>
      <c r="AD729" s="12"/>
      <c r="AE729" s="177"/>
      <c r="AF729" s="166">
        <f t="shared" si="850"/>
        <v>0</v>
      </c>
      <c r="AG729" s="167"/>
      <c r="AH729" s="177"/>
      <c r="AI729" s="166">
        <f t="shared" si="851"/>
        <v>0</v>
      </c>
      <c r="AJ729" s="167"/>
      <c r="AK729" s="13"/>
      <c r="AL729" s="11">
        <f t="shared" si="852"/>
        <v>0</v>
      </c>
      <c r="AM729" s="12"/>
      <c r="AN729" s="13"/>
      <c r="AO729" s="11">
        <f t="shared" si="853"/>
        <v>0</v>
      </c>
      <c r="AP729" s="12"/>
      <c r="AQ729" s="13"/>
      <c r="AR729" s="11">
        <f t="shared" si="854"/>
        <v>0</v>
      </c>
      <c r="AS729" s="12"/>
      <c r="AT729" s="3"/>
      <c r="AU729" s="7" t="s">
        <v>38</v>
      </c>
    </row>
    <row r="730" spans="1:47">
      <c r="A730" s="526"/>
      <c r="B730" s="485"/>
      <c r="C730" s="488"/>
      <c r="D730" s="491"/>
      <c r="E730" s="529"/>
      <c r="F730" s="52" t="s">
        <v>40</v>
      </c>
      <c r="G730" s="13"/>
      <c r="H730" s="11">
        <f t="shared" si="842"/>
        <v>0</v>
      </c>
      <c r="I730" s="12"/>
      <c r="J730" s="13"/>
      <c r="K730" s="11">
        <f t="shared" si="843"/>
        <v>0</v>
      </c>
      <c r="L730" s="12"/>
      <c r="M730" s="13"/>
      <c r="N730" s="11">
        <f t="shared" si="844"/>
        <v>0</v>
      </c>
      <c r="O730" s="12"/>
      <c r="P730" s="13"/>
      <c r="Q730" s="11">
        <f t="shared" si="845"/>
        <v>0</v>
      </c>
      <c r="R730" s="12"/>
      <c r="S730" s="13"/>
      <c r="T730" s="11">
        <f t="shared" si="846"/>
        <v>0</v>
      </c>
      <c r="U730" s="12"/>
      <c r="V730" s="13"/>
      <c r="W730" s="11">
        <f t="shared" si="847"/>
        <v>0</v>
      </c>
      <c r="X730" s="12"/>
      <c r="Y730" s="13"/>
      <c r="Z730" s="11">
        <f t="shared" si="848"/>
        <v>0</v>
      </c>
      <c r="AA730" s="12"/>
      <c r="AB730" s="177"/>
      <c r="AC730" s="11">
        <f t="shared" si="849"/>
        <v>0</v>
      </c>
      <c r="AD730" s="12"/>
      <c r="AE730" s="177"/>
      <c r="AF730" s="166">
        <f t="shared" si="850"/>
        <v>0</v>
      </c>
      <c r="AG730" s="167"/>
      <c r="AH730" s="177"/>
      <c r="AI730" s="166">
        <f t="shared" si="851"/>
        <v>0</v>
      </c>
      <c r="AJ730" s="167"/>
      <c r="AK730" s="13"/>
      <c r="AL730" s="11">
        <f t="shared" si="852"/>
        <v>0</v>
      </c>
      <c r="AM730" s="12"/>
      <c r="AN730" s="13"/>
      <c r="AO730" s="11">
        <f t="shared" si="853"/>
        <v>0</v>
      </c>
      <c r="AP730" s="12"/>
      <c r="AQ730" s="13"/>
      <c r="AR730" s="11">
        <f t="shared" si="854"/>
        <v>0</v>
      </c>
      <c r="AS730" s="12"/>
      <c r="AT730" s="3"/>
      <c r="AU730" s="63">
        <f>SUM(AD725:AD733,AG725:AG733,U725:U733,X725:X733,AA725:AA733,AJ725:AJ733,AM725:AM733,AP725:AP733,AS725:AS733)</f>
        <v>0</v>
      </c>
    </row>
    <row r="731" spans="1:47">
      <c r="A731" s="526"/>
      <c r="B731" s="485"/>
      <c r="C731" s="488"/>
      <c r="D731" s="491"/>
      <c r="E731" s="529"/>
      <c r="F731" s="52" t="s">
        <v>41</v>
      </c>
      <c r="G731" s="13"/>
      <c r="H731" s="11">
        <f t="shared" si="842"/>
        <v>0</v>
      </c>
      <c r="I731" s="12"/>
      <c r="J731" s="13"/>
      <c r="K731" s="11">
        <f t="shared" si="843"/>
        <v>0</v>
      </c>
      <c r="L731" s="12"/>
      <c r="M731" s="13"/>
      <c r="N731" s="11">
        <f t="shared" si="844"/>
        <v>0</v>
      </c>
      <c r="O731" s="12"/>
      <c r="P731" s="13"/>
      <c r="Q731" s="11">
        <f t="shared" si="845"/>
        <v>0</v>
      </c>
      <c r="R731" s="12"/>
      <c r="S731" s="13"/>
      <c r="T731" s="11">
        <f t="shared" si="846"/>
        <v>0</v>
      </c>
      <c r="U731" s="12"/>
      <c r="V731" s="13"/>
      <c r="W731" s="11">
        <f t="shared" si="847"/>
        <v>0</v>
      </c>
      <c r="X731" s="12"/>
      <c r="Y731" s="13"/>
      <c r="Z731" s="11">
        <f t="shared" si="848"/>
        <v>0</v>
      </c>
      <c r="AA731" s="12"/>
      <c r="AB731" s="13"/>
      <c r="AC731" s="11">
        <f t="shared" si="849"/>
        <v>0</v>
      </c>
      <c r="AD731" s="12"/>
      <c r="AE731" s="177"/>
      <c r="AF731" s="166">
        <f t="shared" si="850"/>
        <v>0</v>
      </c>
      <c r="AG731" s="167"/>
      <c r="AH731" s="177"/>
      <c r="AI731" s="166">
        <f t="shared" si="851"/>
        <v>0</v>
      </c>
      <c r="AJ731" s="167"/>
      <c r="AK731" s="13"/>
      <c r="AL731" s="11">
        <f t="shared" si="852"/>
        <v>0</v>
      </c>
      <c r="AM731" s="12"/>
      <c r="AN731" s="13"/>
      <c r="AO731" s="11">
        <f t="shared" si="853"/>
        <v>0</v>
      </c>
      <c r="AP731" s="12"/>
      <c r="AQ731" s="13"/>
      <c r="AR731" s="11">
        <f t="shared" si="854"/>
        <v>0</v>
      </c>
      <c r="AS731" s="12"/>
      <c r="AT731" s="3"/>
      <c r="AU731" s="7" t="s">
        <v>42</v>
      </c>
    </row>
    <row r="732" spans="1:47">
      <c r="A732" s="526"/>
      <c r="B732" s="485"/>
      <c r="C732" s="488"/>
      <c r="D732" s="491"/>
      <c r="E732" s="529"/>
      <c r="F732" s="52" t="s">
        <v>43</v>
      </c>
      <c r="G732" s="13"/>
      <c r="H732" s="11">
        <f t="shared" si="842"/>
        <v>0</v>
      </c>
      <c r="I732" s="12"/>
      <c r="J732" s="13"/>
      <c r="K732" s="11">
        <f t="shared" si="843"/>
        <v>0</v>
      </c>
      <c r="L732" s="12"/>
      <c r="M732" s="13"/>
      <c r="N732" s="11">
        <f t="shared" si="844"/>
        <v>0</v>
      </c>
      <c r="O732" s="12"/>
      <c r="P732" s="13"/>
      <c r="Q732" s="11">
        <f t="shared" si="845"/>
        <v>0</v>
      </c>
      <c r="R732" s="12"/>
      <c r="S732" s="13"/>
      <c r="T732" s="11">
        <f t="shared" si="846"/>
        <v>0</v>
      </c>
      <c r="U732" s="12"/>
      <c r="V732" s="13"/>
      <c r="W732" s="11">
        <f t="shared" si="847"/>
        <v>0</v>
      </c>
      <c r="X732" s="12"/>
      <c r="Y732" s="13"/>
      <c r="Z732" s="11">
        <f t="shared" si="848"/>
        <v>0</v>
      </c>
      <c r="AA732" s="12"/>
      <c r="AB732" s="13"/>
      <c r="AC732" s="11">
        <f t="shared" si="849"/>
        <v>0</v>
      </c>
      <c r="AD732" s="12"/>
      <c r="AE732" s="13"/>
      <c r="AF732" s="11">
        <f t="shared" si="850"/>
        <v>0</v>
      </c>
      <c r="AG732" s="12"/>
      <c r="AH732" s="13"/>
      <c r="AI732" s="11">
        <f t="shared" si="851"/>
        <v>0</v>
      </c>
      <c r="AJ732" s="12"/>
      <c r="AK732" s="13"/>
      <c r="AL732" s="11">
        <f t="shared" si="852"/>
        <v>0</v>
      </c>
      <c r="AM732" s="12"/>
      <c r="AN732" s="13"/>
      <c r="AO732" s="11">
        <f t="shared" si="853"/>
        <v>0</v>
      </c>
      <c r="AP732" s="12"/>
      <c r="AQ732" s="13"/>
      <c r="AR732" s="11">
        <f t="shared" si="854"/>
        <v>0</v>
      </c>
      <c r="AS732" s="12"/>
      <c r="AT732" s="3"/>
      <c r="AU732" s="64" t="e">
        <f>AU730/AU726</f>
        <v>#DIV/0!</v>
      </c>
    </row>
    <row r="733" spans="1:47" ht="15.75" customHeight="1">
      <c r="A733" s="527"/>
      <c r="B733" s="486"/>
      <c r="C733" s="489"/>
      <c r="D733" s="492"/>
      <c r="E733" s="530"/>
      <c r="F733" s="53" t="s">
        <v>44</v>
      </c>
      <c r="G733" s="15"/>
      <c r="H733" s="16">
        <f t="shared" si="842"/>
        <v>0</v>
      </c>
      <c r="I733" s="17"/>
      <c r="J733" s="15"/>
      <c r="K733" s="16">
        <f t="shared" si="843"/>
        <v>0</v>
      </c>
      <c r="L733" s="17"/>
      <c r="M733" s="15"/>
      <c r="N733" s="16">
        <f t="shared" si="844"/>
        <v>0</v>
      </c>
      <c r="O733" s="17"/>
      <c r="P733" s="15"/>
      <c r="Q733" s="16">
        <f t="shared" si="845"/>
        <v>0</v>
      </c>
      <c r="R733" s="17"/>
      <c r="S733" s="15"/>
      <c r="T733" s="16">
        <f t="shared" si="846"/>
        <v>0</v>
      </c>
      <c r="U733" s="17"/>
      <c r="V733" s="15"/>
      <c r="W733" s="16">
        <f t="shared" si="847"/>
        <v>0</v>
      </c>
      <c r="X733" s="17"/>
      <c r="Y733" s="15"/>
      <c r="Z733" s="16">
        <f t="shared" si="848"/>
        <v>0</v>
      </c>
      <c r="AA733" s="17"/>
      <c r="AB733" s="15"/>
      <c r="AC733" s="16">
        <f t="shared" si="849"/>
        <v>0</v>
      </c>
      <c r="AD733" s="17"/>
      <c r="AE733" s="15"/>
      <c r="AF733" s="16">
        <f t="shared" si="850"/>
        <v>0</v>
      </c>
      <c r="AG733" s="17"/>
      <c r="AH733" s="15"/>
      <c r="AI733" s="16">
        <f t="shared" si="851"/>
        <v>0</v>
      </c>
      <c r="AJ733" s="17"/>
      <c r="AK733" s="15"/>
      <c r="AL733" s="16">
        <f t="shared" si="852"/>
        <v>0</v>
      </c>
      <c r="AM733" s="17"/>
      <c r="AN733" s="15"/>
      <c r="AO733" s="16">
        <f t="shared" si="853"/>
        <v>0</v>
      </c>
      <c r="AP733" s="17"/>
      <c r="AQ733" s="15"/>
      <c r="AR733" s="16">
        <f t="shared" si="854"/>
        <v>0</v>
      </c>
      <c r="AS733" s="17"/>
      <c r="AT733" s="8"/>
      <c r="AU733" s="65"/>
    </row>
    <row r="734" spans="1:47" ht="15" customHeight="1">
      <c r="A734" s="475" t="s">
        <v>22</v>
      </c>
      <c r="B734" s="498" t="s">
        <v>18</v>
      </c>
      <c r="C734" s="498" t="s">
        <v>19</v>
      </c>
      <c r="D734" s="498" t="s">
        <v>204</v>
      </c>
      <c r="E734" s="498" t="s">
        <v>21</v>
      </c>
      <c r="F734" s="500" t="s">
        <v>23</v>
      </c>
      <c r="G734" s="473" t="s">
        <v>24</v>
      </c>
      <c r="H734" s="475" t="s">
        <v>25</v>
      </c>
      <c r="I734" s="477" t="s">
        <v>26</v>
      </c>
      <c r="J734" s="473" t="s">
        <v>24</v>
      </c>
      <c r="K734" s="475" t="s">
        <v>25</v>
      </c>
      <c r="L734" s="477" t="s">
        <v>26</v>
      </c>
      <c r="M734" s="473" t="s">
        <v>24</v>
      </c>
      <c r="N734" s="475" t="s">
        <v>25</v>
      </c>
      <c r="O734" s="477" t="s">
        <v>26</v>
      </c>
      <c r="P734" s="473" t="s">
        <v>24</v>
      </c>
      <c r="Q734" s="475" t="s">
        <v>25</v>
      </c>
      <c r="R734" s="477" t="s">
        <v>26</v>
      </c>
      <c r="S734" s="473" t="s">
        <v>24</v>
      </c>
      <c r="T734" s="475" t="s">
        <v>25</v>
      </c>
      <c r="U734" s="477" t="s">
        <v>26</v>
      </c>
      <c r="V734" s="473" t="s">
        <v>24</v>
      </c>
      <c r="W734" s="475" t="s">
        <v>25</v>
      </c>
      <c r="X734" s="477" t="s">
        <v>26</v>
      </c>
      <c r="Y734" s="473" t="s">
        <v>24</v>
      </c>
      <c r="Z734" s="475" t="s">
        <v>25</v>
      </c>
      <c r="AA734" s="477" t="s">
        <v>26</v>
      </c>
      <c r="AB734" s="473" t="s">
        <v>24</v>
      </c>
      <c r="AC734" s="475" t="s">
        <v>25</v>
      </c>
      <c r="AD734" s="477" t="s">
        <v>26</v>
      </c>
      <c r="AE734" s="473" t="s">
        <v>24</v>
      </c>
      <c r="AF734" s="475" t="s">
        <v>25</v>
      </c>
      <c r="AG734" s="477" t="s">
        <v>26</v>
      </c>
      <c r="AH734" s="473" t="s">
        <v>24</v>
      </c>
      <c r="AI734" s="475" t="s">
        <v>25</v>
      </c>
      <c r="AJ734" s="477" t="s">
        <v>26</v>
      </c>
      <c r="AK734" s="473" t="s">
        <v>24</v>
      </c>
      <c r="AL734" s="475" t="s">
        <v>25</v>
      </c>
      <c r="AM734" s="477" t="s">
        <v>26</v>
      </c>
      <c r="AN734" s="473" t="s">
        <v>24</v>
      </c>
      <c r="AO734" s="475" t="s">
        <v>25</v>
      </c>
      <c r="AP734" s="477" t="s">
        <v>26</v>
      </c>
      <c r="AQ734" s="473" t="s">
        <v>24</v>
      </c>
      <c r="AR734" s="475" t="s">
        <v>25</v>
      </c>
      <c r="AS734" s="477" t="s">
        <v>26</v>
      </c>
      <c r="AT734" s="523" t="s">
        <v>24</v>
      </c>
      <c r="AU734" s="521" t="s">
        <v>27</v>
      </c>
    </row>
    <row r="735" spans="1:47">
      <c r="A735" s="476"/>
      <c r="B735" s="499"/>
      <c r="C735" s="499"/>
      <c r="D735" s="499"/>
      <c r="E735" s="499"/>
      <c r="F735" s="501"/>
      <c r="G735" s="474"/>
      <c r="H735" s="476"/>
      <c r="I735" s="478"/>
      <c r="J735" s="474"/>
      <c r="K735" s="476"/>
      <c r="L735" s="478"/>
      <c r="M735" s="474"/>
      <c r="N735" s="476"/>
      <c r="O735" s="478"/>
      <c r="P735" s="474"/>
      <c r="Q735" s="476"/>
      <c r="R735" s="478"/>
      <c r="S735" s="474"/>
      <c r="T735" s="476"/>
      <c r="U735" s="478"/>
      <c r="V735" s="474"/>
      <c r="W735" s="476"/>
      <c r="X735" s="478"/>
      <c r="Y735" s="474"/>
      <c r="Z735" s="476"/>
      <c r="AA735" s="478"/>
      <c r="AB735" s="474"/>
      <c r="AC735" s="476"/>
      <c r="AD735" s="478"/>
      <c r="AE735" s="474"/>
      <c r="AF735" s="476"/>
      <c r="AG735" s="478"/>
      <c r="AH735" s="474"/>
      <c r="AI735" s="476"/>
      <c r="AJ735" s="478"/>
      <c r="AK735" s="474"/>
      <c r="AL735" s="476"/>
      <c r="AM735" s="478"/>
      <c r="AN735" s="474"/>
      <c r="AO735" s="476"/>
      <c r="AP735" s="478"/>
      <c r="AQ735" s="474"/>
      <c r="AR735" s="476"/>
      <c r="AS735" s="478"/>
      <c r="AT735" s="524"/>
      <c r="AU735" s="522"/>
    </row>
    <row r="736" spans="1:47" ht="15" customHeight="1">
      <c r="A736" s="525" t="s">
        <v>205</v>
      </c>
      <c r="B736" s="484" t="s">
        <v>433</v>
      </c>
      <c r="C736" s="487">
        <v>3127</v>
      </c>
      <c r="D736" s="490"/>
      <c r="E736" s="528"/>
      <c r="F736" s="51" t="s">
        <v>31</v>
      </c>
      <c r="G736" s="13"/>
      <c r="H736" s="9">
        <f t="shared" ref="H736:H744" si="855">G736-I736</f>
        <v>0</v>
      </c>
      <c r="I736" s="10"/>
      <c r="J736" s="13"/>
      <c r="K736" s="9">
        <f t="shared" ref="K736:K744" si="856">J736-L736</f>
        <v>0</v>
      </c>
      <c r="L736" s="10"/>
      <c r="M736" s="13"/>
      <c r="N736" s="9">
        <f t="shared" ref="N736:N744" si="857">M736-O736</f>
        <v>0</v>
      </c>
      <c r="O736" s="10"/>
      <c r="P736" s="13"/>
      <c r="Q736" s="9">
        <f t="shared" ref="Q736:Q744" si="858">P736-R736</f>
        <v>0</v>
      </c>
      <c r="R736" s="10"/>
      <c r="S736" s="13"/>
      <c r="T736" s="9">
        <f t="shared" ref="T736:T744" si="859">S736-U736</f>
        <v>0</v>
      </c>
      <c r="U736" s="10"/>
      <c r="V736" s="13"/>
      <c r="W736" s="9">
        <f t="shared" ref="W736:W744" si="860">V736-X736</f>
        <v>0</v>
      </c>
      <c r="X736" s="10"/>
      <c r="Y736" s="13"/>
      <c r="Z736" s="9">
        <f t="shared" ref="Z736:Z744" si="861">Y736-AA736</f>
        <v>0</v>
      </c>
      <c r="AA736" s="10"/>
      <c r="AB736" s="13"/>
      <c r="AC736" s="9">
        <f t="shared" ref="AC736:AC744" si="862">AB736-AD736</f>
        <v>0</v>
      </c>
      <c r="AD736" s="10"/>
      <c r="AE736" s="13"/>
      <c r="AF736" s="9">
        <f t="shared" ref="AF736:AF744" si="863">AE736-AG736</f>
        <v>0</v>
      </c>
      <c r="AG736" s="10"/>
      <c r="AH736" s="13"/>
      <c r="AI736" s="9">
        <f t="shared" ref="AI736:AI744" si="864">AH736-AJ736</f>
        <v>0</v>
      </c>
      <c r="AJ736" s="10"/>
      <c r="AK736" s="13"/>
      <c r="AL736" s="9">
        <f t="shared" ref="AL736:AL744" si="865">AK736-AM736</f>
        <v>0</v>
      </c>
      <c r="AM736" s="10"/>
      <c r="AN736" s="13"/>
      <c r="AO736" s="9">
        <f t="shared" ref="AO736:AO744" si="866">AN736-AP736</f>
        <v>0</v>
      </c>
      <c r="AP736" s="10"/>
      <c r="AQ736" s="13"/>
      <c r="AR736" s="9">
        <f t="shared" ref="AR736:AR744" si="867">AQ736-AS736</f>
        <v>0</v>
      </c>
      <c r="AS736" s="10"/>
      <c r="AT736" s="22"/>
      <c r="AU736" s="4" t="s">
        <v>32</v>
      </c>
    </row>
    <row r="737" spans="1:47">
      <c r="A737" s="526"/>
      <c r="B737" s="485"/>
      <c r="C737" s="488"/>
      <c r="D737" s="491"/>
      <c r="E737" s="529"/>
      <c r="F737" s="52" t="s">
        <v>33</v>
      </c>
      <c r="G737" s="13"/>
      <c r="H737" s="11">
        <f t="shared" si="855"/>
        <v>0</v>
      </c>
      <c r="I737" s="12"/>
      <c r="J737" s="13"/>
      <c r="K737" s="11">
        <f t="shared" si="856"/>
        <v>0</v>
      </c>
      <c r="L737" s="12"/>
      <c r="M737" s="13"/>
      <c r="N737" s="11">
        <f t="shared" si="857"/>
        <v>0</v>
      </c>
      <c r="O737" s="12"/>
      <c r="P737" s="13"/>
      <c r="Q737" s="11">
        <f t="shared" si="858"/>
        <v>0</v>
      </c>
      <c r="R737" s="12"/>
      <c r="S737" s="13"/>
      <c r="T737" s="11">
        <f t="shared" si="859"/>
        <v>0</v>
      </c>
      <c r="U737" s="12"/>
      <c r="V737" s="13"/>
      <c r="W737" s="11">
        <f t="shared" si="860"/>
        <v>0</v>
      </c>
      <c r="X737" s="12"/>
      <c r="Y737" s="13"/>
      <c r="Z737" s="11">
        <f t="shared" si="861"/>
        <v>0</v>
      </c>
      <c r="AA737" s="12"/>
      <c r="AB737" s="13"/>
      <c r="AC737" s="11">
        <f t="shared" si="862"/>
        <v>0</v>
      </c>
      <c r="AD737" s="12"/>
      <c r="AE737" s="13"/>
      <c r="AF737" s="11">
        <f t="shared" si="863"/>
        <v>0</v>
      </c>
      <c r="AG737" s="12"/>
      <c r="AH737" s="13"/>
      <c r="AI737" s="11">
        <f t="shared" si="864"/>
        <v>0</v>
      </c>
      <c r="AJ737" s="12"/>
      <c r="AK737" s="13"/>
      <c r="AL737" s="11">
        <f t="shared" si="865"/>
        <v>0</v>
      </c>
      <c r="AM737" s="12"/>
      <c r="AN737" s="13"/>
      <c r="AO737" s="11">
        <f t="shared" si="866"/>
        <v>0</v>
      </c>
      <c r="AP737" s="12"/>
      <c r="AQ737" s="13"/>
      <c r="AR737" s="11">
        <f t="shared" si="867"/>
        <v>0</v>
      </c>
      <c r="AS737" s="12"/>
      <c r="AT737" s="3"/>
      <c r="AU737" s="63">
        <f>SUM(V736:V744,Y736:Y744,AB736:AB744,AE736:AE744,AH736:AH744,AK736:AK744,AT736:AT744,AN736:AN744,AQ736:AQ744)</f>
        <v>0</v>
      </c>
    </row>
    <row r="738" spans="1:47">
      <c r="A738" s="526"/>
      <c r="B738" s="485"/>
      <c r="C738" s="488"/>
      <c r="D738" s="491"/>
      <c r="E738" s="529"/>
      <c r="F738" s="52" t="s">
        <v>34</v>
      </c>
      <c r="G738" s="13"/>
      <c r="H738" s="11">
        <f t="shared" si="855"/>
        <v>0</v>
      </c>
      <c r="I738" s="12"/>
      <c r="J738" s="13"/>
      <c r="K738" s="11">
        <f t="shared" si="856"/>
        <v>0</v>
      </c>
      <c r="L738" s="12"/>
      <c r="M738" s="13"/>
      <c r="N738" s="11">
        <f t="shared" si="857"/>
        <v>0</v>
      </c>
      <c r="O738" s="12"/>
      <c r="P738" s="13"/>
      <c r="Q738" s="11">
        <f t="shared" si="858"/>
        <v>0</v>
      </c>
      <c r="R738" s="12"/>
      <c r="S738" s="13"/>
      <c r="T738" s="11">
        <f t="shared" si="859"/>
        <v>0</v>
      </c>
      <c r="U738" s="12"/>
      <c r="V738" s="13"/>
      <c r="W738" s="11">
        <f t="shared" si="860"/>
        <v>0</v>
      </c>
      <c r="X738" s="12"/>
      <c r="Y738" s="13"/>
      <c r="Z738" s="11">
        <f t="shared" si="861"/>
        <v>0</v>
      </c>
      <c r="AA738" s="12"/>
      <c r="AB738" s="177"/>
      <c r="AC738" s="166">
        <f t="shared" si="862"/>
        <v>0</v>
      </c>
      <c r="AD738" s="12"/>
      <c r="AE738" s="13"/>
      <c r="AF738" s="11">
        <f t="shared" si="863"/>
        <v>0</v>
      </c>
      <c r="AG738" s="12"/>
      <c r="AH738" s="13"/>
      <c r="AI738" s="11">
        <f t="shared" si="864"/>
        <v>0</v>
      </c>
      <c r="AJ738" s="12"/>
      <c r="AK738" s="13"/>
      <c r="AL738" s="11">
        <f t="shared" si="865"/>
        <v>0</v>
      </c>
      <c r="AM738" s="12"/>
      <c r="AN738" s="13"/>
      <c r="AO738" s="11">
        <f t="shared" si="866"/>
        <v>0</v>
      </c>
      <c r="AP738" s="12"/>
      <c r="AQ738" s="13"/>
      <c r="AR738" s="11">
        <f t="shared" si="867"/>
        <v>0</v>
      </c>
      <c r="AS738" s="12"/>
      <c r="AT738" s="3"/>
      <c r="AU738" s="7" t="s">
        <v>35</v>
      </c>
    </row>
    <row r="739" spans="1:47">
      <c r="A739" s="526"/>
      <c r="B739" s="485"/>
      <c r="C739" s="488"/>
      <c r="D739" s="491"/>
      <c r="E739" s="529"/>
      <c r="F739" s="52" t="s">
        <v>36</v>
      </c>
      <c r="G739" s="13"/>
      <c r="H739" s="11">
        <f t="shared" si="855"/>
        <v>0</v>
      </c>
      <c r="I739" s="12"/>
      <c r="J739" s="13"/>
      <c r="K739" s="11">
        <f t="shared" si="856"/>
        <v>0</v>
      </c>
      <c r="L739" s="12"/>
      <c r="M739" s="13"/>
      <c r="N739" s="11">
        <f t="shared" si="857"/>
        <v>0</v>
      </c>
      <c r="O739" s="12"/>
      <c r="P739" s="13"/>
      <c r="Q739" s="11">
        <f t="shared" si="858"/>
        <v>0</v>
      </c>
      <c r="R739" s="12"/>
      <c r="S739" s="13"/>
      <c r="T739" s="11">
        <f t="shared" si="859"/>
        <v>0</v>
      </c>
      <c r="U739" s="12"/>
      <c r="V739" s="13"/>
      <c r="W739" s="11">
        <f t="shared" si="860"/>
        <v>0</v>
      </c>
      <c r="X739" s="12"/>
      <c r="Y739" s="13"/>
      <c r="Z739" s="11">
        <f t="shared" si="861"/>
        <v>0</v>
      </c>
      <c r="AA739" s="12"/>
      <c r="AB739" s="13"/>
      <c r="AC739" s="11">
        <f t="shared" si="862"/>
        <v>0</v>
      </c>
      <c r="AD739" s="12"/>
      <c r="AE739" s="13"/>
      <c r="AF739" s="11">
        <f t="shared" si="863"/>
        <v>0</v>
      </c>
      <c r="AG739" s="12"/>
      <c r="AH739" s="13"/>
      <c r="AI739" s="11">
        <f t="shared" si="864"/>
        <v>0</v>
      </c>
      <c r="AJ739" s="12"/>
      <c r="AK739" s="13"/>
      <c r="AL739" s="11">
        <f t="shared" si="865"/>
        <v>0</v>
      </c>
      <c r="AM739" s="12"/>
      <c r="AN739" s="13"/>
      <c r="AO739" s="11">
        <f t="shared" si="866"/>
        <v>0</v>
      </c>
      <c r="AP739" s="12"/>
      <c r="AQ739" s="13"/>
      <c r="AR739" s="11">
        <f t="shared" si="867"/>
        <v>0</v>
      </c>
      <c r="AS739" s="12"/>
      <c r="AT739" s="3"/>
      <c r="AU739" s="63">
        <f>SUM(Z736:Z744,AC736:AC744,AF736:AF744,AI736:AI744,AL736:AL744,AO736:AO744,AR736:AR744)</f>
        <v>0</v>
      </c>
    </row>
    <row r="740" spans="1:47">
      <c r="A740" s="526"/>
      <c r="B740" s="485"/>
      <c r="C740" s="488"/>
      <c r="D740" s="491"/>
      <c r="E740" s="529"/>
      <c r="F740" s="52" t="s">
        <v>37</v>
      </c>
      <c r="G740" s="13"/>
      <c r="H740" s="11">
        <f t="shared" si="855"/>
        <v>0</v>
      </c>
      <c r="I740" s="12"/>
      <c r="J740" s="13"/>
      <c r="K740" s="11">
        <f t="shared" si="856"/>
        <v>0</v>
      </c>
      <c r="L740" s="12"/>
      <c r="M740" s="13"/>
      <c r="N740" s="11">
        <f t="shared" si="857"/>
        <v>0</v>
      </c>
      <c r="O740" s="12"/>
      <c r="P740" s="13"/>
      <c r="Q740" s="11">
        <f t="shared" si="858"/>
        <v>0</v>
      </c>
      <c r="R740" s="12"/>
      <c r="S740" s="13"/>
      <c r="T740" s="11">
        <f t="shared" si="859"/>
        <v>0</v>
      </c>
      <c r="U740" s="12"/>
      <c r="V740" s="13"/>
      <c r="W740" s="11">
        <f t="shared" si="860"/>
        <v>0</v>
      </c>
      <c r="X740" s="12"/>
      <c r="Y740" s="13"/>
      <c r="Z740" s="11">
        <f t="shared" si="861"/>
        <v>0</v>
      </c>
      <c r="AA740" s="12"/>
      <c r="AB740" s="13"/>
      <c r="AC740" s="11">
        <f t="shared" si="862"/>
        <v>0</v>
      </c>
      <c r="AD740" s="12"/>
      <c r="AE740" s="13"/>
      <c r="AF740" s="11">
        <f t="shared" si="863"/>
        <v>0</v>
      </c>
      <c r="AG740" s="12"/>
      <c r="AH740" s="13"/>
      <c r="AI740" s="11">
        <f t="shared" si="864"/>
        <v>0</v>
      </c>
      <c r="AJ740" s="12"/>
      <c r="AK740" s="13"/>
      <c r="AL740" s="11">
        <f t="shared" si="865"/>
        <v>0</v>
      </c>
      <c r="AM740" s="12"/>
      <c r="AN740" s="13"/>
      <c r="AO740" s="11">
        <f t="shared" si="866"/>
        <v>0</v>
      </c>
      <c r="AP740" s="12"/>
      <c r="AQ740" s="13"/>
      <c r="AR740" s="11">
        <f t="shared" si="867"/>
        <v>0</v>
      </c>
      <c r="AS740" s="12"/>
      <c r="AT740" s="3"/>
      <c r="AU740" s="7" t="s">
        <v>38</v>
      </c>
    </row>
    <row r="741" spans="1:47">
      <c r="A741" s="526"/>
      <c r="B741" s="485"/>
      <c r="C741" s="488"/>
      <c r="D741" s="491"/>
      <c r="E741" s="529"/>
      <c r="F741" s="52" t="s">
        <v>40</v>
      </c>
      <c r="G741" s="13"/>
      <c r="H741" s="11">
        <f t="shared" si="855"/>
        <v>0</v>
      </c>
      <c r="I741" s="12"/>
      <c r="J741" s="13"/>
      <c r="K741" s="11">
        <f t="shared" si="856"/>
        <v>0</v>
      </c>
      <c r="L741" s="12"/>
      <c r="M741" s="13"/>
      <c r="N741" s="11">
        <f t="shared" si="857"/>
        <v>0</v>
      </c>
      <c r="O741" s="12"/>
      <c r="P741" s="13"/>
      <c r="Q741" s="11">
        <f t="shared" si="858"/>
        <v>0</v>
      </c>
      <c r="R741" s="12"/>
      <c r="S741" s="13"/>
      <c r="T741" s="11">
        <f t="shared" si="859"/>
        <v>0</v>
      </c>
      <c r="U741" s="12"/>
      <c r="V741" s="13"/>
      <c r="W741" s="11">
        <f t="shared" si="860"/>
        <v>0</v>
      </c>
      <c r="X741" s="12"/>
      <c r="Y741" s="13"/>
      <c r="Z741" s="11">
        <f t="shared" si="861"/>
        <v>0</v>
      </c>
      <c r="AA741" s="12"/>
      <c r="AB741" s="13"/>
      <c r="AC741" s="11">
        <f t="shared" si="862"/>
        <v>0</v>
      </c>
      <c r="AD741" s="12"/>
      <c r="AE741" s="177"/>
      <c r="AF741" s="166">
        <f t="shared" si="863"/>
        <v>0</v>
      </c>
      <c r="AG741" s="12"/>
      <c r="AH741" s="13"/>
      <c r="AI741" s="11">
        <f t="shared" si="864"/>
        <v>0</v>
      </c>
      <c r="AJ741" s="12"/>
      <c r="AK741" s="13"/>
      <c r="AL741" s="11">
        <f t="shared" si="865"/>
        <v>0</v>
      </c>
      <c r="AM741" s="12"/>
      <c r="AN741" s="13"/>
      <c r="AO741" s="11">
        <f t="shared" si="866"/>
        <v>0</v>
      </c>
      <c r="AP741" s="12"/>
      <c r="AQ741" s="13"/>
      <c r="AR741" s="11">
        <f t="shared" si="867"/>
        <v>0</v>
      </c>
      <c r="AS741" s="12"/>
      <c r="AT741" s="3"/>
      <c r="AU741" s="63">
        <f>SUM(X736:X744,AA736:AA744,AD736:AD744,AG736:AG744,AJ736:AJ744,AM736:AM744,AP736:AP744,AS736:AS744)</f>
        <v>0</v>
      </c>
    </row>
    <row r="742" spans="1:47">
      <c r="A742" s="526"/>
      <c r="B742" s="485"/>
      <c r="C742" s="488"/>
      <c r="D742" s="491"/>
      <c r="E742" s="529"/>
      <c r="F742" s="52" t="s">
        <v>41</v>
      </c>
      <c r="G742" s="13"/>
      <c r="H742" s="11">
        <f t="shared" si="855"/>
        <v>0</v>
      </c>
      <c r="I742" s="12"/>
      <c r="J742" s="13"/>
      <c r="K742" s="11">
        <f t="shared" si="856"/>
        <v>0</v>
      </c>
      <c r="L742" s="12"/>
      <c r="M742" s="13"/>
      <c r="N742" s="11">
        <f t="shared" si="857"/>
        <v>0</v>
      </c>
      <c r="O742" s="12"/>
      <c r="P742" s="13"/>
      <c r="Q742" s="11">
        <f t="shared" si="858"/>
        <v>0</v>
      </c>
      <c r="R742" s="12"/>
      <c r="S742" s="13"/>
      <c r="T742" s="11">
        <f t="shared" si="859"/>
        <v>0</v>
      </c>
      <c r="U742" s="12"/>
      <c r="V742" s="13"/>
      <c r="W742" s="11">
        <f t="shared" si="860"/>
        <v>0</v>
      </c>
      <c r="X742" s="12"/>
      <c r="Y742" s="13"/>
      <c r="Z742" s="11">
        <f t="shared" si="861"/>
        <v>0</v>
      </c>
      <c r="AA742" s="12"/>
      <c r="AB742" s="13"/>
      <c r="AC742" s="11">
        <f t="shared" si="862"/>
        <v>0</v>
      </c>
      <c r="AD742" s="12"/>
      <c r="AE742" s="13"/>
      <c r="AF742" s="11">
        <f t="shared" si="863"/>
        <v>0</v>
      </c>
      <c r="AG742" s="12"/>
      <c r="AH742" s="13"/>
      <c r="AI742" s="11">
        <f t="shared" si="864"/>
        <v>0</v>
      </c>
      <c r="AJ742" s="12"/>
      <c r="AK742" s="13"/>
      <c r="AL742" s="11">
        <f t="shared" si="865"/>
        <v>0</v>
      </c>
      <c r="AM742" s="12"/>
      <c r="AN742" s="13"/>
      <c r="AO742" s="11">
        <f t="shared" si="866"/>
        <v>0</v>
      </c>
      <c r="AP742" s="12"/>
      <c r="AQ742" s="13"/>
      <c r="AR742" s="11">
        <f t="shared" si="867"/>
        <v>0</v>
      </c>
      <c r="AS742" s="12"/>
      <c r="AT742" s="3"/>
      <c r="AU742" s="7" t="s">
        <v>42</v>
      </c>
    </row>
    <row r="743" spans="1:47">
      <c r="A743" s="526"/>
      <c r="B743" s="485"/>
      <c r="C743" s="488"/>
      <c r="D743" s="491"/>
      <c r="E743" s="529"/>
      <c r="F743" s="52" t="s">
        <v>43</v>
      </c>
      <c r="G743" s="13"/>
      <c r="H743" s="11">
        <f t="shared" si="855"/>
        <v>0</v>
      </c>
      <c r="I743" s="12"/>
      <c r="J743" s="13"/>
      <c r="K743" s="11">
        <f t="shared" si="856"/>
        <v>0</v>
      </c>
      <c r="L743" s="12"/>
      <c r="M743" s="13"/>
      <c r="N743" s="11">
        <f t="shared" si="857"/>
        <v>0</v>
      </c>
      <c r="O743" s="12"/>
      <c r="P743" s="13"/>
      <c r="Q743" s="11">
        <f t="shared" si="858"/>
        <v>0</v>
      </c>
      <c r="R743" s="12"/>
      <c r="S743" s="13"/>
      <c r="T743" s="11">
        <f t="shared" si="859"/>
        <v>0</v>
      </c>
      <c r="U743" s="12"/>
      <c r="V743" s="13"/>
      <c r="W743" s="11">
        <f t="shared" si="860"/>
        <v>0</v>
      </c>
      <c r="X743" s="12"/>
      <c r="Y743" s="13"/>
      <c r="Z743" s="11">
        <f t="shared" si="861"/>
        <v>0</v>
      </c>
      <c r="AA743" s="12"/>
      <c r="AB743" s="13"/>
      <c r="AC743" s="11">
        <f t="shared" si="862"/>
        <v>0</v>
      </c>
      <c r="AD743" s="12"/>
      <c r="AE743" s="13"/>
      <c r="AF743" s="11">
        <f t="shared" si="863"/>
        <v>0</v>
      </c>
      <c r="AG743" s="12"/>
      <c r="AH743" s="13"/>
      <c r="AI743" s="11">
        <f t="shared" si="864"/>
        <v>0</v>
      </c>
      <c r="AJ743" s="12"/>
      <c r="AK743" s="13"/>
      <c r="AL743" s="11">
        <f t="shared" si="865"/>
        <v>0</v>
      </c>
      <c r="AM743" s="12"/>
      <c r="AN743" s="13"/>
      <c r="AO743" s="11">
        <f t="shared" si="866"/>
        <v>0</v>
      </c>
      <c r="AP743" s="12"/>
      <c r="AQ743" s="13"/>
      <c r="AR743" s="11">
        <f t="shared" si="867"/>
        <v>0</v>
      </c>
      <c r="AS743" s="12"/>
      <c r="AT743" s="3"/>
      <c r="AU743" s="64" t="e">
        <f>AU741/AU737</f>
        <v>#DIV/0!</v>
      </c>
    </row>
    <row r="744" spans="1:47" ht="15.75" customHeight="1">
      <c r="A744" s="527"/>
      <c r="B744" s="486"/>
      <c r="C744" s="489"/>
      <c r="D744" s="492"/>
      <c r="E744" s="530"/>
      <c r="F744" s="53" t="s">
        <v>44</v>
      </c>
      <c r="G744" s="15"/>
      <c r="H744" s="16">
        <f t="shared" si="855"/>
        <v>0</v>
      </c>
      <c r="I744" s="17"/>
      <c r="J744" s="15"/>
      <c r="K744" s="16">
        <f t="shared" si="856"/>
        <v>0</v>
      </c>
      <c r="L744" s="17"/>
      <c r="M744" s="15"/>
      <c r="N744" s="16">
        <f t="shared" si="857"/>
        <v>0</v>
      </c>
      <c r="O744" s="17"/>
      <c r="P744" s="15"/>
      <c r="Q744" s="16">
        <f t="shared" si="858"/>
        <v>0</v>
      </c>
      <c r="R744" s="17"/>
      <c r="S744" s="15"/>
      <c r="T744" s="16">
        <f t="shared" si="859"/>
        <v>0</v>
      </c>
      <c r="U744" s="17"/>
      <c r="V744" s="15"/>
      <c r="W744" s="16">
        <f t="shared" si="860"/>
        <v>0</v>
      </c>
      <c r="X744" s="17"/>
      <c r="Y744" s="15"/>
      <c r="Z744" s="16">
        <f t="shared" si="861"/>
        <v>0</v>
      </c>
      <c r="AA744" s="17"/>
      <c r="AB744" s="15"/>
      <c r="AC744" s="16">
        <f t="shared" si="862"/>
        <v>0</v>
      </c>
      <c r="AD744" s="17"/>
      <c r="AE744" s="15"/>
      <c r="AF744" s="16">
        <f t="shared" si="863"/>
        <v>0</v>
      </c>
      <c r="AG744" s="17"/>
      <c r="AH744" s="15"/>
      <c r="AI744" s="16">
        <f t="shared" si="864"/>
        <v>0</v>
      </c>
      <c r="AJ744" s="17"/>
      <c r="AK744" s="15"/>
      <c r="AL744" s="16">
        <f t="shared" si="865"/>
        <v>0</v>
      </c>
      <c r="AM744" s="17"/>
      <c r="AN744" s="15"/>
      <c r="AO744" s="16">
        <f t="shared" si="866"/>
        <v>0</v>
      </c>
      <c r="AP744" s="17"/>
      <c r="AQ744" s="15"/>
      <c r="AR744" s="16">
        <f t="shared" si="867"/>
        <v>0</v>
      </c>
      <c r="AS744" s="17"/>
      <c r="AT744" s="8"/>
      <c r="AU744" s="65"/>
    </row>
    <row r="745" spans="1:47" ht="15" customHeight="1">
      <c r="A745" s="475" t="s">
        <v>22</v>
      </c>
      <c r="B745" s="498" t="s">
        <v>18</v>
      </c>
      <c r="C745" s="498" t="s">
        <v>19</v>
      </c>
      <c r="D745" s="498" t="s">
        <v>204</v>
      </c>
      <c r="E745" s="498" t="s">
        <v>21</v>
      </c>
      <c r="F745" s="500" t="s">
        <v>23</v>
      </c>
      <c r="G745" s="473" t="s">
        <v>24</v>
      </c>
      <c r="H745" s="475" t="s">
        <v>25</v>
      </c>
      <c r="I745" s="477" t="s">
        <v>26</v>
      </c>
      <c r="J745" s="473" t="s">
        <v>24</v>
      </c>
      <c r="K745" s="475" t="s">
        <v>25</v>
      </c>
      <c r="L745" s="477" t="s">
        <v>26</v>
      </c>
      <c r="M745" s="473" t="s">
        <v>24</v>
      </c>
      <c r="N745" s="475" t="s">
        <v>25</v>
      </c>
      <c r="O745" s="477" t="s">
        <v>26</v>
      </c>
      <c r="P745" s="473" t="s">
        <v>24</v>
      </c>
      <c r="Q745" s="475" t="s">
        <v>25</v>
      </c>
      <c r="R745" s="477" t="s">
        <v>26</v>
      </c>
      <c r="S745" s="473" t="s">
        <v>24</v>
      </c>
      <c r="T745" s="475" t="s">
        <v>25</v>
      </c>
      <c r="U745" s="477" t="s">
        <v>26</v>
      </c>
      <c r="V745" s="473" t="s">
        <v>24</v>
      </c>
      <c r="W745" s="475" t="s">
        <v>25</v>
      </c>
      <c r="X745" s="477" t="s">
        <v>26</v>
      </c>
      <c r="Y745" s="473" t="s">
        <v>24</v>
      </c>
      <c r="Z745" s="475" t="s">
        <v>25</v>
      </c>
      <c r="AA745" s="477" t="s">
        <v>26</v>
      </c>
      <c r="AB745" s="473" t="s">
        <v>24</v>
      </c>
      <c r="AC745" s="475" t="s">
        <v>25</v>
      </c>
      <c r="AD745" s="477" t="s">
        <v>26</v>
      </c>
      <c r="AE745" s="473" t="s">
        <v>24</v>
      </c>
      <c r="AF745" s="475" t="s">
        <v>25</v>
      </c>
      <c r="AG745" s="477" t="s">
        <v>26</v>
      </c>
      <c r="AH745" s="473" t="s">
        <v>24</v>
      </c>
      <c r="AI745" s="475" t="s">
        <v>25</v>
      </c>
      <c r="AJ745" s="477" t="s">
        <v>26</v>
      </c>
      <c r="AK745" s="473" t="s">
        <v>24</v>
      </c>
      <c r="AL745" s="475" t="s">
        <v>25</v>
      </c>
      <c r="AM745" s="477" t="s">
        <v>26</v>
      </c>
      <c r="AN745" s="473" t="s">
        <v>24</v>
      </c>
      <c r="AO745" s="475" t="s">
        <v>25</v>
      </c>
      <c r="AP745" s="477" t="s">
        <v>26</v>
      </c>
      <c r="AQ745" s="473" t="s">
        <v>24</v>
      </c>
      <c r="AR745" s="475" t="s">
        <v>25</v>
      </c>
      <c r="AS745" s="477" t="s">
        <v>26</v>
      </c>
      <c r="AT745" s="523" t="s">
        <v>24</v>
      </c>
      <c r="AU745" s="521" t="s">
        <v>27</v>
      </c>
    </row>
    <row r="746" spans="1:47">
      <c r="A746" s="476"/>
      <c r="B746" s="499"/>
      <c r="C746" s="499"/>
      <c r="D746" s="499"/>
      <c r="E746" s="499"/>
      <c r="F746" s="501"/>
      <c r="G746" s="474"/>
      <c r="H746" s="476"/>
      <c r="I746" s="478"/>
      <c r="J746" s="474"/>
      <c r="K746" s="476"/>
      <c r="L746" s="478"/>
      <c r="M746" s="474"/>
      <c r="N746" s="476"/>
      <c r="O746" s="478"/>
      <c r="P746" s="474"/>
      <c r="Q746" s="476"/>
      <c r="R746" s="478"/>
      <c r="S746" s="474"/>
      <c r="T746" s="476"/>
      <c r="U746" s="478"/>
      <c r="V746" s="474"/>
      <c r="W746" s="476"/>
      <c r="X746" s="478"/>
      <c r="Y746" s="474"/>
      <c r="Z746" s="476"/>
      <c r="AA746" s="478"/>
      <c r="AB746" s="474"/>
      <c r="AC746" s="476"/>
      <c r="AD746" s="478"/>
      <c r="AE746" s="474"/>
      <c r="AF746" s="476"/>
      <c r="AG746" s="478"/>
      <c r="AH746" s="474"/>
      <c r="AI746" s="476"/>
      <c r="AJ746" s="478"/>
      <c r="AK746" s="474"/>
      <c r="AL746" s="476"/>
      <c r="AM746" s="478"/>
      <c r="AN746" s="474"/>
      <c r="AO746" s="476"/>
      <c r="AP746" s="478"/>
      <c r="AQ746" s="474"/>
      <c r="AR746" s="476"/>
      <c r="AS746" s="478"/>
      <c r="AT746" s="524"/>
      <c r="AU746" s="522"/>
    </row>
    <row r="747" spans="1:47" ht="15" customHeight="1">
      <c r="A747" s="525" t="s">
        <v>205</v>
      </c>
      <c r="B747" s="484" t="s">
        <v>434</v>
      </c>
      <c r="C747" s="487">
        <v>2733</v>
      </c>
      <c r="D747" s="490" t="s">
        <v>435</v>
      </c>
      <c r="E747" s="528"/>
      <c r="F747" s="51" t="s">
        <v>31</v>
      </c>
      <c r="G747" s="13"/>
      <c r="H747" s="9">
        <f t="shared" ref="H747:H755" si="868">G747-I747</f>
        <v>0</v>
      </c>
      <c r="I747" s="10"/>
      <c r="J747" s="13"/>
      <c r="K747" s="9">
        <f t="shared" ref="K747:K755" si="869">J747-L747</f>
        <v>0</v>
      </c>
      <c r="L747" s="10"/>
      <c r="M747" s="13"/>
      <c r="N747" s="9">
        <f t="shared" ref="N747:N755" si="870">M747-O747</f>
        <v>0</v>
      </c>
      <c r="O747" s="10"/>
      <c r="P747" s="13"/>
      <c r="Q747" s="9">
        <f t="shared" ref="Q747:Q755" si="871">P747-R747</f>
        <v>0</v>
      </c>
      <c r="R747" s="10"/>
      <c r="S747" s="13"/>
      <c r="T747" s="9">
        <f t="shared" ref="T747:T755" si="872">S747-U747</f>
        <v>0</v>
      </c>
      <c r="U747" s="10"/>
      <c r="V747" s="13"/>
      <c r="W747" s="9">
        <f t="shared" ref="W747:W755" si="873">V747-X747</f>
        <v>0</v>
      </c>
      <c r="X747" s="10"/>
      <c r="Y747" s="13"/>
      <c r="Z747" s="9">
        <f t="shared" ref="Z747:Z755" si="874">Y747-AA747</f>
        <v>0</v>
      </c>
      <c r="AA747" s="10"/>
      <c r="AB747" s="13"/>
      <c r="AC747" s="9">
        <f t="shared" ref="AC747:AC755" si="875">AB747-AD747</f>
        <v>0</v>
      </c>
      <c r="AD747" s="10"/>
      <c r="AE747" s="13"/>
      <c r="AF747" s="9">
        <f t="shared" ref="AF747:AF755" si="876">AE747-AG747</f>
        <v>0</v>
      </c>
      <c r="AG747" s="10"/>
      <c r="AH747" s="13"/>
      <c r="AI747" s="9">
        <f t="shared" ref="AI747:AI755" si="877">AH747-AJ747</f>
        <v>0</v>
      </c>
      <c r="AJ747" s="10"/>
      <c r="AK747" s="13"/>
      <c r="AL747" s="9">
        <f t="shared" ref="AL747:AL755" si="878">AK747-AM747</f>
        <v>0</v>
      </c>
      <c r="AM747" s="10"/>
      <c r="AN747" s="13"/>
      <c r="AO747" s="9">
        <f t="shared" ref="AO747:AO755" si="879">AN747-AP747</f>
        <v>0</v>
      </c>
      <c r="AP747" s="10"/>
      <c r="AQ747" s="13"/>
      <c r="AR747" s="9">
        <f t="shared" ref="AR747:AR755" si="880">AQ747-AS747</f>
        <v>0</v>
      </c>
      <c r="AS747" s="10"/>
      <c r="AT747" s="22"/>
      <c r="AU747" s="4" t="s">
        <v>32</v>
      </c>
    </row>
    <row r="748" spans="1:47">
      <c r="A748" s="526"/>
      <c r="B748" s="485"/>
      <c r="C748" s="488"/>
      <c r="D748" s="491"/>
      <c r="E748" s="529"/>
      <c r="F748" s="52" t="s">
        <v>33</v>
      </c>
      <c r="G748" s="13"/>
      <c r="H748" s="11">
        <f t="shared" si="868"/>
        <v>0</v>
      </c>
      <c r="I748" s="12"/>
      <c r="J748" s="13"/>
      <c r="K748" s="11">
        <f t="shared" si="869"/>
        <v>0</v>
      </c>
      <c r="L748" s="12"/>
      <c r="M748" s="13"/>
      <c r="N748" s="11">
        <f t="shared" si="870"/>
        <v>0</v>
      </c>
      <c r="O748" s="12"/>
      <c r="P748" s="13"/>
      <c r="Q748" s="11">
        <f t="shared" si="871"/>
        <v>0</v>
      </c>
      <c r="R748" s="12"/>
      <c r="S748" s="13"/>
      <c r="T748" s="11">
        <f t="shared" si="872"/>
        <v>0</v>
      </c>
      <c r="U748" s="12"/>
      <c r="V748" s="13"/>
      <c r="W748" s="11">
        <f t="shared" si="873"/>
        <v>0</v>
      </c>
      <c r="X748" s="12"/>
      <c r="Y748" s="13"/>
      <c r="Z748" s="11">
        <f t="shared" si="874"/>
        <v>0</v>
      </c>
      <c r="AA748" s="12"/>
      <c r="AB748" s="13"/>
      <c r="AC748" s="11">
        <f t="shared" si="875"/>
        <v>0</v>
      </c>
      <c r="AD748" s="12"/>
      <c r="AE748" s="13"/>
      <c r="AF748" s="11">
        <f t="shared" si="876"/>
        <v>0</v>
      </c>
      <c r="AG748" s="12"/>
      <c r="AH748" s="13"/>
      <c r="AI748" s="11">
        <f t="shared" si="877"/>
        <v>0</v>
      </c>
      <c r="AJ748" s="12"/>
      <c r="AK748" s="13"/>
      <c r="AL748" s="11">
        <f t="shared" si="878"/>
        <v>0</v>
      </c>
      <c r="AM748" s="12"/>
      <c r="AN748" s="13"/>
      <c r="AO748" s="11">
        <f t="shared" si="879"/>
        <v>0</v>
      </c>
      <c r="AP748" s="12"/>
      <c r="AQ748" s="13"/>
      <c r="AR748" s="11">
        <f t="shared" si="880"/>
        <v>0</v>
      </c>
      <c r="AS748" s="12"/>
      <c r="AT748" s="3"/>
      <c r="AU748" s="63">
        <f>SUM(V747:V755,Y747:Y755,AB747:AB755,AE747:AE755,AH747:AH755,AK747:AK755,AT747:AT755)</f>
        <v>3896000</v>
      </c>
    </row>
    <row r="749" spans="1:47">
      <c r="A749" s="526"/>
      <c r="B749" s="485"/>
      <c r="C749" s="488"/>
      <c r="D749" s="491"/>
      <c r="E749" s="529"/>
      <c r="F749" s="52" t="s">
        <v>34</v>
      </c>
      <c r="G749" s="13"/>
      <c r="H749" s="11">
        <f t="shared" si="868"/>
        <v>0</v>
      </c>
      <c r="I749" s="12"/>
      <c r="J749" s="13"/>
      <c r="K749" s="11">
        <f t="shared" si="869"/>
        <v>0</v>
      </c>
      <c r="L749" s="12"/>
      <c r="M749" s="13"/>
      <c r="N749" s="11">
        <f t="shared" si="870"/>
        <v>0</v>
      </c>
      <c r="O749" s="12"/>
      <c r="P749" s="13"/>
      <c r="Q749" s="11">
        <f t="shared" si="871"/>
        <v>0</v>
      </c>
      <c r="R749" s="12"/>
      <c r="S749" s="13"/>
      <c r="T749" s="11">
        <f t="shared" si="872"/>
        <v>0</v>
      </c>
      <c r="U749" s="12"/>
      <c r="V749" s="13"/>
      <c r="W749" s="11">
        <f t="shared" si="873"/>
        <v>0</v>
      </c>
      <c r="X749" s="12"/>
      <c r="Y749" s="13"/>
      <c r="Z749" s="11">
        <f t="shared" si="874"/>
        <v>0</v>
      </c>
      <c r="AA749" s="12"/>
      <c r="AB749" s="13"/>
      <c r="AC749" s="11">
        <f t="shared" si="875"/>
        <v>0</v>
      </c>
      <c r="AD749" s="12"/>
      <c r="AE749" s="13"/>
      <c r="AF749" s="11">
        <f t="shared" si="876"/>
        <v>0</v>
      </c>
      <c r="AG749" s="12"/>
      <c r="AH749" s="13"/>
      <c r="AI749" s="11">
        <f t="shared" si="877"/>
        <v>0</v>
      </c>
      <c r="AJ749" s="12"/>
      <c r="AK749" s="13"/>
      <c r="AL749" s="11">
        <f t="shared" si="878"/>
        <v>0</v>
      </c>
      <c r="AM749" s="12"/>
      <c r="AN749" s="13"/>
      <c r="AO749" s="11">
        <f t="shared" si="879"/>
        <v>0</v>
      </c>
      <c r="AP749" s="12"/>
      <c r="AQ749" s="13"/>
      <c r="AR749" s="11">
        <f t="shared" si="880"/>
        <v>0</v>
      </c>
      <c r="AS749" s="12"/>
      <c r="AT749" s="3"/>
      <c r="AU749" s="7" t="s">
        <v>35</v>
      </c>
    </row>
    <row r="750" spans="1:47">
      <c r="A750" s="526"/>
      <c r="B750" s="485"/>
      <c r="C750" s="488"/>
      <c r="D750" s="491"/>
      <c r="E750" s="529"/>
      <c r="F750" s="52" t="s">
        <v>36</v>
      </c>
      <c r="G750" s="13"/>
      <c r="H750" s="11">
        <f t="shared" si="868"/>
        <v>0</v>
      </c>
      <c r="I750" s="12"/>
      <c r="J750" s="13"/>
      <c r="K750" s="11">
        <f t="shared" si="869"/>
        <v>0</v>
      </c>
      <c r="L750" s="12"/>
      <c r="M750" s="13"/>
      <c r="N750" s="11">
        <f t="shared" si="870"/>
        <v>0</v>
      </c>
      <c r="O750" s="12"/>
      <c r="P750" s="13"/>
      <c r="Q750" s="11">
        <f t="shared" si="871"/>
        <v>0</v>
      </c>
      <c r="R750" s="12"/>
      <c r="S750" s="13"/>
      <c r="T750" s="11">
        <f t="shared" si="872"/>
        <v>0</v>
      </c>
      <c r="U750" s="12"/>
      <c r="V750" s="13"/>
      <c r="W750" s="11">
        <f t="shared" si="873"/>
        <v>0</v>
      </c>
      <c r="X750" s="12"/>
      <c r="Y750" s="13"/>
      <c r="Z750" s="11">
        <f t="shared" si="874"/>
        <v>0</v>
      </c>
      <c r="AA750" s="12"/>
      <c r="AB750" s="13"/>
      <c r="AC750" s="11">
        <f t="shared" si="875"/>
        <v>0</v>
      </c>
      <c r="AD750" s="12"/>
      <c r="AE750" s="13"/>
      <c r="AF750" s="11">
        <f t="shared" si="876"/>
        <v>0</v>
      </c>
      <c r="AG750" s="12"/>
      <c r="AH750" s="13"/>
      <c r="AI750" s="11">
        <f t="shared" si="877"/>
        <v>0</v>
      </c>
      <c r="AJ750" s="12"/>
      <c r="AK750" s="13"/>
      <c r="AL750" s="11">
        <f t="shared" si="878"/>
        <v>0</v>
      </c>
      <c r="AM750" s="12"/>
      <c r="AN750" s="13"/>
      <c r="AO750" s="11">
        <f t="shared" si="879"/>
        <v>0</v>
      </c>
      <c r="AP750" s="12"/>
      <c r="AQ750" s="13"/>
      <c r="AR750" s="11">
        <f t="shared" si="880"/>
        <v>0</v>
      </c>
      <c r="AS750" s="12"/>
      <c r="AT750" s="3"/>
      <c r="AU750" s="63">
        <f>SUM(Z747:Z755,AC747:AC755,AF747:AF755,AI747:AI755,AL747:AL755)</f>
        <v>3896000</v>
      </c>
    </row>
    <row r="751" spans="1:47">
      <c r="A751" s="526"/>
      <c r="B751" s="485"/>
      <c r="C751" s="488"/>
      <c r="D751" s="491"/>
      <c r="E751" s="529"/>
      <c r="F751" s="52" t="s">
        <v>37</v>
      </c>
      <c r="G751" s="13"/>
      <c r="H751" s="11">
        <f t="shared" si="868"/>
        <v>0</v>
      </c>
      <c r="I751" s="12"/>
      <c r="J751" s="13"/>
      <c r="K751" s="11">
        <f t="shared" si="869"/>
        <v>0</v>
      </c>
      <c r="L751" s="12"/>
      <c r="M751" s="13"/>
      <c r="N751" s="11">
        <f t="shared" si="870"/>
        <v>0</v>
      </c>
      <c r="O751" s="12"/>
      <c r="P751" s="13"/>
      <c r="Q751" s="11">
        <f t="shared" si="871"/>
        <v>0</v>
      </c>
      <c r="R751" s="12"/>
      <c r="S751" s="13"/>
      <c r="T751" s="11">
        <f t="shared" si="872"/>
        <v>0</v>
      </c>
      <c r="U751" s="12"/>
      <c r="V751" s="13"/>
      <c r="W751" s="11">
        <f t="shared" si="873"/>
        <v>0</v>
      </c>
      <c r="X751" s="12"/>
      <c r="Y751" s="13"/>
      <c r="Z751" s="11">
        <f t="shared" si="874"/>
        <v>0</v>
      </c>
      <c r="AA751" s="12"/>
      <c r="AB751" s="13"/>
      <c r="AC751" s="11">
        <f t="shared" si="875"/>
        <v>0</v>
      </c>
      <c r="AD751" s="12"/>
      <c r="AE751" s="13"/>
      <c r="AF751" s="11">
        <f t="shared" si="876"/>
        <v>0</v>
      </c>
      <c r="AG751" s="12"/>
      <c r="AH751" s="13"/>
      <c r="AI751" s="11">
        <f t="shared" si="877"/>
        <v>0</v>
      </c>
      <c r="AJ751" s="12"/>
      <c r="AK751" s="13"/>
      <c r="AL751" s="11">
        <f t="shared" si="878"/>
        <v>0</v>
      </c>
      <c r="AM751" s="12"/>
      <c r="AN751" s="13"/>
      <c r="AO751" s="11">
        <f t="shared" si="879"/>
        <v>0</v>
      </c>
      <c r="AP751" s="12"/>
      <c r="AQ751" s="13"/>
      <c r="AR751" s="11">
        <f t="shared" si="880"/>
        <v>0</v>
      </c>
      <c r="AS751" s="12"/>
      <c r="AT751" s="3"/>
      <c r="AU751" s="7" t="s">
        <v>38</v>
      </c>
    </row>
    <row r="752" spans="1:47">
      <c r="A752" s="526"/>
      <c r="B752" s="485"/>
      <c r="C752" s="488"/>
      <c r="D752" s="491"/>
      <c r="E752" s="529"/>
      <c r="F752" s="52" t="s">
        <v>40</v>
      </c>
      <c r="G752" s="13"/>
      <c r="H752" s="11">
        <f t="shared" si="868"/>
        <v>0</v>
      </c>
      <c r="I752" s="12"/>
      <c r="J752" s="13"/>
      <c r="K752" s="11">
        <f t="shared" si="869"/>
        <v>0</v>
      </c>
      <c r="L752" s="12"/>
      <c r="M752" s="13"/>
      <c r="N752" s="11">
        <f t="shared" si="870"/>
        <v>0</v>
      </c>
      <c r="O752" s="12"/>
      <c r="P752" s="13"/>
      <c r="Q752" s="11">
        <f t="shared" si="871"/>
        <v>0</v>
      </c>
      <c r="R752" s="12"/>
      <c r="S752" s="13"/>
      <c r="T752" s="11">
        <f t="shared" si="872"/>
        <v>0</v>
      </c>
      <c r="U752" s="12"/>
      <c r="V752" s="13"/>
      <c r="W752" s="11">
        <f t="shared" si="873"/>
        <v>0</v>
      </c>
      <c r="X752" s="12"/>
      <c r="Y752" s="13"/>
      <c r="Z752" s="11">
        <f t="shared" si="874"/>
        <v>0</v>
      </c>
      <c r="AA752" s="12"/>
      <c r="AB752" s="13"/>
      <c r="AC752" s="11">
        <f t="shared" si="875"/>
        <v>0</v>
      </c>
      <c r="AD752" s="12"/>
      <c r="AE752" s="13"/>
      <c r="AF752" s="11">
        <f t="shared" si="876"/>
        <v>0</v>
      </c>
      <c r="AG752" s="12"/>
      <c r="AH752" s="177">
        <v>3896000</v>
      </c>
      <c r="AI752" s="11">
        <f t="shared" si="877"/>
        <v>3896000</v>
      </c>
      <c r="AJ752" s="12"/>
      <c r="AK752" s="13"/>
      <c r="AL752" s="11">
        <f t="shared" si="878"/>
        <v>0</v>
      </c>
      <c r="AM752" s="12"/>
      <c r="AN752" s="13"/>
      <c r="AO752" s="11">
        <f t="shared" si="879"/>
        <v>0</v>
      </c>
      <c r="AP752" s="12"/>
      <c r="AQ752" s="13"/>
      <c r="AR752" s="11">
        <f t="shared" si="880"/>
        <v>0</v>
      </c>
      <c r="AS752" s="12"/>
      <c r="AT752" s="3"/>
      <c r="AU752" s="63">
        <f>SUM(AA747:AA755,AD747:AD755,AG747:AG755,AJ747:AJ755,AM747:AM755)</f>
        <v>0</v>
      </c>
    </row>
    <row r="753" spans="1:47">
      <c r="A753" s="526"/>
      <c r="B753" s="485"/>
      <c r="C753" s="488"/>
      <c r="D753" s="491"/>
      <c r="E753" s="529"/>
      <c r="F753" s="52" t="s">
        <v>41</v>
      </c>
      <c r="G753" s="13"/>
      <c r="H753" s="11">
        <f t="shared" si="868"/>
        <v>0</v>
      </c>
      <c r="I753" s="12"/>
      <c r="J753" s="13"/>
      <c r="K753" s="11">
        <f t="shared" si="869"/>
        <v>0</v>
      </c>
      <c r="L753" s="12"/>
      <c r="M753" s="13"/>
      <c r="N753" s="11">
        <f t="shared" si="870"/>
        <v>0</v>
      </c>
      <c r="O753" s="12"/>
      <c r="P753" s="13"/>
      <c r="Q753" s="11">
        <f t="shared" si="871"/>
        <v>0</v>
      </c>
      <c r="R753" s="12"/>
      <c r="S753" s="13"/>
      <c r="T753" s="11">
        <f t="shared" si="872"/>
        <v>0</v>
      </c>
      <c r="U753" s="12"/>
      <c r="V753" s="13"/>
      <c r="W753" s="11">
        <f t="shared" si="873"/>
        <v>0</v>
      </c>
      <c r="X753" s="12"/>
      <c r="Y753" s="13"/>
      <c r="Z753" s="11">
        <f t="shared" si="874"/>
        <v>0</v>
      </c>
      <c r="AA753" s="12"/>
      <c r="AB753" s="13"/>
      <c r="AC753" s="11">
        <f t="shared" si="875"/>
        <v>0</v>
      </c>
      <c r="AD753" s="12"/>
      <c r="AE753" s="13"/>
      <c r="AF753" s="11">
        <f t="shared" si="876"/>
        <v>0</v>
      </c>
      <c r="AG753" s="12"/>
      <c r="AH753" s="13"/>
      <c r="AI753" s="11">
        <f t="shared" si="877"/>
        <v>0</v>
      </c>
      <c r="AJ753" s="12"/>
      <c r="AK753" s="13"/>
      <c r="AL753" s="11">
        <f t="shared" si="878"/>
        <v>0</v>
      </c>
      <c r="AM753" s="12"/>
      <c r="AN753" s="13"/>
      <c r="AO753" s="11">
        <f t="shared" si="879"/>
        <v>0</v>
      </c>
      <c r="AP753" s="12"/>
      <c r="AQ753" s="13"/>
      <c r="AR753" s="11">
        <f t="shared" si="880"/>
        <v>0</v>
      </c>
      <c r="AS753" s="12"/>
      <c r="AT753" s="3"/>
      <c r="AU753" s="7" t="s">
        <v>42</v>
      </c>
    </row>
    <row r="754" spans="1:47">
      <c r="A754" s="526"/>
      <c r="B754" s="485"/>
      <c r="C754" s="488"/>
      <c r="D754" s="491"/>
      <c r="E754" s="529"/>
      <c r="F754" s="52" t="s">
        <v>43</v>
      </c>
      <c r="G754" s="13"/>
      <c r="H754" s="11">
        <f t="shared" si="868"/>
        <v>0</v>
      </c>
      <c r="I754" s="12"/>
      <c r="J754" s="13"/>
      <c r="K754" s="11">
        <f t="shared" si="869"/>
        <v>0</v>
      </c>
      <c r="L754" s="12"/>
      <c r="M754" s="13"/>
      <c r="N754" s="11">
        <f t="shared" si="870"/>
        <v>0</v>
      </c>
      <c r="O754" s="12"/>
      <c r="P754" s="13"/>
      <c r="Q754" s="11">
        <f t="shared" si="871"/>
        <v>0</v>
      </c>
      <c r="R754" s="12"/>
      <c r="S754" s="13"/>
      <c r="T754" s="11">
        <f t="shared" si="872"/>
        <v>0</v>
      </c>
      <c r="U754" s="12"/>
      <c r="V754" s="13"/>
      <c r="W754" s="11">
        <f t="shared" si="873"/>
        <v>0</v>
      </c>
      <c r="X754" s="12"/>
      <c r="Y754" s="13"/>
      <c r="Z754" s="11">
        <f t="shared" si="874"/>
        <v>0</v>
      </c>
      <c r="AA754" s="12"/>
      <c r="AB754" s="13"/>
      <c r="AC754" s="11">
        <f t="shared" si="875"/>
        <v>0</v>
      </c>
      <c r="AD754" s="12"/>
      <c r="AE754" s="13"/>
      <c r="AF754" s="11">
        <f t="shared" si="876"/>
        <v>0</v>
      </c>
      <c r="AG754" s="12"/>
      <c r="AH754" s="13"/>
      <c r="AI754" s="11">
        <f t="shared" si="877"/>
        <v>0</v>
      </c>
      <c r="AJ754" s="12"/>
      <c r="AK754" s="13"/>
      <c r="AL754" s="11">
        <f t="shared" si="878"/>
        <v>0</v>
      </c>
      <c r="AM754" s="12"/>
      <c r="AN754" s="13"/>
      <c r="AO754" s="11">
        <f t="shared" si="879"/>
        <v>0</v>
      </c>
      <c r="AP754" s="12"/>
      <c r="AQ754" s="13"/>
      <c r="AR754" s="11">
        <f t="shared" si="880"/>
        <v>0</v>
      </c>
      <c r="AS754" s="12"/>
      <c r="AT754" s="3"/>
      <c r="AU754" s="64">
        <f>AU752/AU748</f>
        <v>0</v>
      </c>
    </row>
    <row r="755" spans="1:47" ht="15.75" customHeight="1">
      <c r="A755" s="527"/>
      <c r="B755" s="486"/>
      <c r="C755" s="489"/>
      <c r="D755" s="492"/>
      <c r="E755" s="530"/>
      <c r="F755" s="53" t="s">
        <v>44</v>
      </c>
      <c r="G755" s="15"/>
      <c r="H755" s="16">
        <f t="shared" si="868"/>
        <v>0</v>
      </c>
      <c r="I755" s="17"/>
      <c r="J755" s="15"/>
      <c r="K755" s="16">
        <f t="shared" si="869"/>
        <v>0</v>
      </c>
      <c r="L755" s="17"/>
      <c r="M755" s="15"/>
      <c r="N755" s="16">
        <f t="shared" si="870"/>
        <v>0</v>
      </c>
      <c r="O755" s="17"/>
      <c r="P755" s="15"/>
      <c r="Q755" s="16">
        <f t="shared" si="871"/>
        <v>0</v>
      </c>
      <c r="R755" s="17"/>
      <c r="S755" s="15"/>
      <c r="T755" s="16">
        <f t="shared" si="872"/>
        <v>0</v>
      </c>
      <c r="U755" s="17"/>
      <c r="V755" s="15"/>
      <c r="W755" s="16">
        <f t="shared" si="873"/>
        <v>0</v>
      </c>
      <c r="X755" s="17"/>
      <c r="Y755" s="15"/>
      <c r="Z755" s="16">
        <f t="shared" si="874"/>
        <v>0</v>
      </c>
      <c r="AA755" s="17"/>
      <c r="AB755" s="15"/>
      <c r="AC755" s="16">
        <f t="shared" si="875"/>
        <v>0</v>
      </c>
      <c r="AD755" s="17"/>
      <c r="AE755" s="15"/>
      <c r="AF755" s="16">
        <f t="shared" si="876"/>
        <v>0</v>
      </c>
      <c r="AG755" s="17"/>
      <c r="AH755" s="15"/>
      <c r="AI755" s="16">
        <f t="shared" si="877"/>
        <v>0</v>
      </c>
      <c r="AJ755" s="17"/>
      <c r="AK755" s="15"/>
      <c r="AL755" s="16">
        <f t="shared" si="878"/>
        <v>0</v>
      </c>
      <c r="AM755" s="17"/>
      <c r="AN755" s="15"/>
      <c r="AO755" s="16">
        <f t="shared" si="879"/>
        <v>0</v>
      </c>
      <c r="AP755" s="17"/>
      <c r="AQ755" s="15"/>
      <c r="AR755" s="16">
        <f t="shared" si="880"/>
        <v>0</v>
      </c>
      <c r="AS755" s="17"/>
      <c r="AT755" s="8"/>
      <c r="AU755" s="65"/>
    </row>
    <row r="756" spans="1:47" ht="15" customHeight="1">
      <c r="A756" s="546" t="s">
        <v>22</v>
      </c>
      <c r="B756" s="532" t="s">
        <v>18</v>
      </c>
      <c r="C756" s="532" t="s">
        <v>19</v>
      </c>
      <c r="D756" s="532" t="s">
        <v>204</v>
      </c>
      <c r="E756" s="532" t="s">
        <v>21</v>
      </c>
      <c r="F756" s="550" t="s">
        <v>23</v>
      </c>
      <c r="G756" s="512" t="s">
        <v>24</v>
      </c>
      <c r="H756" s="502" t="s">
        <v>25</v>
      </c>
      <c r="I756" s="504" t="s">
        <v>26</v>
      </c>
      <c r="J756" s="512" t="s">
        <v>24</v>
      </c>
      <c r="K756" s="502" t="s">
        <v>25</v>
      </c>
      <c r="L756" s="504" t="s">
        <v>26</v>
      </c>
      <c r="M756" s="512" t="s">
        <v>24</v>
      </c>
      <c r="N756" s="502" t="s">
        <v>25</v>
      </c>
      <c r="O756" s="504" t="s">
        <v>26</v>
      </c>
      <c r="P756" s="512" t="s">
        <v>24</v>
      </c>
      <c r="Q756" s="502" t="s">
        <v>25</v>
      </c>
      <c r="R756" s="504" t="s">
        <v>26</v>
      </c>
      <c r="S756" s="512" t="s">
        <v>24</v>
      </c>
      <c r="T756" s="502" t="s">
        <v>25</v>
      </c>
      <c r="U756" s="504" t="s">
        <v>26</v>
      </c>
      <c r="V756" s="512" t="s">
        <v>24</v>
      </c>
      <c r="W756" s="502" t="s">
        <v>25</v>
      </c>
      <c r="X756" s="542" t="s">
        <v>26</v>
      </c>
      <c r="Y756" s="512" t="s">
        <v>24</v>
      </c>
      <c r="Z756" s="502" t="s">
        <v>25</v>
      </c>
      <c r="AA756" s="504" t="s">
        <v>26</v>
      </c>
      <c r="AB756" s="512" t="s">
        <v>24</v>
      </c>
      <c r="AC756" s="502" t="s">
        <v>25</v>
      </c>
      <c r="AD756" s="504" t="s">
        <v>26</v>
      </c>
      <c r="AE756" s="512" t="s">
        <v>24</v>
      </c>
      <c r="AF756" s="502" t="s">
        <v>25</v>
      </c>
      <c r="AG756" s="504" t="s">
        <v>26</v>
      </c>
      <c r="AH756" s="512" t="s">
        <v>24</v>
      </c>
      <c r="AI756" s="502" t="s">
        <v>25</v>
      </c>
      <c r="AJ756" s="504" t="s">
        <v>26</v>
      </c>
      <c r="AK756" s="512" t="s">
        <v>24</v>
      </c>
      <c r="AL756" s="502" t="s">
        <v>25</v>
      </c>
      <c r="AM756" s="504" t="s">
        <v>26</v>
      </c>
      <c r="AN756" s="512" t="s">
        <v>24</v>
      </c>
      <c r="AO756" s="502" t="s">
        <v>25</v>
      </c>
      <c r="AP756" s="504" t="s">
        <v>26</v>
      </c>
      <c r="AQ756" s="512" t="s">
        <v>24</v>
      </c>
      <c r="AR756" s="502" t="s">
        <v>25</v>
      </c>
      <c r="AS756" s="504" t="s">
        <v>26</v>
      </c>
      <c r="AT756" s="544" t="s">
        <v>24</v>
      </c>
      <c r="AU756" s="552" t="s">
        <v>27</v>
      </c>
    </row>
    <row r="757" spans="1:47" ht="15" customHeight="1">
      <c r="A757" s="547"/>
      <c r="B757" s="533"/>
      <c r="C757" s="533"/>
      <c r="D757" s="533"/>
      <c r="E757" s="533"/>
      <c r="F757" s="551"/>
      <c r="G757" s="513"/>
      <c r="H757" s="503"/>
      <c r="I757" s="505"/>
      <c r="J757" s="513"/>
      <c r="K757" s="503"/>
      <c r="L757" s="505"/>
      <c r="M757" s="513"/>
      <c r="N757" s="503"/>
      <c r="O757" s="505"/>
      <c r="P757" s="513"/>
      <c r="Q757" s="503"/>
      <c r="R757" s="505"/>
      <c r="S757" s="513"/>
      <c r="T757" s="503"/>
      <c r="U757" s="505"/>
      <c r="V757" s="513"/>
      <c r="W757" s="503"/>
      <c r="X757" s="543"/>
      <c r="Y757" s="513"/>
      <c r="Z757" s="503"/>
      <c r="AA757" s="505"/>
      <c r="AB757" s="513"/>
      <c r="AC757" s="503"/>
      <c r="AD757" s="505"/>
      <c r="AE757" s="513"/>
      <c r="AF757" s="503"/>
      <c r="AG757" s="505"/>
      <c r="AH757" s="513"/>
      <c r="AI757" s="503"/>
      <c r="AJ757" s="505"/>
      <c r="AK757" s="513"/>
      <c r="AL757" s="503"/>
      <c r="AM757" s="505"/>
      <c r="AN757" s="513"/>
      <c r="AO757" s="503"/>
      <c r="AP757" s="505"/>
      <c r="AQ757" s="513"/>
      <c r="AR757" s="503"/>
      <c r="AS757" s="505"/>
      <c r="AT757" s="545"/>
      <c r="AU757" s="553"/>
    </row>
    <row r="758" spans="1:47" ht="15" customHeight="1">
      <c r="A758" s="534" t="s">
        <v>205</v>
      </c>
      <c r="B758" s="548" t="s">
        <v>436</v>
      </c>
      <c r="C758" s="536">
        <v>163</v>
      </c>
      <c r="D758" s="538" t="s">
        <v>437</v>
      </c>
      <c r="E758" s="540" t="s">
        <v>438</v>
      </c>
      <c r="F758" s="91" t="s">
        <v>31</v>
      </c>
      <c r="G758" s="103"/>
      <c r="H758" s="75">
        <f t="shared" ref="H758:H767" si="881">G758-I758</f>
        <v>0</v>
      </c>
      <c r="I758" s="104"/>
      <c r="J758" s="103"/>
      <c r="K758" s="75">
        <f t="shared" ref="K758:K767" si="882">J758-L758</f>
        <v>0</v>
      </c>
      <c r="L758" s="104"/>
      <c r="M758" s="103"/>
      <c r="N758" s="75">
        <f t="shared" ref="N758:N767" si="883">M758-O758</f>
        <v>0</v>
      </c>
      <c r="O758" s="104"/>
      <c r="P758" s="103"/>
      <c r="Q758" s="75">
        <f t="shared" ref="Q758:Q767" si="884">P758-R758</f>
        <v>0</v>
      </c>
      <c r="R758" s="104"/>
      <c r="S758" s="103"/>
      <c r="T758" s="75">
        <f t="shared" ref="T758:T767" si="885">S758-U758</f>
        <v>0</v>
      </c>
      <c r="U758" s="104"/>
      <c r="V758" s="103"/>
      <c r="W758" s="75">
        <f t="shared" ref="W758:W767" si="886">V758-X758</f>
        <v>0</v>
      </c>
      <c r="X758" s="123"/>
      <c r="Y758" s="103"/>
      <c r="Z758" s="75">
        <f t="shared" ref="Z758:Z767" si="887">Y758-AA758</f>
        <v>0</v>
      </c>
      <c r="AA758" s="104"/>
      <c r="AB758" s="103"/>
      <c r="AC758" s="75">
        <f t="shared" ref="AC758:AC767" si="888">AB758-AD758</f>
        <v>0</v>
      </c>
      <c r="AD758" s="104"/>
      <c r="AE758" s="103"/>
      <c r="AF758" s="75">
        <f t="shared" ref="AF758:AF767" si="889">AE758-AG758</f>
        <v>0</v>
      </c>
      <c r="AG758" s="104"/>
      <c r="AH758" s="103"/>
      <c r="AI758" s="75">
        <f t="shared" ref="AI758:AI763" si="890">AH758-AJ758</f>
        <v>0</v>
      </c>
      <c r="AJ758" s="104"/>
      <c r="AK758" s="103"/>
      <c r="AL758" s="75">
        <f t="shared" ref="AL758:AL763" si="891">AK758-AM758</f>
        <v>0</v>
      </c>
      <c r="AM758" s="104"/>
      <c r="AN758" s="103"/>
      <c r="AO758" s="75">
        <f t="shared" ref="AO758:AO763" si="892">AN758-AP758</f>
        <v>0</v>
      </c>
      <c r="AP758" s="104"/>
      <c r="AQ758" s="103"/>
      <c r="AR758" s="75">
        <f t="shared" ref="AR758:AR763" si="893">AQ758-AS758</f>
        <v>0</v>
      </c>
      <c r="AS758" s="104"/>
      <c r="AT758" s="98"/>
      <c r="AU758" s="77" t="s">
        <v>32</v>
      </c>
    </row>
    <row r="759" spans="1:47">
      <c r="A759" s="534"/>
      <c r="B759" s="548"/>
      <c r="C759" s="536"/>
      <c r="D759" s="538"/>
      <c r="E759" s="540"/>
      <c r="F759" s="91" t="s">
        <v>33</v>
      </c>
      <c r="G759" s="103"/>
      <c r="H759" s="75">
        <f t="shared" si="881"/>
        <v>0</v>
      </c>
      <c r="I759" s="104"/>
      <c r="J759" s="103"/>
      <c r="K759" s="75">
        <f t="shared" si="882"/>
        <v>0</v>
      </c>
      <c r="L759" s="104"/>
      <c r="M759" s="103"/>
      <c r="N759" s="75">
        <f t="shared" si="883"/>
        <v>0</v>
      </c>
      <c r="O759" s="104"/>
      <c r="P759" s="103"/>
      <c r="Q759" s="75">
        <f t="shared" si="884"/>
        <v>0</v>
      </c>
      <c r="R759" s="104"/>
      <c r="S759" s="103"/>
      <c r="T759" s="75">
        <f t="shared" si="885"/>
        <v>0</v>
      </c>
      <c r="U759" s="104"/>
      <c r="V759" s="103"/>
      <c r="W759" s="75">
        <f t="shared" si="886"/>
        <v>0</v>
      </c>
      <c r="X759" s="123"/>
      <c r="Y759" s="103"/>
      <c r="Z759" s="75">
        <f t="shared" si="887"/>
        <v>0</v>
      </c>
      <c r="AA759" s="104"/>
      <c r="AB759" s="103"/>
      <c r="AC759" s="75">
        <f t="shared" si="888"/>
        <v>0</v>
      </c>
      <c r="AD759" s="104"/>
      <c r="AE759" s="103"/>
      <c r="AF759" s="75">
        <f t="shared" si="889"/>
        <v>0</v>
      </c>
      <c r="AG759" s="104"/>
      <c r="AH759" s="103"/>
      <c r="AI759" s="75">
        <f t="shared" si="890"/>
        <v>0</v>
      </c>
      <c r="AJ759" s="104"/>
      <c r="AK759" s="103"/>
      <c r="AL759" s="75">
        <f t="shared" si="891"/>
        <v>0</v>
      </c>
      <c r="AM759" s="104"/>
      <c r="AN759" s="103"/>
      <c r="AO759" s="75">
        <f t="shared" si="892"/>
        <v>0</v>
      </c>
      <c r="AP759" s="104"/>
      <c r="AQ759" s="103"/>
      <c r="AR759" s="75">
        <f t="shared" si="893"/>
        <v>0</v>
      </c>
      <c r="AS759" s="104"/>
      <c r="AT759" s="98"/>
      <c r="AU759" s="78">
        <f>SUM(G758:G767,J758:J767,M758:M767,P758:P767,S758:S767,V758:V767,Y758:Y767,AB758:AB767,AE758:AE767,AH758:AH767,AK758:AK767,AT758:AT767,AN758:AN767,AQ758:AQ767)</f>
        <v>21729715</v>
      </c>
    </row>
    <row r="760" spans="1:47">
      <c r="A760" s="534"/>
      <c r="B760" s="548"/>
      <c r="C760" s="536"/>
      <c r="D760" s="538"/>
      <c r="E760" s="540"/>
      <c r="F760" s="91" t="s">
        <v>34</v>
      </c>
      <c r="G760" s="103"/>
      <c r="H760" s="75">
        <f t="shared" si="881"/>
        <v>0</v>
      </c>
      <c r="I760" s="104"/>
      <c r="J760" s="103"/>
      <c r="K760" s="75">
        <f t="shared" si="882"/>
        <v>0</v>
      </c>
      <c r="L760" s="104"/>
      <c r="M760" s="103"/>
      <c r="N760" s="75">
        <f t="shared" si="883"/>
        <v>0</v>
      </c>
      <c r="O760" s="104"/>
      <c r="P760" s="103"/>
      <c r="Q760" s="75">
        <f t="shared" si="884"/>
        <v>0</v>
      </c>
      <c r="R760" s="104"/>
      <c r="S760" s="103"/>
      <c r="T760" s="75">
        <f t="shared" si="885"/>
        <v>0</v>
      </c>
      <c r="U760" s="104"/>
      <c r="V760" s="103"/>
      <c r="W760" s="75">
        <f t="shared" si="886"/>
        <v>0</v>
      </c>
      <c r="X760" s="123"/>
      <c r="Y760" s="103"/>
      <c r="Z760" s="75">
        <f t="shared" si="887"/>
        <v>0</v>
      </c>
      <c r="AA760" s="104"/>
      <c r="AB760" s="103"/>
      <c r="AC760" s="75">
        <f t="shared" si="888"/>
        <v>0</v>
      </c>
      <c r="AD760" s="104"/>
      <c r="AE760" s="103"/>
      <c r="AF760" s="75">
        <f t="shared" si="889"/>
        <v>0</v>
      </c>
      <c r="AG760" s="104"/>
      <c r="AH760" s="103"/>
      <c r="AI760" s="75">
        <f t="shared" si="890"/>
        <v>0</v>
      </c>
      <c r="AJ760" s="104"/>
      <c r="AK760" s="103"/>
      <c r="AL760" s="75">
        <f t="shared" si="891"/>
        <v>0</v>
      </c>
      <c r="AM760" s="104"/>
      <c r="AN760" s="103"/>
      <c r="AO760" s="75">
        <f t="shared" si="892"/>
        <v>0</v>
      </c>
      <c r="AP760" s="104"/>
      <c r="AQ760" s="103"/>
      <c r="AR760" s="75">
        <f t="shared" si="893"/>
        <v>0</v>
      </c>
      <c r="AS760" s="104"/>
      <c r="AT760" s="98"/>
      <c r="AU760" s="79" t="s">
        <v>35</v>
      </c>
    </row>
    <row r="761" spans="1:47">
      <c r="A761" s="534"/>
      <c r="B761" s="548"/>
      <c r="C761" s="536"/>
      <c r="D761" s="538"/>
      <c r="E761" s="540"/>
      <c r="F761" s="91" t="s">
        <v>36</v>
      </c>
      <c r="G761" s="103"/>
      <c r="H761" s="75">
        <f t="shared" si="881"/>
        <v>0</v>
      </c>
      <c r="I761" s="104"/>
      <c r="J761" s="103"/>
      <c r="K761" s="75">
        <f t="shared" si="882"/>
        <v>0</v>
      </c>
      <c r="L761" s="104"/>
      <c r="M761" s="103"/>
      <c r="N761" s="75">
        <f t="shared" si="883"/>
        <v>0</v>
      </c>
      <c r="O761" s="104"/>
      <c r="P761" s="103"/>
      <c r="Q761" s="75">
        <f t="shared" si="884"/>
        <v>0</v>
      </c>
      <c r="R761" s="104"/>
      <c r="S761" s="103"/>
      <c r="T761" s="75">
        <f t="shared" si="885"/>
        <v>0</v>
      </c>
      <c r="U761" s="104"/>
      <c r="V761" s="103"/>
      <c r="W761" s="75">
        <f t="shared" si="886"/>
        <v>0</v>
      </c>
      <c r="X761" s="123"/>
      <c r="Y761" s="107"/>
      <c r="Z761" s="75">
        <f t="shared" si="887"/>
        <v>0</v>
      </c>
      <c r="AA761" s="104"/>
      <c r="AB761" s="103"/>
      <c r="AC761" s="75">
        <f t="shared" si="888"/>
        <v>0</v>
      </c>
      <c r="AD761" s="104"/>
      <c r="AE761" s="103"/>
      <c r="AF761" s="75">
        <f t="shared" si="889"/>
        <v>0</v>
      </c>
      <c r="AG761" s="104"/>
      <c r="AH761" s="103"/>
      <c r="AI761" s="75">
        <f t="shared" si="890"/>
        <v>0</v>
      </c>
      <c r="AJ761" s="104"/>
      <c r="AK761" s="103"/>
      <c r="AL761" s="75">
        <f t="shared" si="891"/>
        <v>0</v>
      </c>
      <c r="AM761" s="104"/>
      <c r="AN761" s="103"/>
      <c r="AO761" s="75">
        <f t="shared" si="892"/>
        <v>0</v>
      </c>
      <c r="AP761" s="104"/>
      <c r="AQ761" s="103"/>
      <c r="AR761" s="75">
        <f t="shared" si="893"/>
        <v>0</v>
      </c>
      <c r="AS761" s="104"/>
      <c r="AT761" s="98"/>
      <c r="AU761" s="78">
        <f>SUM(H758:H767,K758:K767,N758:N767,Q758:Q767,T758:T767,W758:W767,Z758:Z767,AC758:AC767,AF758:AF767,AI758:AI767,AL758:AL767,AO758:AO767,AR758:AR767)</f>
        <v>0</v>
      </c>
    </row>
    <row r="762" spans="1:47">
      <c r="A762" s="534"/>
      <c r="B762" s="548"/>
      <c r="C762" s="536"/>
      <c r="D762" s="538"/>
      <c r="E762" s="540"/>
      <c r="F762" s="91" t="s">
        <v>37</v>
      </c>
      <c r="G762" s="103"/>
      <c r="H762" s="75">
        <f t="shared" si="881"/>
        <v>0</v>
      </c>
      <c r="I762" s="104"/>
      <c r="J762" s="103"/>
      <c r="K762" s="75">
        <f t="shared" si="882"/>
        <v>0</v>
      </c>
      <c r="L762" s="104"/>
      <c r="M762" s="103"/>
      <c r="N762" s="75">
        <f t="shared" si="883"/>
        <v>0</v>
      </c>
      <c r="O762" s="104"/>
      <c r="P762" s="103"/>
      <c r="Q762" s="75">
        <f t="shared" si="884"/>
        <v>0</v>
      </c>
      <c r="R762" s="104"/>
      <c r="S762" s="103"/>
      <c r="T762" s="75">
        <f t="shared" si="885"/>
        <v>0</v>
      </c>
      <c r="U762" s="104"/>
      <c r="V762" s="103"/>
      <c r="W762" s="75">
        <f t="shared" si="886"/>
        <v>0</v>
      </c>
      <c r="X762" s="123"/>
      <c r="Y762" s="107"/>
      <c r="Z762" s="196">
        <f t="shared" si="887"/>
        <v>0</v>
      </c>
      <c r="AA762" s="104"/>
      <c r="AB762" s="103">
        <v>2800000</v>
      </c>
      <c r="AC762" s="75">
        <f t="shared" si="888"/>
        <v>0</v>
      </c>
      <c r="AD762" s="104">
        <v>2800000</v>
      </c>
      <c r="AE762" s="103"/>
      <c r="AF762" s="75">
        <f t="shared" si="889"/>
        <v>0</v>
      </c>
      <c r="AG762" s="104"/>
      <c r="AH762" s="103"/>
      <c r="AI762" s="75">
        <f t="shared" si="890"/>
        <v>0</v>
      </c>
      <c r="AJ762" s="104"/>
      <c r="AK762" s="103"/>
      <c r="AL762" s="75">
        <f t="shared" si="891"/>
        <v>0</v>
      </c>
      <c r="AM762" s="104"/>
      <c r="AN762" s="103"/>
      <c r="AO762" s="75">
        <f t="shared" si="892"/>
        <v>0</v>
      </c>
      <c r="AP762" s="104"/>
      <c r="AQ762" s="103"/>
      <c r="AR762" s="75">
        <f t="shared" si="893"/>
        <v>0</v>
      </c>
      <c r="AS762" s="104"/>
      <c r="AT762" s="98"/>
      <c r="AU762" s="79" t="s">
        <v>38</v>
      </c>
    </row>
    <row r="763" spans="1:47">
      <c r="A763" s="534"/>
      <c r="B763" s="548"/>
      <c r="C763" s="536"/>
      <c r="D763" s="538"/>
      <c r="E763" s="540"/>
      <c r="F763" s="91" t="s">
        <v>40</v>
      </c>
      <c r="G763" s="103"/>
      <c r="H763" s="75">
        <f t="shared" si="881"/>
        <v>0</v>
      </c>
      <c r="I763" s="104"/>
      <c r="J763" s="103"/>
      <c r="K763" s="75">
        <f t="shared" si="882"/>
        <v>0</v>
      </c>
      <c r="L763" s="104"/>
      <c r="M763" s="103"/>
      <c r="N763" s="75">
        <f t="shared" si="883"/>
        <v>0</v>
      </c>
      <c r="O763" s="104"/>
      <c r="P763" s="103"/>
      <c r="Q763" s="75">
        <f t="shared" si="884"/>
        <v>0</v>
      </c>
      <c r="R763" s="104"/>
      <c r="S763" s="103"/>
      <c r="T763" s="75">
        <f t="shared" si="885"/>
        <v>0</v>
      </c>
      <c r="U763" s="104"/>
      <c r="V763" s="103"/>
      <c r="W763" s="75">
        <f t="shared" si="886"/>
        <v>0</v>
      </c>
      <c r="X763" s="123"/>
      <c r="Y763" s="107"/>
      <c r="Z763" s="196">
        <f t="shared" si="887"/>
        <v>0</v>
      </c>
      <c r="AA763" s="123"/>
      <c r="AB763" s="103"/>
      <c r="AC763" s="75">
        <f>AB763-AD763</f>
        <v>0</v>
      </c>
      <c r="AD763" s="104"/>
      <c r="AE763" s="168"/>
      <c r="AF763" s="169">
        <f t="shared" si="889"/>
        <v>0</v>
      </c>
      <c r="AG763" s="104"/>
      <c r="AH763" s="168">
        <v>18929715</v>
      </c>
      <c r="AI763" s="169">
        <f t="shared" si="890"/>
        <v>0</v>
      </c>
      <c r="AJ763" s="170">
        <v>18929715</v>
      </c>
      <c r="AK763" s="103"/>
      <c r="AL763" s="75">
        <f t="shared" si="891"/>
        <v>0</v>
      </c>
      <c r="AM763" s="104"/>
      <c r="AN763" s="103"/>
      <c r="AO763" s="75">
        <f t="shared" si="892"/>
        <v>0</v>
      </c>
      <c r="AP763" s="104"/>
      <c r="AQ763" s="103"/>
      <c r="AR763" s="75">
        <f t="shared" si="893"/>
        <v>0</v>
      </c>
      <c r="AS763" s="104"/>
      <c r="AT763" s="98"/>
      <c r="AU763" s="78">
        <f>SUM(I758:I767,L758:L767,O758:O767,R758:R767,U758:U767,X758:X767,AA758:AA767,AD758:AD767,AG758:AG767,AJ758:AJ767,AM758:AM767,AP758:AP767,AS758:AS767)</f>
        <v>21729715</v>
      </c>
    </row>
    <row r="764" spans="1:47">
      <c r="A764" s="534"/>
      <c r="B764" s="548"/>
      <c r="C764" s="536"/>
      <c r="D764" s="538"/>
      <c r="E764" s="540"/>
      <c r="F764" s="91" t="s">
        <v>65</v>
      </c>
      <c r="G764" s="103"/>
      <c r="H764" s="75"/>
      <c r="I764" s="104"/>
      <c r="J764" s="103"/>
      <c r="K764" s="75"/>
      <c r="L764" s="104"/>
      <c r="M764" s="103"/>
      <c r="N764" s="75"/>
      <c r="O764" s="104"/>
      <c r="P764" s="103"/>
      <c r="Q764" s="75"/>
      <c r="R764" s="104"/>
      <c r="S764" s="103"/>
      <c r="T764" s="75">
        <v>0</v>
      </c>
      <c r="U764" s="104"/>
      <c r="V764" s="182"/>
      <c r="W764" s="183">
        <f t="shared" ref="W764" si="894">V764-X764</f>
        <v>0</v>
      </c>
      <c r="X764" s="184"/>
      <c r="Y764" s="107"/>
      <c r="Z764" s="196">
        <f t="shared" si="887"/>
        <v>0</v>
      </c>
      <c r="AA764" s="184"/>
      <c r="AB764" s="168"/>
      <c r="AC764" s="169">
        <f>AB764-AD764</f>
        <v>0</v>
      </c>
      <c r="AD764" s="104"/>
      <c r="AE764" s="103"/>
      <c r="AF764" s="75"/>
      <c r="AG764" s="104"/>
      <c r="AH764" s="103"/>
      <c r="AI764" s="75"/>
      <c r="AJ764" s="104"/>
      <c r="AK764" s="103"/>
      <c r="AL764" s="75"/>
      <c r="AM764" s="104"/>
      <c r="AN764" s="103"/>
      <c r="AO764" s="75"/>
      <c r="AP764" s="104"/>
      <c r="AQ764" s="103"/>
      <c r="AR764" s="75"/>
      <c r="AS764" s="104"/>
      <c r="AT764" s="98"/>
      <c r="AU764" s="78"/>
    </row>
    <row r="765" spans="1:47">
      <c r="A765" s="534"/>
      <c r="B765" s="548"/>
      <c r="C765" s="536"/>
      <c r="D765" s="538"/>
      <c r="E765" s="540"/>
      <c r="F765" s="91" t="s">
        <v>41</v>
      </c>
      <c r="G765" s="103"/>
      <c r="H765" s="75">
        <f t="shared" si="881"/>
        <v>0</v>
      </c>
      <c r="I765" s="104"/>
      <c r="J765" s="103"/>
      <c r="K765" s="75">
        <f t="shared" si="882"/>
        <v>0</v>
      </c>
      <c r="L765" s="104"/>
      <c r="M765" s="103"/>
      <c r="N765" s="75">
        <f t="shared" si="883"/>
        <v>0</v>
      </c>
      <c r="O765" s="104"/>
      <c r="P765" s="103"/>
      <c r="Q765" s="75">
        <f t="shared" si="884"/>
        <v>0</v>
      </c>
      <c r="R765" s="104"/>
      <c r="S765" s="103"/>
      <c r="T765" s="75">
        <f t="shared" si="885"/>
        <v>0</v>
      </c>
      <c r="U765" s="104"/>
      <c r="V765" s="103"/>
      <c r="W765" s="75">
        <f t="shared" si="886"/>
        <v>0</v>
      </c>
      <c r="X765" s="123"/>
      <c r="Y765" s="107"/>
      <c r="Z765" s="75">
        <f t="shared" si="887"/>
        <v>0</v>
      </c>
      <c r="AA765" s="104"/>
      <c r="AB765" s="103"/>
      <c r="AC765" s="75">
        <f t="shared" si="888"/>
        <v>0</v>
      </c>
      <c r="AD765" s="104"/>
      <c r="AE765" s="103"/>
      <c r="AF765" s="75">
        <f t="shared" si="889"/>
        <v>0</v>
      </c>
      <c r="AG765" s="104"/>
      <c r="AH765" s="103"/>
      <c r="AI765" s="75">
        <f t="shared" ref="AI765:AI767" si="895">AH765-AJ765</f>
        <v>0</v>
      </c>
      <c r="AJ765" s="104"/>
      <c r="AK765" s="103"/>
      <c r="AL765" s="75">
        <f t="shared" ref="AL765:AL767" si="896">AK765-AM765</f>
        <v>0</v>
      </c>
      <c r="AM765" s="104"/>
      <c r="AN765" s="103"/>
      <c r="AO765" s="75">
        <f t="shared" ref="AO765:AO767" si="897">AN765-AP765</f>
        <v>0</v>
      </c>
      <c r="AP765" s="104"/>
      <c r="AQ765" s="103"/>
      <c r="AR765" s="75">
        <f t="shared" ref="AR765:AR767" si="898">AQ765-AS765</f>
        <v>0</v>
      </c>
      <c r="AS765" s="104"/>
      <c r="AT765" s="98"/>
      <c r="AU765" s="79" t="s">
        <v>42</v>
      </c>
    </row>
    <row r="766" spans="1:47">
      <c r="A766" s="534"/>
      <c r="B766" s="548"/>
      <c r="C766" s="536"/>
      <c r="D766" s="538"/>
      <c r="E766" s="540"/>
      <c r="F766" s="91" t="s">
        <v>43</v>
      </c>
      <c r="G766" s="103"/>
      <c r="H766" s="75">
        <f t="shared" si="881"/>
        <v>0</v>
      </c>
      <c r="I766" s="104"/>
      <c r="J766" s="103"/>
      <c r="K766" s="75">
        <f t="shared" si="882"/>
        <v>0</v>
      </c>
      <c r="L766" s="104"/>
      <c r="M766" s="103"/>
      <c r="N766" s="75">
        <f t="shared" si="883"/>
        <v>0</v>
      </c>
      <c r="O766" s="104"/>
      <c r="P766" s="103"/>
      <c r="Q766" s="75">
        <f t="shared" si="884"/>
        <v>0</v>
      </c>
      <c r="R766" s="104"/>
      <c r="S766" s="103"/>
      <c r="T766" s="75">
        <f t="shared" si="885"/>
        <v>0</v>
      </c>
      <c r="U766" s="104"/>
      <c r="V766" s="103"/>
      <c r="W766" s="75">
        <f t="shared" si="886"/>
        <v>0</v>
      </c>
      <c r="X766" s="123"/>
      <c r="Y766" s="103"/>
      <c r="Z766" s="75">
        <f t="shared" si="887"/>
        <v>0</v>
      </c>
      <c r="AA766" s="104"/>
      <c r="AB766" s="103"/>
      <c r="AC766" s="75">
        <f t="shared" si="888"/>
        <v>0</v>
      </c>
      <c r="AD766" s="104"/>
      <c r="AE766" s="103"/>
      <c r="AF766" s="75">
        <f t="shared" si="889"/>
        <v>0</v>
      </c>
      <c r="AG766" s="104"/>
      <c r="AH766" s="103"/>
      <c r="AI766" s="75">
        <f t="shared" si="895"/>
        <v>0</v>
      </c>
      <c r="AJ766" s="104"/>
      <c r="AK766" s="103"/>
      <c r="AL766" s="75">
        <f t="shared" si="896"/>
        <v>0</v>
      </c>
      <c r="AM766" s="104"/>
      <c r="AN766" s="103"/>
      <c r="AO766" s="75">
        <f t="shared" si="897"/>
        <v>0</v>
      </c>
      <c r="AP766" s="104"/>
      <c r="AQ766" s="103"/>
      <c r="AR766" s="75">
        <f t="shared" si="898"/>
        <v>0</v>
      </c>
      <c r="AS766" s="104"/>
      <c r="AT766" s="98"/>
      <c r="AU766" s="80">
        <f>AU763/AU759</f>
        <v>1</v>
      </c>
    </row>
    <row r="767" spans="1:47">
      <c r="A767" s="535"/>
      <c r="B767" s="549"/>
      <c r="C767" s="537"/>
      <c r="D767" s="539"/>
      <c r="E767" s="541"/>
      <c r="F767" s="92" t="s">
        <v>44</v>
      </c>
      <c r="G767" s="105"/>
      <c r="H767" s="81">
        <f t="shared" si="881"/>
        <v>0</v>
      </c>
      <c r="I767" s="106"/>
      <c r="J767" s="105"/>
      <c r="K767" s="81">
        <f t="shared" si="882"/>
        <v>0</v>
      </c>
      <c r="L767" s="106"/>
      <c r="M767" s="105"/>
      <c r="N767" s="81">
        <f t="shared" si="883"/>
        <v>0</v>
      </c>
      <c r="O767" s="106"/>
      <c r="P767" s="105"/>
      <c r="Q767" s="81">
        <f t="shared" si="884"/>
        <v>0</v>
      </c>
      <c r="R767" s="106"/>
      <c r="S767" s="105"/>
      <c r="T767" s="81">
        <f t="shared" si="885"/>
        <v>0</v>
      </c>
      <c r="U767" s="106"/>
      <c r="V767" s="105"/>
      <c r="W767" s="81">
        <f t="shared" si="886"/>
        <v>0</v>
      </c>
      <c r="X767" s="124"/>
      <c r="Y767" s="105"/>
      <c r="Z767" s="81">
        <f t="shared" si="887"/>
        <v>0</v>
      </c>
      <c r="AA767" s="106"/>
      <c r="AB767" s="105"/>
      <c r="AC767" s="81">
        <f t="shared" si="888"/>
        <v>0</v>
      </c>
      <c r="AD767" s="106"/>
      <c r="AE767" s="105"/>
      <c r="AF767" s="81">
        <f t="shared" si="889"/>
        <v>0</v>
      </c>
      <c r="AG767" s="106"/>
      <c r="AH767" s="105"/>
      <c r="AI767" s="81">
        <f t="shared" si="895"/>
        <v>0</v>
      </c>
      <c r="AJ767" s="106"/>
      <c r="AK767" s="105"/>
      <c r="AL767" s="81">
        <f t="shared" si="896"/>
        <v>0</v>
      </c>
      <c r="AM767" s="106"/>
      <c r="AN767" s="105"/>
      <c r="AO767" s="81">
        <f t="shared" si="897"/>
        <v>0</v>
      </c>
      <c r="AP767" s="106"/>
      <c r="AQ767" s="105"/>
      <c r="AR767" s="81">
        <f t="shared" si="898"/>
        <v>0</v>
      </c>
      <c r="AS767" s="106"/>
      <c r="AT767" s="99"/>
      <c r="AU767" s="82"/>
    </row>
    <row r="768" spans="1:47" ht="15" customHeight="1">
      <c r="A768" s="546" t="s">
        <v>22</v>
      </c>
      <c r="B768" s="532" t="s">
        <v>18</v>
      </c>
      <c r="C768" s="532" t="s">
        <v>19</v>
      </c>
      <c r="D768" s="532" t="s">
        <v>204</v>
      </c>
      <c r="E768" s="532" t="s">
        <v>21</v>
      </c>
      <c r="F768" s="550" t="s">
        <v>23</v>
      </c>
      <c r="G768" s="512" t="s">
        <v>24</v>
      </c>
      <c r="H768" s="502" t="s">
        <v>25</v>
      </c>
      <c r="I768" s="504" t="s">
        <v>26</v>
      </c>
      <c r="J768" s="512" t="s">
        <v>24</v>
      </c>
      <c r="K768" s="502" t="s">
        <v>25</v>
      </c>
      <c r="L768" s="504" t="s">
        <v>26</v>
      </c>
      <c r="M768" s="512" t="s">
        <v>24</v>
      </c>
      <c r="N768" s="502" t="s">
        <v>25</v>
      </c>
      <c r="O768" s="504" t="s">
        <v>26</v>
      </c>
      <c r="P768" s="512" t="s">
        <v>24</v>
      </c>
      <c r="Q768" s="502" t="s">
        <v>25</v>
      </c>
      <c r="R768" s="504" t="s">
        <v>26</v>
      </c>
      <c r="S768" s="512" t="s">
        <v>24</v>
      </c>
      <c r="T768" s="502" t="s">
        <v>25</v>
      </c>
      <c r="U768" s="504" t="s">
        <v>26</v>
      </c>
      <c r="V768" s="512" t="s">
        <v>24</v>
      </c>
      <c r="W768" s="502" t="s">
        <v>25</v>
      </c>
      <c r="X768" s="542" t="s">
        <v>26</v>
      </c>
      <c r="Y768" s="512" t="s">
        <v>24</v>
      </c>
      <c r="Z768" s="502" t="s">
        <v>25</v>
      </c>
      <c r="AA768" s="504" t="s">
        <v>26</v>
      </c>
      <c r="AB768" s="512" t="s">
        <v>24</v>
      </c>
      <c r="AC768" s="502" t="s">
        <v>25</v>
      </c>
      <c r="AD768" s="504" t="s">
        <v>26</v>
      </c>
      <c r="AE768" s="512" t="s">
        <v>24</v>
      </c>
      <c r="AF768" s="502" t="s">
        <v>25</v>
      </c>
      <c r="AG768" s="504" t="s">
        <v>26</v>
      </c>
      <c r="AH768" s="512" t="s">
        <v>24</v>
      </c>
      <c r="AI768" s="502" t="s">
        <v>25</v>
      </c>
      <c r="AJ768" s="504" t="s">
        <v>26</v>
      </c>
      <c r="AK768" s="512" t="s">
        <v>24</v>
      </c>
      <c r="AL768" s="502" t="s">
        <v>25</v>
      </c>
      <c r="AM768" s="504" t="s">
        <v>26</v>
      </c>
      <c r="AN768" s="512" t="s">
        <v>24</v>
      </c>
      <c r="AO768" s="502" t="s">
        <v>25</v>
      </c>
      <c r="AP768" s="504" t="s">
        <v>26</v>
      </c>
      <c r="AQ768" s="512" t="s">
        <v>24</v>
      </c>
      <c r="AR768" s="502" t="s">
        <v>25</v>
      </c>
      <c r="AS768" s="504" t="s">
        <v>26</v>
      </c>
      <c r="AT768" s="544" t="s">
        <v>24</v>
      </c>
      <c r="AU768" s="552" t="s">
        <v>27</v>
      </c>
    </row>
    <row r="769" spans="1:47" ht="15" customHeight="1">
      <c r="A769" s="547"/>
      <c r="B769" s="533"/>
      <c r="C769" s="533"/>
      <c r="D769" s="533"/>
      <c r="E769" s="533"/>
      <c r="F769" s="551"/>
      <c r="G769" s="513"/>
      <c r="H769" s="503"/>
      <c r="I769" s="505"/>
      <c r="J769" s="513"/>
      <c r="K769" s="503"/>
      <c r="L769" s="505"/>
      <c r="M769" s="513"/>
      <c r="N769" s="503"/>
      <c r="O769" s="505"/>
      <c r="P769" s="513"/>
      <c r="Q769" s="503"/>
      <c r="R769" s="505"/>
      <c r="S769" s="513"/>
      <c r="T769" s="503"/>
      <c r="U769" s="505"/>
      <c r="V769" s="513"/>
      <c r="W769" s="503"/>
      <c r="X769" s="543"/>
      <c r="Y769" s="513"/>
      <c r="Z769" s="503"/>
      <c r="AA769" s="505"/>
      <c r="AB769" s="513"/>
      <c r="AC769" s="503"/>
      <c r="AD769" s="505"/>
      <c r="AE769" s="513"/>
      <c r="AF769" s="503"/>
      <c r="AG769" s="505"/>
      <c r="AH769" s="513"/>
      <c r="AI769" s="503"/>
      <c r="AJ769" s="505"/>
      <c r="AK769" s="513"/>
      <c r="AL769" s="503"/>
      <c r="AM769" s="505"/>
      <c r="AN769" s="513"/>
      <c r="AO769" s="503"/>
      <c r="AP769" s="505"/>
      <c r="AQ769" s="513"/>
      <c r="AR769" s="503"/>
      <c r="AS769" s="505"/>
      <c r="AT769" s="545"/>
      <c r="AU769" s="553"/>
    </row>
    <row r="770" spans="1:47" ht="15" customHeight="1">
      <c r="A770" s="534" t="s">
        <v>205</v>
      </c>
      <c r="B770" s="548" t="s">
        <v>439</v>
      </c>
      <c r="C770" s="536">
        <v>1338</v>
      </c>
      <c r="D770" s="538" t="s">
        <v>440</v>
      </c>
      <c r="E770" s="540" t="s">
        <v>441</v>
      </c>
      <c r="F770" s="91" t="s">
        <v>31</v>
      </c>
      <c r="G770" s="103"/>
      <c r="H770" s="75">
        <f t="shared" ref="H770:H778" si="899">G770-I770</f>
        <v>0</v>
      </c>
      <c r="I770" s="104"/>
      <c r="J770" s="103"/>
      <c r="K770" s="75">
        <f t="shared" ref="K770:K778" si="900">J770-L770</f>
        <v>0</v>
      </c>
      <c r="L770" s="104"/>
      <c r="M770" s="103"/>
      <c r="N770" s="75">
        <f t="shared" ref="N770:N778" si="901">M770-O770</f>
        <v>0</v>
      </c>
      <c r="O770" s="104"/>
      <c r="P770" s="103"/>
      <c r="Q770" s="75">
        <f t="shared" ref="Q770:Q778" si="902">P770-R770</f>
        <v>0</v>
      </c>
      <c r="R770" s="104"/>
      <c r="S770" s="103"/>
      <c r="T770" s="75">
        <f t="shared" ref="T770:T778" si="903">S770-U770</f>
        <v>0</v>
      </c>
      <c r="U770" s="104"/>
      <c r="V770" s="103"/>
      <c r="W770" s="75">
        <f t="shared" ref="W770:W778" si="904">V770-X770</f>
        <v>0</v>
      </c>
      <c r="X770" s="123"/>
      <c r="Y770" s="103"/>
      <c r="Z770" s="75">
        <f t="shared" ref="Z770:Z778" si="905">Y770-AA770</f>
        <v>0</v>
      </c>
      <c r="AA770" s="104"/>
      <c r="AB770" s="103"/>
      <c r="AC770" s="75">
        <f t="shared" ref="AC770:AC778" si="906">AB770-AD770</f>
        <v>0</v>
      </c>
      <c r="AD770" s="104"/>
      <c r="AE770" s="103"/>
      <c r="AF770" s="75">
        <f t="shared" ref="AF770:AF778" si="907">AE770-AG770</f>
        <v>0</v>
      </c>
      <c r="AG770" s="104"/>
      <c r="AH770" s="103"/>
      <c r="AI770" s="75">
        <f t="shared" ref="AI770:AI778" si="908">AH770-AJ770</f>
        <v>0</v>
      </c>
      <c r="AJ770" s="104"/>
      <c r="AK770" s="103"/>
      <c r="AL770" s="75">
        <f t="shared" ref="AL770:AL778" si="909">AK770-AM770</f>
        <v>0</v>
      </c>
      <c r="AM770" s="104"/>
      <c r="AN770" s="103"/>
      <c r="AO770" s="75">
        <f t="shared" ref="AO770:AO778" si="910">AN770-AP770</f>
        <v>0</v>
      </c>
      <c r="AP770" s="104"/>
      <c r="AQ770" s="103"/>
      <c r="AR770" s="75">
        <f t="shared" ref="AR770:AR778" si="911">AQ770-AS770</f>
        <v>0</v>
      </c>
      <c r="AS770" s="104"/>
      <c r="AT770" s="98"/>
      <c r="AU770" s="77" t="s">
        <v>32</v>
      </c>
    </row>
    <row r="771" spans="1:47">
      <c r="A771" s="534"/>
      <c r="B771" s="548"/>
      <c r="C771" s="536"/>
      <c r="D771" s="538"/>
      <c r="E771" s="540"/>
      <c r="F771" s="91" t="s">
        <v>33</v>
      </c>
      <c r="G771" s="103"/>
      <c r="H771" s="75">
        <f t="shared" si="899"/>
        <v>0</v>
      </c>
      <c r="I771" s="104"/>
      <c r="J771" s="103"/>
      <c r="K771" s="75">
        <f t="shared" si="900"/>
        <v>0</v>
      </c>
      <c r="L771" s="104"/>
      <c r="M771" s="103"/>
      <c r="N771" s="75">
        <f t="shared" si="901"/>
        <v>0</v>
      </c>
      <c r="O771" s="104"/>
      <c r="P771" s="103"/>
      <c r="Q771" s="75">
        <f t="shared" si="902"/>
        <v>0</v>
      </c>
      <c r="R771" s="104"/>
      <c r="S771" s="103"/>
      <c r="T771" s="75">
        <f t="shared" si="903"/>
        <v>0</v>
      </c>
      <c r="U771" s="104"/>
      <c r="V771" s="103"/>
      <c r="W771" s="75">
        <f t="shared" si="904"/>
        <v>0</v>
      </c>
      <c r="X771" s="123"/>
      <c r="Y771" s="103"/>
      <c r="Z771" s="75">
        <f t="shared" si="905"/>
        <v>0</v>
      </c>
      <c r="AA771" s="104"/>
      <c r="AB771" s="103"/>
      <c r="AC771" s="75">
        <f t="shared" si="906"/>
        <v>0</v>
      </c>
      <c r="AD771" s="104"/>
      <c r="AE771" s="103"/>
      <c r="AF771" s="75">
        <f t="shared" si="907"/>
        <v>0</v>
      </c>
      <c r="AG771" s="104"/>
      <c r="AH771" s="103"/>
      <c r="AI771" s="75">
        <f t="shared" si="908"/>
        <v>0</v>
      </c>
      <c r="AJ771" s="104"/>
      <c r="AK771" s="103"/>
      <c r="AL771" s="75">
        <f t="shared" si="909"/>
        <v>0</v>
      </c>
      <c r="AM771" s="104"/>
      <c r="AN771" s="103"/>
      <c r="AO771" s="75">
        <f t="shared" si="910"/>
        <v>0</v>
      </c>
      <c r="AP771" s="104"/>
      <c r="AQ771" s="103"/>
      <c r="AR771" s="75">
        <f t="shared" si="911"/>
        <v>0</v>
      </c>
      <c r="AS771" s="104"/>
      <c r="AT771" s="98"/>
      <c r="AU771" s="78">
        <f>SUM(G770:G778,J770:J778,M770:M778,P770:P778,S770:S778,V770:V778,Y770:Y778,AB770:AB778,AE770:AE778,AH770:AH778,AK770:AK778,AT770:AT778,AN770:AN778,AQ770:AQ778)</f>
        <v>11230000</v>
      </c>
    </row>
    <row r="772" spans="1:47">
      <c r="A772" s="534"/>
      <c r="B772" s="548"/>
      <c r="C772" s="536"/>
      <c r="D772" s="538"/>
      <c r="E772" s="540"/>
      <c r="F772" s="91" t="s">
        <v>34</v>
      </c>
      <c r="G772" s="103"/>
      <c r="H772" s="75">
        <f t="shared" si="899"/>
        <v>0</v>
      </c>
      <c r="I772" s="104"/>
      <c r="J772" s="103"/>
      <c r="K772" s="75">
        <f t="shared" si="900"/>
        <v>0</v>
      </c>
      <c r="L772" s="104"/>
      <c r="M772" s="103"/>
      <c r="N772" s="75">
        <f t="shared" si="901"/>
        <v>0</v>
      </c>
      <c r="O772" s="104"/>
      <c r="P772" s="103"/>
      <c r="Q772" s="75">
        <f t="shared" si="902"/>
        <v>0</v>
      </c>
      <c r="R772" s="104"/>
      <c r="S772" s="103">
        <v>1090000</v>
      </c>
      <c r="T772" s="75">
        <f t="shared" si="903"/>
        <v>0</v>
      </c>
      <c r="U772" s="104">
        <v>1090000</v>
      </c>
      <c r="V772" s="103"/>
      <c r="W772" s="75">
        <f t="shared" si="904"/>
        <v>0</v>
      </c>
      <c r="X772" s="123"/>
      <c r="Y772" s="103"/>
      <c r="Z772" s="75">
        <f t="shared" si="905"/>
        <v>0</v>
      </c>
      <c r="AA772" s="104"/>
      <c r="AB772" s="103"/>
      <c r="AC772" s="75">
        <f t="shared" si="906"/>
        <v>0</v>
      </c>
      <c r="AD772" s="104"/>
      <c r="AE772" s="103"/>
      <c r="AF772" s="75">
        <f t="shared" si="907"/>
        <v>0</v>
      </c>
      <c r="AG772" s="104"/>
      <c r="AH772" s="103"/>
      <c r="AI772" s="75">
        <f t="shared" si="908"/>
        <v>0</v>
      </c>
      <c r="AJ772" s="104"/>
      <c r="AK772" s="103"/>
      <c r="AL772" s="75">
        <f t="shared" si="909"/>
        <v>0</v>
      </c>
      <c r="AM772" s="104"/>
      <c r="AN772" s="103"/>
      <c r="AO772" s="75">
        <f t="shared" si="910"/>
        <v>0</v>
      </c>
      <c r="AP772" s="104"/>
      <c r="AQ772" s="103"/>
      <c r="AR772" s="75">
        <f t="shared" si="911"/>
        <v>0</v>
      </c>
      <c r="AS772" s="104"/>
      <c r="AT772" s="98"/>
      <c r="AU772" s="79" t="s">
        <v>35</v>
      </c>
    </row>
    <row r="773" spans="1:47">
      <c r="A773" s="534"/>
      <c r="B773" s="548"/>
      <c r="C773" s="536"/>
      <c r="D773" s="538"/>
      <c r="E773" s="540"/>
      <c r="F773" s="91" t="s">
        <v>36</v>
      </c>
      <c r="G773" s="103"/>
      <c r="H773" s="75">
        <f t="shared" si="899"/>
        <v>0</v>
      </c>
      <c r="I773" s="104"/>
      <c r="J773" s="103"/>
      <c r="K773" s="75">
        <f t="shared" si="900"/>
        <v>0</v>
      </c>
      <c r="L773" s="104"/>
      <c r="M773" s="103"/>
      <c r="N773" s="75">
        <f t="shared" si="901"/>
        <v>0</v>
      </c>
      <c r="O773" s="104"/>
      <c r="P773" s="103"/>
      <c r="Q773" s="75">
        <f t="shared" si="902"/>
        <v>0</v>
      </c>
      <c r="R773" s="104"/>
      <c r="S773" s="103"/>
      <c r="T773" s="75">
        <f t="shared" si="903"/>
        <v>0</v>
      </c>
      <c r="U773" s="104"/>
      <c r="V773" s="103">
        <v>540000</v>
      </c>
      <c r="W773" s="75">
        <f t="shared" si="904"/>
        <v>0</v>
      </c>
      <c r="X773" s="123">
        <v>540000</v>
      </c>
      <c r="Y773" s="103"/>
      <c r="Z773" s="75">
        <f t="shared" si="905"/>
        <v>0</v>
      </c>
      <c r="AA773" s="104"/>
      <c r="AB773" s="103"/>
      <c r="AC773" s="75">
        <f t="shared" si="906"/>
        <v>0</v>
      </c>
      <c r="AD773" s="104"/>
      <c r="AE773" s="103"/>
      <c r="AF773" s="75">
        <f t="shared" si="907"/>
        <v>0</v>
      </c>
      <c r="AG773" s="104"/>
      <c r="AH773" s="103"/>
      <c r="AI773" s="75">
        <f t="shared" si="908"/>
        <v>0</v>
      </c>
      <c r="AJ773" s="104"/>
      <c r="AK773" s="103"/>
      <c r="AL773" s="75">
        <f t="shared" si="909"/>
        <v>0</v>
      </c>
      <c r="AM773" s="104"/>
      <c r="AN773" s="103"/>
      <c r="AO773" s="75">
        <f t="shared" si="910"/>
        <v>0</v>
      </c>
      <c r="AP773" s="104"/>
      <c r="AQ773" s="103"/>
      <c r="AR773" s="75">
        <f t="shared" si="911"/>
        <v>0</v>
      </c>
      <c r="AS773" s="104"/>
      <c r="AT773" s="98"/>
      <c r="AU773" s="78">
        <f>SUM(H770:H778,K770:K778,N770:N778,Q770:Q778,T770:T778,W770:W778,Z770:Z778,AC770:AC778,AF770:AF778,AI770:AI778,AL770:AL778,AO770:AO778,AR770:AR778)</f>
        <v>9600000</v>
      </c>
    </row>
    <row r="774" spans="1:47">
      <c r="A774" s="534"/>
      <c r="B774" s="548"/>
      <c r="C774" s="536"/>
      <c r="D774" s="538"/>
      <c r="E774" s="540"/>
      <c r="F774" s="91" t="s">
        <v>37</v>
      </c>
      <c r="G774" s="103"/>
      <c r="H774" s="75">
        <f t="shared" si="899"/>
        <v>0</v>
      </c>
      <c r="I774" s="104"/>
      <c r="J774" s="103"/>
      <c r="K774" s="75">
        <f t="shared" si="900"/>
        <v>0</v>
      </c>
      <c r="L774" s="104"/>
      <c r="M774" s="103"/>
      <c r="N774" s="75">
        <f t="shared" si="901"/>
        <v>0</v>
      </c>
      <c r="O774" s="104"/>
      <c r="P774" s="103"/>
      <c r="Q774" s="75">
        <f t="shared" si="902"/>
        <v>0</v>
      </c>
      <c r="R774" s="104"/>
      <c r="S774" s="103"/>
      <c r="T774" s="75">
        <f t="shared" si="903"/>
        <v>0</v>
      </c>
      <c r="U774" s="104"/>
      <c r="V774" s="103"/>
      <c r="W774" s="75">
        <f t="shared" si="904"/>
        <v>0</v>
      </c>
      <c r="X774" s="123"/>
      <c r="Y774" s="103"/>
      <c r="Z774" s="75">
        <f t="shared" si="905"/>
        <v>0</v>
      </c>
      <c r="AA774" s="104"/>
      <c r="AB774" s="103"/>
      <c r="AC774" s="75">
        <f t="shared" si="906"/>
        <v>0</v>
      </c>
      <c r="AD774" s="104"/>
      <c r="AE774" s="103"/>
      <c r="AF774" s="75">
        <f t="shared" si="907"/>
        <v>0</v>
      </c>
      <c r="AG774" s="104"/>
      <c r="AH774" s="103"/>
      <c r="AI774" s="75">
        <f t="shared" si="908"/>
        <v>0</v>
      </c>
      <c r="AJ774" s="104"/>
      <c r="AK774" s="103"/>
      <c r="AL774" s="75">
        <f t="shared" si="909"/>
        <v>0</v>
      </c>
      <c r="AM774" s="104"/>
      <c r="AN774" s="103"/>
      <c r="AO774" s="75">
        <f t="shared" si="910"/>
        <v>0</v>
      </c>
      <c r="AP774" s="104"/>
      <c r="AQ774" s="103"/>
      <c r="AR774" s="75">
        <f t="shared" si="911"/>
        <v>0</v>
      </c>
      <c r="AS774" s="104"/>
      <c r="AT774" s="98"/>
      <c r="AU774" s="79" t="s">
        <v>38</v>
      </c>
    </row>
    <row r="775" spans="1:47">
      <c r="A775" s="534"/>
      <c r="B775" s="548"/>
      <c r="C775" s="536"/>
      <c r="D775" s="538"/>
      <c r="E775" s="540"/>
      <c r="F775" s="91" t="s">
        <v>40</v>
      </c>
      <c r="G775" s="103"/>
      <c r="H775" s="75">
        <f t="shared" si="899"/>
        <v>0</v>
      </c>
      <c r="I775" s="104"/>
      <c r="J775" s="103"/>
      <c r="K775" s="75">
        <f t="shared" si="900"/>
        <v>0</v>
      </c>
      <c r="L775" s="104"/>
      <c r="M775" s="103"/>
      <c r="N775" s="75">
        <f t="shared" si="901"/>
        <v>0</v>
      </c>
      <c r="O775" s="104"/>
      <c r="P775" s="103"/>
      <c r="Q775" s="75">
        <f t="shared" si="902"/>
        <v>0</v>
      </c>
      <c r="R775" s="104"/>
      <c r="S775" s="103"/>
      <c r="T775" s="75">
        <f t="shared" si="903"/>
        <v>0</v>
      </c>
      <c r="U775" s="104"/>
      <c r="V775" s="103"/>
      <c r="W775" s="75">
        <f t="shared" si="904"/>
        <v>0</v>
      </c>
      <c r="X775" s="123"/>
      <c r="Y775" s="103"/>
      <c r="Z775" s="75">
        <f t="shared" si="905"/>
        <v>0</v>
      </c>
      <c r="AA775" s="104"/>
      <c r="AB775" s="168"/>
      <c r="AC775" s="75">
        <f t="shared" si="906"/>
        <v>0</v>
      </c>
      <c r="AD775" s="104"/>
      <c r="AE775" s="168"/>
      <c r="AF775" s="169">
        <f t="shared" si="907"/>
        <v>0</v>
      </c>
      <c r="AG775" s="104"/>
      <c r="AH775" s="103"/>
      <c r="AI775" s="75">
        <f t="shared" si="908"/>
        <v>0</v>
      </c>
      <c r="AJ775" s="104"/>
      <c r="AK775" s="462">
        <v>9600000</v>
      </c>
      <c r="AL775" s="463">
        <f t="shared" si="909"/>
        <v>9600000</v>
      </c>
      <c r="AM775" s="464"/>
      <c r="AN775" s="103"/>
      <c r="AO775" s="75">
        <f t="shared" si="910"/>
        <v>0</v>
      </c>
      <c r="AP775" s="104"/>
      <c r="AQ775" s="103"/>
      <c r="AR775" s="75">
        <f t="shared" si="911"/>
        <v>0</v>
      </c>
      <c r="AS775" s="104"/>
      <c r="AT775" s="98"/>
      <c r="AU775" s="78">
        <f>SUM(I770:I778,L770:L778,O770:O778,R770:R778,U770:U778,X770:X778,AA770:AA778,AD770:AD778,AG770:AG778,AJ770:AJ778,AM770:AM778,AP770:AP778,AS770:AS778)</f>
        <v>1630000</v>
      </c>
    </row>
    <row r="776" spans="1:47">
      <c r="A776" s="534"/>
      <c r="B776" s="548"/>
      <c r="C776" s="536"/>
      <c r="D776" s="538"/>
      <c r="E776" s="540"/>
      <c r="F776" s="91" t="s">
        <v>41</v>
      </c>
      <c r="G776" s="103"/>
      <c r="H776" s="75">
        <f t="shared" si="899"/>
        <v>0</v>
      </c>
      <c r="I776" s="104"/>
      <c r="J776" s="103"/>
      <c r="K776" s="75">
        <f t="shared" si="900"/>
        <v>0</v>
      </c>
      <c r="L776" s="104"/>
      <c r="M776" s="103"/>
      <c r="N776" s="75">
        <f t="shared" si="901"/>
        <v>0</v>
      </c>
      <c r="O776" s="104"/>
      <c r="P776" s="103"/>
      <c r="Q776" s="75">
        <f t="shared" si="902"/>
        <v>0</v>
      </c>
      <c r="R776" s="104"/>
      <c r="S776" s="103"/>
      <c r="T776" s="75">
        <f t="shared" si="903"/>
        <v>0</v>
      </c>
      <c r="U776" s="104"/>
      <c r="V776" s="103"/>
      <c r="W776" s="75">
        <f t="shared" si="904"/>
        <v>0</v>
      </c>
      <c r="X776" s="123"/>
      <c r="Y776" s="103"/>
      <c r="Z776" s="75">
        <f t="shared" si="905"/>
        <v>0</v>
      </c>
      <c r="AA776" s="104"/>
      <c r="AB776" s="103"/>
      <c r="AC776" s="75">
        <f t="shared" si="906"/>
        <v>0</v>
      </c>
      <c r="AD776" s="104"/>
      <c r="AE776" s="103"/>
      <c r="AF776" s="75">
        <f t="shared" si="907"/>
        <v>0</v>
      </c>
      <c r="AG776" s="104"/>
      <c r="AH776" s="103"/>
      <c r="AI776" s="75">
        <f t="shared" si="908"/>
        <v>0</v>
      </c>
      <c r="AJ776" s="104"/>
      <c r="AK776" s="103"/>
      <c r="AL776" s="75">
        <f t="shared" si="909"/>
        <v>0</v>
      </c>
      <c r="AM776" s="104"/>
      <c r="AN776" s="103"/>
      <c r="AO776" s="75">
        <f t="shared" si="910"/>
        <v>0</v>
      </c>
      <c r="AP776" s="104"/>
      <c r="AQ776" s="103"/>
      <c r="AR776" s="75">
        <f t="shared" si="911"/>
        <v>0</v>
      </c>
      <c r="AS776" s="104"/>
      <c r="AT776" s="98"/>
      <c r="AU776" s="79" t="s">
        <v>42</v>
      </c>
    </row>
    <row r="777" spans="1:47">
      <c r="A777" s="534"/>
      <c r="B777" s="548"/>
      <c r="C777" s="536"/>
      <c r="D777" s="538"/>
      <c r="E777" s="540"/>
      <c r="F777" s="91" t="s">
        <v>43</v>
      </c>
      <c r="G777" s="103"/>
      <c r="H777" s="75">
        <f t="shared" si="899"/>
        <v>0</v>
      </c>
      <c r="I777" s="104"/>
      <c r="J777" s="103"/>
      <c r="K777" s="75">
        <f t="shared" si="900"/>
        <v>0</v>
      </c>
      <c r="L777" s="104"/>
      <c r="M777" s="103"/>
      <c r="N777" s="75">
        <f t="shared" si="901"/>
        <v>0</v>
      </c>
      <c r="O777" s="104"/>
      <c r="P777" s="103"/>
      <c r="Q777" s="75">
        <f t="shared" si="902"/>
        <v>0</v>
      </c>
      <c r="R777" s="104"/>
      <c r="S777" s="103"/>
      <c r="T777" s="75">
        <f t="shared" si="903"/>
        <v>0</v>
      </c>
      <c r="U777" s="104"/>
      <c r="V777" s="103"/>
      <c r="W777" s="75">
        <f t="shared" si="904"/>
        <v>0</v>
      </c>
      <c r="X777" s="123"/>
      <c r="Y777" s="103"/>
      <c r="Z777" s="75">
        <f t="shared" si="905"/>
        <v>0</v>
      </c>
      <c r="AA777" s="104"/>
      <c r="AB777" s="103"/>
      <c r="AC777" s="75">
        <f t="shared" si="906"/>
        <v>0</v>
      </c>
      <c r="AD777" s="104"/>
      <c r="AE777" s="103"/>
      <c r="AF777" s="75">
        <f t="shared" si="907"/>
        <v>0</v>
      </c>
      <c r="AG777" s="104"/>
      <c r="AH777" s="103"/>
      <c r="AI777" s="75">
        <f t="shared" si="908"/>
        <v>0</v>
      </c>
      <c r="AJ777" s="104"/>
      <c r="AK777" s="103"/>
      <c r="AL777" s="75">
        <f t="shared" si="909"/>
        <v>0</v>
      </c>
      <c r="AM777" s="104"/>
      <c r="AN777" s="103"/>
      <c r="AO777" s="75">
        <f t="shared" si="910"/>
        <v>0</v>
      </c>
      <c r="AP777" s="104"/>
      <c r="AQ777" s="103"/>
      <c r="AR777" s="75">
        <f t="shared" si="911"/>
        <v>0</v>
      </c>
      <c r="AS777" s="104"/>
      <c r="AT777" s="98"/>
      <c r="AU777" s="80">
        <f>AU775/AU771</f>
        <v>0.14514692787177205</v>
      </c>
    </row>
    <row r="778" spans="1:47" ht="15.75" customHeight="1">
      <c r="A778" s="535"/>
      <c r="B778" s="549"/>
      <c r="C778" s="537"/>
      <c r="D778" s="539"/>
      <c r="E778" s="541"/>
      <c r="F778" s="92" t="s">
        <v>44</v>
      </c>
      <c r="G778" s="105"/>
      <c r="H778" s="81">
        <f t="shared" si="899"/>
        <v>0</v>
      </c>
      <c r="I778" s="106"/>
      <c r="J778" s="105"/>
      <c r="K778" s="81">
        <f t="shared" si="900"/>
        <v>0</v>
      </c>
      <c r="L778" s="106"/>
      <c r="M778" s="105"/>
      <c r="N778" s="81">
        <f t="shared" si="901"/>
        <v>0</v>
      </c>
      <c r="O778" s="106"/>
      <c r="P778" s="105"/>
      <c r="Q778" s="81">
        <f t="shared" si="902"/>
        <v>0</v>
      </c>
      <c r="R778" s="106"/>
      <c r="S778" s="105"/>
      <c r="T778" s="81">
        <f t="shared" si="903"/>
        <v>0</v>
      </c>
      <c r="U778" s="106"/>
      <c r="V778" s="105"/>
      <c r="W778" s="81">
        <f t="shared" si="904"/>
        <v>0</v>
      </c>
      <c r="X778" s="124"/>
      <c r="Y778" s="105"/>
      <c r="Z778" s="81">
        <f t="shared" si="905"/>
        <v>0</v>
      </c>
      <c r="AA778" s="106"/>
      <c r="AB778" s="105"/>
      <c r="AC778" s="81">
        <f t="shared" si="906"/>
        <v>0</v>
      </c>
      <c r="AD778" s="106"/>
      <c r="AE778" s="105"/>
      <c r="AF778" s="81">
        <f t="shared" si="907"/>
        <v>0</v>
      </c>
      <c r="AG778" s="106"/>
      <c r="AH778" s="105"/>
      <c r="AI778" s="81">
        <f t="shared" si="908"/>
        <v>0</v>
      </c>
      <c r="AJ778" s="106"/>
      <c r="AK778" s="105"/>
      <c r="AL778" s="81">
        <f t="shared" si="909"/>
        <v>0</v>
      </c>
      <c r="AM778" s="106"/>
      <c r="AN778" s="105"/>
      <c r="AO778" s="81">
        <f t="shared" si="910"/>
        <v>0</v>
      </c>
      <c r="AP778" s="106"/>
      <c r="AQ778" s="105"/>
      <c r="AR778" s="81">
        <f t="shared" si="911"/>
        <v>0</v>
      </c>
      <c r="AS778" s="106"/>
      <c r="AT778" s="99"/>
      <c r="AU778" s="82"/>
    </row>
    <row r="779" spans="1:47" ht="15" customHeight="1">
      <c r="A779" s="546" t="s">
        <v>22</v>
      </c>
      <c r="B779" s="532" t="s">
        <v>18</v>
      </c>
      <c r="C779" s="532" t="s">
        <v>19</v>
      </c>
      <c r="D779" s="532" t="s">
        <v>204</v>
      </c>
      <c r="E779" s="532" t="s">
        <v>21</v>
      </c>
      <c r="F779" s="550" t="s">
        <v>23</v>
      </c>
      <c r="G779" s="512" t="s">
        <v>24</v>
      </c>
      <c r="H779" s="502" t="s">
        <v>25</v>
      </c>
      <c r="I779" s="504" t="s">
        <v>26</v>
      </c>
      <c r="J779" s="512" t="s">
        <v>24</v>
      </c>
      <c r="K779" s="502" t="s">
        <v>25</v>
      </c>
      <c r="L779" s="504" t="s">
        <v>26</v>
      </c>
      <c r="M779" s="512" t="s">
        <v>24</v>
      </c>
      <c r="N779" s="502" t="s">
        <v>25</v>
      </c>
      <c r="O779" s="504" t="s">
        <v>26</v>
      </c>
      <c r="P779" s="512" t="s">
        <v>24</v>
      </c>
      <c r="Q779" s="502" t="s">
        <v>25</v>
      </c>
      <c r="R779" s="504" t="s">
        <v>26</v>
      </c>
      <c r="S779" s="512" t="s">
        <v>24</v>
      </c>
      <c r="T779" s="502" t="s">
        <v>25</v>
      </c>
      <c r="U779" s="504" t="s">
        <v>26</v>
      </c>
      <c r="V779" s="512" t="s">
        <v>24</v>
      </c>
      <c r="W779" s="502" t="s">
        <v>25</v>
      </c>
      <c r="X779" s="542" t="s">
        <v>26</v>
      </c>
      <c r="Y779" s="512" t="s">
        <v>24</v>
      </c>
      <c r="Z779" s="502" t="s">
        <v>25</v>
      </c>
      <c r="AA779" s="504" t="s">
        <v>26</v>
      </c>
      <c r="AB779" s="512" t="s">
        <v>24</v>
      </c>
      <c r="AC779" s="502" t="s">
        <v>25</v>
      </c>
      <c r="AD779" s="504" t="s">
        <v>26</v>
      </c>
      <c r="AE779" s="512" t="s">
        <v>24</v>
      </c>
      <c r="AF779" s="502" t="s">
        <v>25</v>
      </c>
      <c r="AG779" s="504" t="s">
        <v>26</v>
      </c>
      <c r="AH779" s="512" t="s">
        <v>24</v>
      </c>
      <c r="AI779" s="502" t="s">
        <v>25</v>
      </c>
      <c r="AJ779" s="504" t="s">
        <v>26</v>
      </c>
      <c r="AK779" s="512" t="s">
        <v>24</v>
      </c>
      <c r="AL779" s="502" t="s">
        <v>25</v>
      </c>
      <c r="AM779" s="504" t="s">
        <v>26</v>
      </c>
      <c r="AN779" s="512" t="s">
        <v>24</v>
      </c>
      <c r="AO779" s="502" t="s">
        <v>25</v>
      </c>
      <c r="AP779" s="504" t="s">
        <v>26</v>
      </c>
      <c r="AQ779" s="512" t="s">
        <v>24</v>
      </c>
      <c r="AR779" s="502" t="s">
        <v>25</v>
      </c>
      <c r="AS779" s="504" t="s">
        <v>26</v>
      </c>
      <c r="AT779" s="544" t="s">
        <v>24</v>
      </c>
      <c r="AU779" s="552" t="s">
        <v>27</v>
      </c>
    </row>
    <row r="780" spans="1:47" ht="15" customHeight="1">
      <c r="A780" s="547"/>
      <c r="B780" s="533"/>
      <c r="C780" s="533"/>
      <c r="D780" s="533"/>
      <c r="E780" s="533"/>
      <c r="F780" s="551"/>
      <c r="G780" s="513"/>
      <c r="H780" s="503"/>
      <c r="I780" s="505"/>
      <c r="J780" s="513"/>
      <c r="K780" s="503"/>
      <c r="L780" s="505"/>
      <c r="M780" s="513"/>
      <c r="N780" s="503"/>
      <c r="O780" s="505"/>
      <c r="P780" s="513"/>
      <c r="Q780" s="503"/>
      <c r="R780" s="505"/>
      <c r="S780" s="513"/>
      <c r="T780" s="503"/>
      <c r="U780" s="505"/>
      <c r="V780" s="513"/>
      <c r="W780" s="503"/>
      <c r="X780" s="543"/>
      <c r="Y780" s="513"/>
      <c r="Z780" s="503"/>
      <c r="AA780" s="505"/>
      <c r="AB780" s="513"/>
      <c r="AC780" s="503"/>
      <c r="AD780" s="505"/>
      <c r="AE780" s="513"/>
      <c r="AF780" s="503"/>
      <c r="AG780" s="505"/>
      <c r="AH780" s="513"/>
      <c r="AI780" s="503"/>
      <c r="AJ780" s="505"/>
      <c r="AK780" s="513"/>
      <c r="AL780" s="503"/>
      <c r="AM780" s="505"/>
      <c r="AN780" s="513"/>
      <c r="AO780" s="503"/>
      <c r="AP780" s="505"/>
      <c r="AQ780" s="513"/>
      <c r="AR780" s="503"/>
      <c r="AS780" s="505"/>
      <c r="AT780" s="545"/>
      <c r="AU780" s="553"/>
    </row>
    <row r="781" spans="1:47" ht="15" customHeight="1">
      <c r="A781" s="534" t="s">
        <v>205</v>
      </c>
      <c r="B781" s="548" t="s">
        <v>442</v>
      </c>
      <c r="C781" s="536">
        <v>2594</v>
      </c>
      <c r="D781" s="564" t="s">
        <v>443</v>
      </c>
      <c r="E781" s="540" t="s">
        <v>444</v>
      </c>
      <c r="F781" s="91" t="s">
        <v>31</v>
      </c>
      <c r="G781" s="103"/>
      <c r="H781" s="75">
        <f t="shared" ref="H781:H789" si="912">G781-I781</f>
        <v>0</v>
      </c>
      <c r="I781" s="104"/>
      <c r="J781" s="103"/>
      <c r="K781" s="75">
        <f t="shared" ref="K781:K789" si="913">J781-L781</f>
        <v>0</v>
      </c>
      <c r="L781" s="104"/>
      <c r="M781" s="103"/>
      <c r="N781" s="75">
        <f t="shared" ref="N781:N789" si="914">M781-O781</f>
        <v>0</v>
      </c>
      <c r="O781" s="104"/>
      <c r="P781" s="103"/>
      <c r="Q781" s="75">
        <f t="shared" ref="Q781:Q789" si="915">P781-R781</f>
        <v>0</v>
      </c>
      <c r="R781" s="104"/>
      <c r="S781" s="103"/>
      <c r="T781" s="75">
        <f t="shared" ref="T781:T789" si="916">S781-U781</f>
        <v>0</v>
      </c>
      <c r="U781" s="104"/>
      <c r="V781" s="103"/>
      <c r="W781" s="75">
        <f t="shared" ref="W781:W789" si="917">V781-X781</f>
        <v>0</v>
      </c>
      <c r="X781" s="123"/>
      <c r="Y781" s="103"/>
      <c r="Z781" s="75">
        <f t="shared" ref="Z781:Z789" si="918">Y781-AA781</f>
        <v>0</v>
      </c>
      <c r="AA781" s="104"/>
      <c r="AB781" s="103"/>
      <c r="AC781" s="75">
        <f t="shared" ref="AC781:AC789" si="919">AB781-AD781</f>
        <v>0</v>
      </c>
      <c r="AD781" s="104"/>
      <c r="AE781" s="103"/>
      <c r="AF781" s="75">
        <f t="shared" ref="AF781:AF789" si="920">AE781-AG781</f>
        <v>0</v>
      </c>
      <c r="AG781" s="104"/>
      <c r="AH781" s="103"/>
      <c r="AI781" s="75">
        <f t="shared" ref="AI781:AI789" si="921">AH781-AJ781</f>
        <v>0</v>
      </c>
      <c r="AJ781" s="104"/>
      <c r="AK781" s="103"/>
      <c r="AL781" s="75">
        <f t="shared" ref="AL781:AL789" si="922">AK781-AM781</f>
        <v>0</v>
      </c>
      <c r="AM781" s="104"/>
      <c r="AN781" s="103"/>
      <c r="AO781" s="75">
        <f t="shared" ref="AO781:AO789" si="923">AN781-AP781</f>
        <v>0</v>
      </c>
      <c r="AP781" s="104"/>
      <c r="AQ781" s="103"/>
      <c r="AR781" s="75">
        <f t="shared" ref="AR781:AR789" si="924">AQ781-AS781</f>
        <v>0</v>
      </c>
      <c r="AS781" s="104"/>
      <c r="AT781" s="98"/>
      <c r="AU781" s="77" t="s">
        <v>32</v>
      </c>
    </row>
    <row r="782" spans="1:47">
      <c r="A782" s="534"/>
      <c r="B782" s="548"/>
      <c r="C782" s="536"/>
      <c r="D782" s="564"/>
      <c r="E782" s="540"/>
      <c r="F782" s="91" t="s">
        <v>33</v>
      </c>
      <c r="G782" s="103"/>
      <c r="H782" s="75">
        <f t="shared" si="912"/>
        <v>0</v>
      </c>
      <c r="I782" s="104"/>
      <c r="J782" s="103"/>
      <c r="K782" s="75">
        <f t="shared" si="913"/>
        <v>0</v>
      </c>
      <c r="L782" s="104"/>
      <c r="M782" s="103"/>
      <c r="N782" s="75">
        <f t="shared" si="914"/>
        <v>0</v>
      </c>
      <c r="O782" s="104"/>
      <c r="P782" s="103"/>
      <c r="Q782" s="75">
        <f t="shared" si="915"/>
        <v>0</v>
      </c>
      <c r="R782" s="104"/>
      <c r="S782" s="103"/>
      <c r="T782" s="75">
        <f t="shared" si="916"/>
        <v>0</v>
      </c>
      <c r="U782" s="104"/>
      <c r="V782" s="103"/>
      <c r="W782" s="75">
        <f t="shared" si="917"/>
        <v>0</v>
      </c>
      <c r="X782" s="123"/>
      <c r="Y782" s="103"/>
      <c r="Z782" s="75">
        <f t="shared" si="918"/>
        <v>0</v>
      </c>
      <c r="AA782" s="104"/>
      <c r="AB782" s="103"/>
      <c r="AC782" s="75">
        <f t="shared" si="919"/>
        <v>0</v>
      </c>
      <c r="AD782" s="104"/>
      <c r="AE782" s="103"/>
      <c r="AF782" s="75">
        <f t="shared" si="920"/>
        <v>0</v>
      </c>
      <c r="AG782" s="104"/>
      <c r="AH782" s="103"/>
      <c r="AI782" s="75">
        <f t="shared" si="921"/>
        <v>0</v>
      </c>
      <c r="AJ782" s="104"/>
      <c r="AK782" s="103"/>
      <c r="AL782" s="75">
        <f t="shared" si="922"/>
        <v>0</v>
      </c>
      <c r="AM782" s="104"/>
      <c r="AN782" s="103"/>
      <c r="AO782" s="75">
        <f t="shared" si="923"/>
        <v>0</v>
      </c>
      <c r="AP782" s="104"/>
      <c r="AQ782" s="103"/>
      <c r="AR782" s="75">
        <f t="shared" si="924"/>
        <v>0</v>
      </c>
      <c r="AS782" s="104"/>
      <c r="AT782" s="98"/>
      <c r="AU782" s="78">
        <f>SUM(G781:G789,J781:J789,M781:M789,P781:P789,S781:S789,V781:V789,Y781:Y789,AB781:AB789,AE781:AE789,AH781:AH789,AK781:AK789,AT781:AT789,AN781:AN789,AQ781:AQ789)</f>
        <v>628000</v>
      </c>
    </row>
    <row r="783" spans="1:47">
      <c r="A783" s="534"/>
      <c r="B783" s="548"/>
      <c r="C783" s="536"/>
      <c r="D783" s="564"/>
      <c r="E783" s="540"/>
      <c r="F783" s="91" t="s">
        <v>34</v>
      </c>
      <c r="G783" s="103"/>
      <c r="H783" s="75">
        <f t="shared" si="912"/>
        <v>0</v>
      </c>
      <c r="I783" s="104"/>
      <c r="J783" s="103"/>
      <c r="K783" s="75">
        <f t="shared" si="913"/>
        <v>0</v>
      </c>
      <c r="L783" s="104"/>
      <c r="M783" s="103">
        <v>44000</v>
      </c>
      <c r="N783" s="75">
        <f t="shared" si="914"/>
        <v>-1000</v>
      </c>
      <c r="O783" s="104">
        <v>45000</v>
      </c>
      <c r="P783" s="103"/>
      <c r="Q783" s="75">
        <f t="shared" si="915"/>
        <v>0</v>
      </c>
      <c r="R783" s="104"/>
      <c r="S783" s="103"/>
      <c r="T783" s="75">
        <f t="shared" si="916"/>
        <v>0</v>
      </c>
      <c r="U783" s="104"/>
      <c r="V783" s="103"/>
      <c r="W783" s="75">
        <f t="shared" si="917"/>
        <v>0</v>
      </c>
      <c r="X783" s="123"/>
      <c r="Y783" s="103"/>
      <c r="Z783" s="75">
        <f t="shared" si="918"/>
        <v>0</v>
      </c>
      <c r="AA783" s="104"/>
      <c r="AB783" s="103"/>
      <c r="AC783" s="75">
        <f t="shared" si="919"/>
        <v>0</v>
      </c>
      <c r="AD783" s="104"/>
      <c r="AE783" s="103"/>
      <c r="AF783" s="75">
        <f t="shared" si="920"/>
        <v>0</v>
      </c>
      <c r="AG783" s="104"/>
      <c r="AH783" s="103"/>
      <c r="AI783" s="75">
        <f t="shared" si="921"/>
        <v>0</v>
      </c>
      <c r="AJ783" s="104"/>
      <c r="AK783" s="103"/>
      <c r="AL783" s="75">
        <f t="shared" si="922"/>
        <v>0</v>
      </c>
      <c r="AM783" s="104"/>
      <c r="AN783" s="103"/>
      <c r="AO783" s="75">
        <f t="shared" si="923"/>
        <v>0</v>
      </c>
      <c r="AP783" s="104"/>
      <c r="AQ783" s="103"/>
      <c r="AR783" s="75">
        <f t="shared" si="924"/>
        <v>0</v>
      </c>
      <c r="AS783" s="104"/>
      <c r="AT783" s="98"/>
      <c r="AU783" s="79" t="s">
        <v>35</v>
      </c>
    </row>
    <row r="784" spans="1:47">
      <c r="A784" s="534"/>
      <c r="B784" s="548"/>
      <c r="C784" s="536"/>
      <c r="D784" s="564"/>
      <c r="E784" s="540"/>
      <c r="F784" s="91" t="s">
        <v>36</v>
      </c>
      <c r="G784" s="103"/>
      <c r="H784" s="75">
        <f t="shared" si="912"/>
        <v>0</v>
      </c>
      <c r="I784" s="104"/>
      <c r="J784" s="103"/>
      <c r="K784" s="75">
        <f t="shared" si="913"/>
        <v>0</v>
      </c>
      <c r="L784" s="104"/>
      <c r="M784" s="103"/>
      <c r="N784" s="75">
        <f t="shared" si="914"/>
        <v>0</v>
      </c>
      <c r="O784" s="104"/>
      <c r="P784" s="103"/>
      <c r="Q784" s="75">
        <f t="shared" si="915"/>
        <v>0</v>
      </c>
      <c r="R784" s="104"/>
      <c r="S784" s="103">
        <v>22000</v>
      </c>
      <c r="T784" s="75">
        <f t="shared" si="916"/>
        <v>0</v>
      </c>
      <c r="U784" s="104">
        <v>22000</v>
      </c>
      <c r="V784" s="103"/>
      <c r="W784" s="75">
        <f t="shared" si="917"/>
        <v>0</v>
      </c>
      <c r="X784" s="104"/>
      <c r="Y784" s="103"/>
      <c r="Z784" s="75">
        <f t="shared" si="918"/>
        <v>0</v>
      </c>
      <c r="AA784" s="104"/>
      <c r="AB784" s="103"/>
      <c r="AC784" s="75">
        <f t="shared" si="919"/>
        <v>0</v>
      </c>
      <c r="AD784" s="104"/>
      <c r="AE784" s="103"/>
      <c r="AF784" s="75">
        <f t="shared" si="920"/>
        <v>0</v>
      </c>
      <c r="AG784" s="104"/>
      <c r="AH784" s="103"/>
      <c r="AI784" s="75">
        <f t="shared" si="921"/>
        <v>0</v>
      </c>
      <c r="AJ784" s="104"/>
      <c r="AK784" s="103"/>
      <c r="AL784" s="75">
        <f t="shared" si="922"/>
        <v>0</v>
      </c>
      <c r="AM784" s="104"/>
      <c r="AN784" s="103"/>
      <c r="AO784" s="75">
        <f t="shared" si="923"/>
        <v>0</v>
      </c>
      <c r="AP784" s="104"/>
      <c r="AQ784" s="103"/>
      <c r="AR784" s="75">
        <f t="shared" si="924"/>
        <v>0</v>
      </c>
      <c r="AS784" s="104"/>
      <c r="AT784" s="98"/>
      <c r="AU784" s="78">
        <f>SUM(H781:H789,K781:K789,N781:N789,Q781:Q789,T781:T789,W781:W789,Z781:Z789,AC781:AC789,AF781:AF789,AI781:AI789,AL781:AL789,AO781:AO789,AR781:AR789)</f>
        <v>-1000</v>
      </c>
    </row>
    <row r="785" spans="1:47">
      <c r="A785" s="534"/>
      <c r="B785" s="548"/>
      <c r="C785" s="536"/>
      <c r="D785" s="564"/>
      <c r="E785" s="540"/>
      <c r="F785" s="91" t="s">
        <v>37</v>
      </c>
      <c r="G785" s="103"/>
      <c r="H785" s="75">
        <f t="shared" si="912"/>
        <v>0</v>
      </c>
      <c r="I785" s="104"/>
      <c r="J785" s="103"/>
      <c r="K785" s="75">
        <f t="shared" si="913"/>
        <v>0</v>
      </c>
      <c r="L785" s="104"/>
      <c r="M785" s="103"/>
      <c r="N785" s="75">
        <f t="shared" si="914"/>
        <v>0</v>
      </c>
      <c r="O785" s="104"/>
      <c r="P785" s="103"/>
      <c r="Q785" s="75">
        <f t="shared" si="915"/>
        <v>0</v>
      </c>
      <c r="R785" s="104"/>
      <c r="S785" s="103"/>
      <c r="T785" s="75">
        <f t="shared" si="916"/>
        <v>0</v>
      </c>
      <c r="U785" s="104"/>
      <c r="V785" s="103"/>
      <c r="W785" s="75">
        <f t="shared" si="917"/>
        <v>0</v>
      </c>
      <c r="X785" s="123"/>
      <c r="Y785" s="103"/>
      <c r="Z785" s="75">
        <f t="shared" si="918"/>
        <v>0</v>
      </c>
      <c r="AA785" s="104"/>
      <c r="AB785" s="103"/>
      <c r="AC785" s="75">
        <f t="shared" si="919"/>
        <v>0</v>
      </c>
      <c r="AD785" s="104"/>
      <c r="AE785" s="103"/>
      <c r="AF785" s="75">
        <f t="shared" si="920"/>
        <v>0</v>
      </c>
      <c r="AG785" s="104"/>
      <c r="AH785" s="103"/>
      <c r="AI785" s="75">
        <f t="shared" si="921"/>
        <v>0</v>
      </c>
      <c r="AJ785" s="104"/>
      <c r="AK785" s="103"/>
      <c r="AL785" s="75">
        <f t="shared" si="922"/>
        <v>0</v>
      </c>
      <c r="AM785" s="104"/>
      <c r="AN785" s="103"/>
      <c r="AO785" s="75">
        <f t="shared" si="923"/>
        <v>0</v>
      </c>
      <c r="AP785" s="104"/>
      <c r="AQ785" s="103"/>
      <c r="AR785" s="75">
        <f t="shared" si="924"/>
        <v>0</v>
      </c>
      <c r="AS785" s="104"/>
      <c r="AT785" s="98"/>
      <c r="AU785" s="79" t="s">
        <v>38</v>
      </c>
    </row>
    <row r="786" spans="1:47">
      <c r="A786" s="534"/>
      <c r="B786" s="548"/>
      <c r="C786" s="536"/>
      <c r="D786" s="564"/>
      <c r="E786" s="540"/>
      <c r="F786" s="91" t="s">
        <v>40</v>
      </c>
      <c r="G786" s="103"/>
      <c r="H786" s="75">
        <f t="shared" si="912"/>
        <v>0</v>
      </c>
      <c r="I786" s="104"/>
      <c r="J786" s="103"/>
      <c r="K786" s="75">
        <f t="shared" si="913"/>
        <v>0</v>
      </c>
      <c r="L786" s="104"/>
      <c r="M786" s="103"/>
      <c r="N786" s="75">
        <f t="shared" si="914"/>
        <v>0</v>
      </c>
      <c r="O786" s="104"/>
      <c r="P786" s="103"/>
      <c r="Q786" s="75">
        <f t="shared" si="915"/>
        <v>0</v>
      </c>
      <c r="R786" s="104"/>
      <c r="S786" s="103"/>
      <c r="T786" s="75">
        <f t="shared" si="916"/>
        <v>0</v>
      </c>
      <c r="U786" s="104"/>
      <c r="V786" s="103"/>
      <c r="W786" s="75">
        <f t="shared" si="917"/>
        <v>0</v>
      </c>
      <c r="X786" s="123"/>
      <c r="Y786" s="177"/>
      <c r="Z786" s="75">
        <f t="shared" si="918"/>
        <v>0</v>
      </c>
      <c r="AA786" s="104"/>
      <c r="AB786" s="185"/>
      <c r="AC786" s="183">
        <f t="shared" si="919"/>
        <v>0</v>
      </c>
      <c r="AD786" s="123"/>
      <c r="AE786" s="168"/>
      <c r="AF786" s="169">
        <f t="shared" si="920"/>
        <v>0</v>
      </c>
      <c r="AG786" s="104"/>
      <c r="AH786" s="103">
        <v>562000</v>
      </c>
      <c r="AI786" s="75">
        <f t="shared" si="921"/>
        <v>0</v>
      </c>
      <c r="AJ786" s="104">
        <v>562000</v>
      </c>
      <c r="AK786" s="103"/>
      <c r="AL786" s="75">
        <f t="shared" si="922"/>
        <v>0</v>
      </c>
      <c r="AM786" s="104"/>
      <c r="AN786" s="103"/>
      <c r="AO786" s="75">
        <f t="shared" si="923"/>
        <v>0</v>
      </c>
      <c r="AP786" s="104"/>
      <c r="AQ786" s="103"/>
      <c r="AR786" s="75">
        <f t="shared" si="924"/>
        <v>0</v>
      </c>
      <c r="AS786" s="104"/>
      <c r="AT786" s="98"/>
      <c r="AU786" s="78">
        <f>SUM(I781:I789,L781:L789,O781:O789,R781:R789,U781:U789,X781:X789,AA781:AA789,AD781:AD789,AG781:AG789,AJ781:AJ789,AM781:AM789,AP781:AP789,AS781:AS789)</f>
        <v>629000</v>
      </c>
    </row>
    <row r="787" spans="1:47">
      <c r="A787" s="534"/>
      <c r="B787" s="548"/>
      <c r="C787" s="536"/>
      <c r="D787" s="564"/>
      <c r="E787" s="540"/>
      <c r="F787" s="91" t="s">
        <v>41</v>
      </c>
      <c r="G787" s="103"/>
      <c r="H787" s="75">
        <f t="shared" si="912"/>
        <v>0</v>
      </c>
      <c r="I787" s="104"/>
      <c r="J787" s="103"/>
      <c r="K787" s="75">
        <f t="shared" si="913"/>
        <v>0</v>
      </c>
      <c r="L787" s="104"/>
      <c r="M787" s="103"/>
      <c r="N787" s="75">
        <f t="shared" si="914"/>
        <v>0</v>
      </c>
      <c r="O787" s="104"/>
      <c r="P787" s="103"/>
      <c r="Q787" s="75">
        <f t="shared" si="915"/>
        <v>0</v>
      </c>
      <c r="R787" s="104"/>
      <c r="S787" s="103"/>
      <c r="T787" s="75">
        <f t="shared" si="916"/>
        <v>0</v>
      </c>
      <c r="U787" s="104"/>
      <c r="V787" s="103"/>
      <c r="W787" s="75">
        <f t="shared" si="917"/>
        <v>0</v>
      </c>
      <c r="X787" s="123"/>
      <c r="Y787" s="103"/>
      <c r="Z787" s="75">
        <f t="shared" si="918"/>
        <v>0</v>
      </c>
      <c r="AA787" s="104"/>
      <c r="AB787" s="103"/>
      <c r="AC787" s="75">
        <f t="shared" si="919"/>
        <v>0</v>
      </c>
      <c r="AD787" s="104"/>
      <c r="AE787" s="103"/>
      <c r="AF787" s="75">
        <f t="shared" si="920"/>
        <v>0</v>
      </c>
      <c r="AG787" s="104"/>
      <c r="AH787" s="103"/>
      <c r="AI787" s="75">
        <f t="shared" si="921"/>
        <v>0</v>
      </c>
      <c r="AJ787" s="104"/>
      <c r="AK787" s="103"/>
      <c r="AL787" s="75">
        <f t="shared" si="922"/>
        <v>0</v>
      </c>
      <c r="AM787" s="104"/>
      <c r="AN787" s="103"/>
      <c r="AO787" s="75">
        <f t="shared" si="923"/>
        <v>0</v>
      </c>
      <c r="AP787" s="104"/>
      <c r="AQ787" s="103"/>
      <c r="AR787" s="75">
        <f t="shared" si="924"/>
        <v>0</v>
      </c>
      <c r="AS787" s="104"/>
      <c r="AT787" s="98"/>
      <c r="AU787" s="79" t="s">
        <v>42</v>
      </c>
    </row>
    <row r="788" spans="1:47">
      <c r="A788" s="534"/>
      <c r="B788" s="548"/>
      <c r="C788" s="536"/>
      <c r="D788" s="564"/>
      <c r="E788" s="540"/>
      <c r="F788" s="91" t="s">
        <v>43</v>
      </c>
      <c r="G788" s="103"/>
      <c r="H788" s="75">
        <f t="shared" si="912"/>
        <v>0</v>
      </c>
      <c r="I788" s="104"/>
      <c r="J788" s="103"/>
      <c r="K788" s="75">
        <f t="shared" si="913"/>
        <v>0</v>
      </c>
      <c r="L788" s="104"/>
      <c r="M788" s="103"/>
      <c r="N788" s="75">
        <f t="shared" si="914"/>
        <v>0</v>
      </c>
      <c r="O788" s="104"/>
      <c r="P788" s="103"/>
      <c r="Q788" s="75">
        <f t="shared" si="915"/>
        <v>0</v>
      </c>
      <c r="R788" s="104"/>
      <c r="S788" s="103"/>
      <c r="T788" s="75">
        <f t="shared" si="916"/>
        <v>0</v>
      </c>
      <c r="U788" s="104"/>
      <c r="V788" s="103"/>
      <c r="W788" s="75">
        <f t="shared" si="917"/>
        <v>0</v>
      </c>
      <c r="X788" s="123"/>
      <c r="Y788" s="103"/>
      <c r="Z788" s="75">
        <f t="shared" si="918"/>
        <v>0</v>
      </c>
      <c r="AA788" s="104"/>
      <c r="AB788" s="103"/>
      <c r="AC788" s="75">
        <f t="shared" si="919"/>
        <v>0</v>
      </c>
      <c r="AD788" s="104"/>
      <c r="AE788" s="103"/>
      <c r="AF788" s="75">
        <f t="shared" si="920"/>
        <v>0</v>
      </c>
      <c r="AG788" s="104"/>
      <c r="AH788" s="103"/>
      <c r="AI788" s="75">
        <f t="shared" si="921"/>
        <v>0</v>
      </c>
      <c r="AJ788" s="104"/>
      <c r="AK788" s="103"/>
      <c r="AL788" s="75">
        <f t="shared" si="922"/>
        <v>0</v>
      </c>
      <c r="AM788" s="104"/>
      <c r="AN788" s="103"/>
      <c r="AO788" s="75">
        <f t="shared" si="923"/>
        <v>0</v>
      </c>
      <c r="AP788" s="104"/>
      <c r="AQ788" s="103"/>
      <c r="AR788" s="75">
        <f t="shared" si="924"/>
        <v>0</v>
      </c>
      <c r="AS788" s="104"/>
      <c r="AT788" s="98"/>
      <c r="AU788" s="80">
        <f>AU786/AU782</f>
        <v>1.0015923566878981</v>
      </c>
    </row>
    <row r="789" spans="1:47" ht="15.75" customHeight="1">
      <c r="A789" s="535"/>
      <c r="B789" s="549"/>
      <c r="C789" s="537"/>
      <c r="D789" s="567"/>
      <c r="E789" s="541"/>
      <c r="F789" s="92" t="s">
        <v>44</v>
      </c>
      <c r="G789" s="105"/>
      <c r="H789" s="81">
        <f t="shared" si="912"/>
        <v>0</v>
      </c>
      <c r="I789" s="106"/>
      <c r="J789" s="105"/>
      <c r="K789" s="81">
        <f t="shared" si="913"/>
        <v>0</v>
      </c>
      <c r="L789" s="106"/>
      <c r="M789" s="105"/>
      <c r="N789" s="81">
        <f t="shared" si="914"/>
        <v>0</v>
      </c>
      <c r="O789" s="106"/>
      <c r="P789" s="105"/>
      <c r="Q789" s="81">
        <f t="shared" si="915"/>
        <v>0</v>
      </c>
      <c r="R789" s="106"/>
      <c r="S789" s="105"/>
      <c r="T789" s="81">
        <f t="shared" si="916"/>
        <v>0</v>
      </c>
      <c r="U789" s="106"/>
      <c r="V789" s="105"/>
      <c r="W789" s="81">
        <f t="shared" si="917"/>
        <v>0</v>
      </c>
      <c r="X789" s="124"/>
      <c r="Y789" s="105"/>
      <c r="Z789" s="81">
        <f t="shared" si="918"/>
        <v>0</v>
      </c>
      <c r="AA789" s="106"/>
      <c r="AB789" s="105"/>
      <c r="AC789" s="81">
        <f t="shared" si="919"/>
        <v>0</v>
      </c>
      <c r="AD789" s="106"/>
      <c r="AE789" s="105"/>
      <c r="AF789" s="81">
        <f t="shared" si="920"/>
        <v>0</v>
      </c>
      <c r="AG789" s="106"/>
      <c r="AH789" s="105"/>
      <c r="AI789" s="81">
        <f t="shared" si="921"/>
        <v>0</v>
      </c>
      <c r="AJ789" s="106"/>
      <c r="AK789" s="105"/>
      <c r="AL789" s="81">
        <f t="shared" si="922"/>
        <v>0</v>
      </c>
      <c r="AM789" s="106"/>
      <c r="AN789" s="105"/>
      <c r="AO789" s="81">
        <f t="shared" si="923"/>
        <v>0</v>
      </c>
      <c r="AP789" s="106"/>
      <c r="AQ789" s="105"/>
      <c r="AR789" s="81">
        <f t="shared" si="924"/>
        <v>0</v>
      </c>
      <c r="AS789" s="106"/>
      <c r="AT789" s="99"/>
      <c r="AU789" s="82"/>
    </row>
    <row r="790" spans="1:47" ht="11.25" customHeight="1">
      <c r="A790" s="546" t="s">
        <v>22</v>
      </c>
      <c r="B790" s="532" t="s">
        <v>18</v>
      </c>
      <c r="C790" s="532" t="s">
        <v>19</v>
      </c>
      <c r="D790" s="532" t="s">
        <v>204</v>
      </c>
      <c r="E790" s="532" t="s">
        <v>21</v>
      </c>
      <c r="F790" s="550" t="s">
        <v>23</v>
      </c>
      <c r="G790" s="512" t="s">
        <v>24</v>
      </c>
      <c r="H790" s="502" t="s">
        <v>25</v>
      </c>
      <c r="I790" s="504" t="s">
        <v>26</v>
      </c>
      <c r="J790" s="512" t="s">
        <v>24</v>
      </c>
      <c r="K790" s="502" t="s">
        <v>25</v>
      </c>
      <c r="L790" s="504" t="s">
        <v>26</v>
      </c>
      <c r="M790" s="512" t="s">
        <v>24</v>
      </c>
      <c r="N790" s="502" t="s">
        <v>25</v>
      </c>
      <c r="O790" s="504" t="s">
        <v>26</v>
      </c>
      <c r="P790" s="512" t="s">
        <v>24</v>
      </c>
      <c r="Q790" s="502" t="s">
        <v>25</v>
      </c>
      <c r="R790" s="504" t="s">
        <v>26</v>
      </c>
      <c r="S790" s="512" t="s">
        <v>24</v>
      </c>
      <c r="T790" s="502" t="s">
        <v>25</v>
      </c>
      <c r="U790" s="504" t="s">
        <v>26</v>
      </c>
      <c r="V790" s="512" t="s">
        <v>24</v>
      </c>
      <c r="W790" s="502" t="s">
        <v>25</v>
      </c>
      <c r="X790" s="542" t="s">
        <v>26</v>
      </c>
      <c r="Y790" s="512" t="s">
        <v>24</v>
      </c>
      <c r="Z790" s="502" t="s">
        <v>25</v>
      </c>
      <c r="AA790" s="504" t="s">
        <v>26</v>
      </c>
      <c r="AB790" s="512" t="s">
        <v>24</v>
      </c>
      <c r="AC790" s="502" t="s">
        <v>25</v>
      </c>
      <c r="AD790" s="504" t="s">
        <v>26</v>
      </c>
      <c r="AE790" s="512" t="s">
        <v>24</v>
      </c>
      <c r="AF790" s="502" t="s">
        <v>25</v>
      </c>
      <c r="AG790" s="504" t="s">
        <v>26</v>
      </c>
      <c r="AH790" s="512" t="s">
        <v>24</v>
      </c>
      <c r="AI790" s="502" t="s">
        <v>25</v>
      </c>
      <c r="AJ790" s="504" t="s">
        <v>26</v>
      </c>
      <c r="AK790" s="512" t="s">
        <v>24</v>
      </c>
      <c r="AL790" s="502" t="s">
        <v>25</v>
      </c>
      <c r="AM790" s="504" t="s">
        <v>26</v>
      </c>
      <c r="AN790" s="512" t="s">
        <v>24</v>
      </c>
      <c r="AO790" s="502" t="s">
        <v>25</v>
      </c>
      <c r="AP790" s="504" t="s">
        <v>26</v>
      </c>
      <c r="AQ790" s="512" t="s">
        <v>24</v>
      </c>
      <c r="AR790" s="502" t="s">
        <v>25</v>
      </c>
      <c r="AS790" s="504" t="s">
        <v>26</v>
      </c>
      <c r="AT790" s="544" t="s">
        <v>24</v>
      </c>
      <c r="AU790" s="552" t="s">
        <v>27</v>
      </c>
    </row>
    <row r="791" spans="1:47" ht="25.5" customHeight="1">
      <c r="A791" s="547"/>
      <c r="B791" s="533"/>
      <c r="C791" s="533"/>
      <c r="D791" s="533"/>
      <c r="E791" s="533"/>
      <c r="F791" s="551"/>
      <c r="G791" s="513"/>
      <c r="H791" s="503"/>
      <c r="I791" s="505"/>
      <c r="J791" s="513"/>
      <c r="K791" s="503"/>
      <c r="L791" s="505"/>
      <c r="M791" s="513"/>
      <c r="N791" s="503"/>
      <c r="O791" s="505"/>
      <c r="P791" s="513"/>
      <c r="Q791" s="503"/>
      <c r="R791" s="505"/>
      <c r="S791" s="513"/>
      <c r="T791" s="503"/>
      <c r="U791" s="505"/>
      <c r="V791" s="513"/>
      <c r="W791" s="503"/>
      <c r="X791" s="543"/>
      <c r="Y791" s="513"/>
      <c r="Z791" s="503"/>
      <c r="AA791" s="505"/>
      <c r="AB791" s="513"/>
      <c r="AC791" s="503"/>
      <c r="AD791" s="505"/>
      <c r="AE791" s="513"/>
      <c r="AF791" s="503"/>
      <c r="AG791" s="505"/>
      <c r="AH791" s="513"/>
      <c r="AI791" s="503"/>
      <c r="AJ791" s="505"/>
      <c r="AK791" s="513"/>
      <c r="AL791" s="503"/>
      <c r="AM791" s="505"/>
      <c r="AN791" s="513"/>
      <c r="AO791" s="503"/>
      <c r="AP791" s="505"/>
      <c r="AQ791" s="513"/>
      <c r="AR791" s="503"/>
      <c r="AS791" s="505"/>
      <c r="AT791" s="545"/>
      <c r="AU791" s="553"/>
    </row>
    <row r="792" spans="1:47" ht="14.45" customHeight="1">
      <c r="A792" s="534" t="s">
        <v>445</v>
      </c>
      <c r="B792" s="548" t="s">
        <v>446</v>
      </c>
      <c r="C792" s="536">
        <v>2479</v>
      </c>
      <c r="D792" s="538" t="s">
        <v>447</v>
      </c>
      <c r="E792" s="540" t="s">
        <v>448</v>
      </c>
      <c r="F792" s="91" t="s">
        <v>31</v>
      </c>
      <c r="G792" s="103"/>
      <c r="H792" s="75">
        <f t="shared" ref="H792:H801" si="925">G792-I792</f>
        <v>0</v>
      </c>
      <c r="I792" s="104"/>
      <c r="J792" s="103"/>
      <c r="K792" s="75">
        <f t="shared" ref="K792:K801" si="926">J792-L792</f>
        <v>0</v>
      </c>
      <c r="L792" s="104"/>
      <c r="M792" s="103"/>
      <c r="N792" s="75">
        <f t="shared" ref="N792:N801" si="927">M792-O792</f>
        <v>0</v>
      </c>
      <c r="O792" s="104"/>
      <c r="P792" s="103"/>
      <c r="Q792" s="75">
        <f t="shared" ref="Q792:Q801" si="928">SUM(P792)</f>
        <v>0</v>
      </c>
      <c r="R792" s="104"/>
      <c r="S792" s="103"/>
      <c r="T792" s="75">
        <f t="shared" ref="T792:T801" si="929">S792-U792</f>
        <v>0</v>
      </c>
      <c r="U792" s="104"/>
      <c r="V792" s="103"/>
      <c r="W792" s="75">
        <f t="shared" ref="W792:W801" si="930">V792-X792</f>
        <v>0</v>
      </c>
      <c r="X792" s="123"/>
      <c r="Y792" s="103"/>
      <c r="Z792" s="75">
        <f t="shared" ref="Z792:Z801" si="931">Y792-AA792</f>
        <v>0</v>
      </c>
      <c r="AA792" s="104"/>
      <c r="AB792" s="103"/>
      <c r="AC792" s="75">
        <f t="shared" ref="AC792:AC801" si="932">AB792-AD792</f>
        <v>0</v>
      </c>
      <c r="AD792" s="104"/>
      <c r="AE792" s="103"/>
      <c r="AF792" s="75">
        <f t="shared" ref="AF792:AF801" si="933">AE792-AG792</f>
        <v>0</v>
      </c>
      <c r="AG792" s="104"/>
      <c r="AH792" s="103"/>
      <c r="AI792" s="75">
        <f t="shared" ref="AI792:AI797" si="934">AH792-AJ792</f>
        <v>0</v>
      </c>
      <c r="AJ792" s="104"/>
      <c r="AK792" s="103"/>
      <c r="AL792" s="75">
        <f t="shared" ref="AL792:AL797" si="935">AK792-AM792</f>
        <v>0</v>
      </c>
      <c r="AM792" s="104"/>
      <c r="AN792" s="103"/>
      <c r="AO792" s="75">
        <f t="shared" ref="AO792:AO797" si="936">AN792-AP792</f>
        <v>0</v>
      </c>
      <c r="AP792" s="104"/>
      <c r="AQ792" s="103"/>
      <c r="AR792" s="75">
        <f t="shared" ref="AR792:AR797" si="937">AQ792-AS792</f>
        <v>0</v>
      </c>
      <c r="AS792" s="104"/>
      <c r="AT792" s="98"/>
      <c r="AU792" s="77" t="s">
        <v>32</v>
      </c>
    </row>
    <row r="793" spans="1:47" ht="13.5" customHeight="1">
      <c r="A793" s="534"/>
      <c r="B793" s="548"/>
      <c r="C793" s="536"/>
      <c r="D793" s="538"/>
      <c r="E793" s="540"/>
      <c r="F793" s="91" t="s">
        <v>33</v>
      </c>
      <c r="G793" s="103"/>
      <c r="H793" s="75">
        <f t="shared" si="925"/>
        <v>0</v>
      </c>
      <c r="I793" s="104"/>
      <c r="J793" s="103"/>
      <c r="K793" s="75">
        <f t="shared" si="926"/>
        <v>0</v>
      </c>
      <c r="L793" s="104"/>
      <c r="M793" s="103"/>
      <c r="N793" s="75">
        <f t="shared" si="927"/>
        <v>0</v>
      </c>
      <c r="O793" s="104"/>
      <c r="P793" s="103"/>
      <c r="Q793" s="75">
        <f t="shared" si="928"/>
        <v>0</v>
      </c>
      <c r="R793" s="104"/>
      <c r="S793" s="103"/>
      <c r="T793" s="75">
        <f t="shared" si="929"/>
        <v>0</v>
      </c>
      <c r="U793" s="104"/>
      <c r="V793" s="103"/>
      <c r="W793" s="75">
        <f t="shared" si="930"/>
        <v>0</v>
      </c>
      <c r="X793" s="123"/>
      <c r="Y793" s="103"/>
      <c r="Z793" s="75">
        <f t="shared" si="931"/>
        <v>0</v>
      </c>
      <c r="AA793" s="104"/>
      <c r="AB793" s="103"/>
      <c r="AC793" s="75">
        <f t="shared" si="932"/>
        <v>0</v>
      </c>
      <c r="AD793" s="104"/>
      <c r="AE793" s="103"/>
      <c r="AF793" s="75">
        <f t="shared" si="933"/>
        <v>0</v>
      </c>
      <c r="AG793" s="104"/>
      <c r="AH793" s="103"/>
      <c r="AI793" s="75">
        <f t="shared" si="934"/>
        <v>0</v>
      </c>
      <c r="AJ793" s="104"/>
      <c r="AK793" s="103"/>
      <c r="AL793" s="75">
        <f t="shared" si="935"/>
        <v>0</v>
      </c>
      <c r="AM793" s="104"/>
      <c r="AN793" s="103"/>
      <c r="AO793" s="75">
        <f t="shared" si="936"/>
        <v>0</v>
      </c>
      <c r="AP793" s="104"/>
      <c r="AQ793" s="103"/>
      <c r="AR793" s="75">
        <f t="shared" si="937"/>
        <v>0</v>
      </c>
      <c r="AS793" s="104"/>
      <c r="AT793" s="98"/>
      <c r="AU793" s="78">
        <f>SUM(G792:G801,J792:J801,M792:M801,P792:P801,S792:S801,V792:V801,Y792:Y801,AB792:AB801,AE792:AE801,AH792:AH801,AK792:AK801,AT792:AT801,AN792:AN801,AQ792:AQ801)</f>
        <v>3881816</v>
      </c>
    </row>
    <row r="794" spans="1:47" ht="15.75" customHeight="1">
      <c r="A794" s="534"/>
      <c r="B794" s="548"/>
      <c r="C794" s="536"/>
      <c r="D794" s="538"/>
      <c r="E794" s="540"/>
      <c r="F794" s="91" t="s">
        <v>34</v>
      </c>
      <c r="G794" s="103"/>
      <c r="H794" s="75">
        <f t="shared" si="925"/>
        <v>0</v>
      </c>
      <c r="I794" s="104"/>
      <c r="J794" s="103"/>
      <c r="K794" s="75">
        <f t="shared" si="926"/>
        <v>0</v>
      </c>
      <c r="L794" s="104"/>
      <c r="M794" s="103"/>
      <c r="N794" s="75">
        <f t="shared" si="927"/>
        <v>0</v>
      </c>
      <c r="O794" s="104"/>
      <c r="P794" s="103"/>
      <c r="Q794" s="75">
        <f>SUM(P794)</f>
        <v>0</v>
      </c>
      <c r="R794" s="104"/>
      <c r="S794" s="103">
        <v>123200</v>
      </c>
      <c r="T794" s="75">
        <f t="shared" si="929"/>
        <v>67200</v>
      </c>
      <c r="U794" s="104">
        <v>56000</v>
      </c>
      <c r="V794" s="103"/>
      <c r="W794" s="75">
        <f t="shared" si="930"/>
        <v>0</v>
      </c>
      <c r="X794" s="123"/>
      <c r="Y794" s="103">
        <v>79172</v>
      </c>
      <c r="Z794" s="75">
        <f t="shared" si="931"/>
        <v>0</v>
      </c>
      <c r="AA794" s="104">
        <v>79172</v>
      </c>
      <c r="AB794" s="103"/>
      <c r="AC794" s="75">
        <f t="shared" si="932"/>
        <v>0</v>
      </c>
      <c r="AD794" s="104"/>
      <c r="AE794" s="103"/>
      <c r="AF794" s="75">
        <f t="shared" si="933"/>
        <v>0</v>
      </c>
      <c r="AG794" s="104"/>
      <c r="AH794" s="103"/>
      <c r="AI794" s="75">
        <f t="shared" si="934"/>
        <v>0</v>
      </c>
      <c r="AJ794" s="104"/>
      <c r="AK794" s="103"/>
      <c r="AL794" s="75">
        <f t="shared" si="935"/>
        <v>0</v>
      </c>
      <c r="AM794" s="104"/>
      <c r="AN794" s="103"/>
      <c r="AO794" s="75">
        <f t="shared" si="936"/>
        <v>0</v>
      </c>
      <c r="AP794" s="104"/>
      <c r="AQ794" s="103"/>
      <c r="AR794" s="75">
        <f t="shared" si="937"/>
        <v>0</v>
      </c>
      <c r="AS794" s="104"/>
      <c r="AT794" s="98"/>
      <c r="AU794" s="79" t="s">
        <v>35</v>
      </c>
    </row>
    <row r="795" spans="1:47" ht="13.5" customHeight="1">
      <c r="A795" s="534"/>
      <c r="B795" s="548"/>
      <c r="C795" s="536"/>
      <c r="D795" s="538"/>
      <c r="E795" s="540"/>
      <c r="F795" s="91" t="s">
        <v>36</v>
      </c>
      <c r="G795" s="103"/>
      <c r="H795" s="75">
        <f t="shared" si="925"/>
        <v>0</v>
      </c>
      <c r="I795" s="104"/>
      <c r="J795" s="103"/>
      <c r="K795" s="75">
        <f t="shared" si="926"/>
        <v>0</v>
      </c>
      <c r="L795" s="104"/>
      <c r="M795" s="103"/>
      <c r="N795" s="75">
        <f t="shared" si="927"/>
        <v>0</v>
      </c>
      <c r="O795" s="104"/>
      <c r="P795" s="103"/>
      <c r="Q795" s="75">
        <f t="shared" si="928"/>
        <v>0</v>
      </c>
      <c r="R795" s="104"/>
      <c r="S795" s="103">
        <v>12000</v>
      </c>
      <c r="T795" s="75">
        <f t="shared" si="929"/>
        <v>0</v>
      </c>
      <c r="U795" s="104">
        <v>12000</v>
      </c>
      <c r="V795" s="103"/>
      <c r="W795" s="75">
        <f t="shared" si="930"/>
        <v>0</v>
      </c>
      <c r="X795" s="123"/>
      <c r="Y795" s="103">
        <v>497630</v>
      </c>
      <c r="Z795" s="75">
        <f t="shared" si="931"/>
        <v>0</v>
      </c>
      <c r="AA795" s="104">
        <v>497630</v>
      </c>
      <c r="AB795" s="103"/>
      <c r="AC795" s="75">
        <f t="shared" si="932"/>
        <v>0</v>
      </c>
      <c r="AD795" s="104"/>
      <c r="AE795" s="103"/>
      <c r="AF795" s="75">
        <f t="shared" si="933"/>
        <v>0</v>
      </c>
      <c r="AG795" s="104"/>
      <c r="AH795" s="103"/>
      <c r="AI795" s="75">
        <f t="shared" si="934"/>
        <v>0</v>
      </c>
      <c r="AJ795" s="104"/>
      <c r="AK795" s="103"/>
      <c r="AL795" s="75">
        <f t="shared" si="935"/>
        <v>0</v>
      </c>
      <c r="AM795" s="104"/>
      <c r="AN795" s="103"/>
      <c r="AO795" s="75">
        <f t="shared" si="936"/>
        <v>0</v>
      </c>
      <c r="AP795" s="104"/>
      <c r="AQ795" s="103"/>
      <c r="AR795" s="75">
        <f t="shared" si="937"/>
        <v>0</v>
      </c>
      <c r="AS795" s="104"/>
      <c r="AT795" s="98"/>
      <c r="AU795" s="78">
        <f>SUM(H792:H801,K792:K801,N792:N801,Q792:Q801,T792:T801,W792:W801,Z792:Z801,AC792:AC801,AF792:AF801,AI792:AI801,AL792:AL801,AO792:AO801,AR792:AR801)</f>
        <v>3237014</v>
      </c>
    </row>
    <row r="796" spans="1:47" ht="13.5" customHeight="1">
      <c r="A796" s="534"/>
      <c r="B796" s="548"/>
      <c r="C796" s="536"/>
      <c r="D796" s="538"/>
      <c r="E796" s="540"/>
      <c r="F796" s="91" t="s">
        <v>37</v>
      </c>
      <c r="G796" s="103"/>
      <c r="H796" s="75">
        <f t="shared" si="925"/>
        <v>0</v>
      </c>
      <c r="I796" s="104"/>
      <c r="J796" s="103"/>
      <c r="K796" s="75">
        <f t="shared" si="926"/>
        <v>0</v>
      </c>
      <c r="L796" s="104"/>
      <c r="M796" s="103"/>
      <c r="N796" s="75">
        <f t="shared" si="927"/>
        <v>0</v>
      </c>
      <c r="O796" s="104"/>
      <c r="P796" s="103"/>
      <c r="Q796" s="75">
        <f t="shared" si="928"/>
        <v>0</v>
      </c>
      <c r="R796" s="104"/>
      <c r="S796" s="103"/>
      <c r="T796" s="75">
        <f t="shared" si="929"/>
        <v>0</v>
      </c>
      <c r="U796" s="104"/>
      <c r="V796" s="103"/>
      <c r="W796" s="75">
        <f t="shared" si="930"/>
        <v>0</v>
      </c>
      <c r="X796" s="123"/>
      <c r="Y796" s="103"/>
      <c r="Z796" s="75">
        <f t="shared" si="931"/>
        <v>0</v>
      </c>
      <c r="AA796" s="104"/>
      <c r="AB796" s="103"/>
      <c r="AC796" s="75">
        <f t="shared" si="932"/>
        <v>0</v>
      </c>
      <c r="AD796" s="104"/>
      <c r="AE796" s="103"/>
      <c r="AF796" s="75">
        <f t="shared" si="933"/>
        <v>0</v>
      </c>
      <c r="AG796" s="104"/>
      <c r="AH796" s="103"/>
      <c r="AI796" s="75">
        <f t="shared" si="934"/>
        <v>0</v>
      </c>
      <c r="AJ796" s="104"/>
      <c r="AK796" s="103"/>
      <c r="AL796" s="75">
        <f t="shared" si="935"/>
        <v>0</v>
      </c>
      <c r="AM796" s="104"/>
      <c r="AN796" s="103"/>
      <c r="AO796" s="75">
        <f t="shared" si="936"/>
        <v>0</v>
      </c>
      <c r="AP796" s="104"/>
      <c r="AQ796" s="103"/>
      <c r="AR796" s="75">
        <f t="shared" si="937"/>
        <v>0</v>
      </c>
      <c r="AS796" s="104"/>
      <c r="AT796" s="98"/>
      <c r="AU796" s="79" t="s">
        <v>38</v>
      </c>
    </row>
    <row r="797" spans="1:47" ht="13.5" customHeight="1">
      <c r="A797" s="534"/>
      <c r="B797" s="548"/>
      <c r="C797" s="536"/>
      <c r="D797" s="538"/>
      <c r="E797" s="540"/>
      <c r="F797" s="91" t="s">
        <v>40</v>
      </c>
      <c r="G797" s="103"/>
      <c r="H797" s="75">
        <f t="shared" si="925"/>
        <v>0</v>
      </c>
      <c r="I797" s="104"/>
      <c r="J797" s="103"/>
      <c r="K797" s="75">
        <f t="shared" si="926"/>
        <v>0</v>
      </c>
      <c r="L797" s="104"/>
      <c r="M797" s="103"/>
      <c r="N797" s="75">
        <f t="shared" si="927"/>
        <v>0</v>
      </c>
      <c r="O797" s="104"/>
      <c r="P797" s="103"/>
      <c r="Q797" s="75">
        <f t="shared" si="928"/>
        <v>0</v>
      </c>
      <c r="R797" s="104"/>
      <c r="S797" s="103"/>
      <c r="T797" s="75">
        <f t="shared" si="929"/>
        <v>0</v>
      </c>
      <c r="U797" s="104"/>
      <c r="V797" s="103"/>
      <c r="W797" s="75">
        <f t="shared" si="930"/>
        <v>0</v>
      </c>
      <c r="X797" s="123"/>
      <c r="Y797" s="103"/>
      <c r="Z797" s="75">
        <f t="shared" si="931"/>
        <v>0</v>
      </c>
      <c r="AA797" s="123"/>
      <c r="AB797" s="103"/>
      <c r="AC797" s="75">
        <f t="shared" si="932"/>
        <v>0</v>
      </c>
      <c r="AD797" s="104"/>
      <c r="AE797" s="168"/>
      <c r="AF797" s="169">
        <f t="shared" si="933"/>
        <v>0</v>
      </c>
      <c r="AG797" s="170"/>
      <c r="AH797" s="168"/>
      <c r="AI797" s="169">
        <f t="shared" si="934"/>
        <v>0</v>
      </c>
      <c r="AJ797" s="170"/>
      <c r="AK797" s="462">
        <v>3169814</v>
      </c>
      <c r="AL797" s="463">
        <f t="shared" si="935"/>
        <v>3169814</v>
      </c>
      <c r="AM797" s="464"/>
      <c r="AN797" s="103"/>
      <c r="AO797" s="75">
        <f t="shared" si="936"/>
        <v>0</v>
      </c>
      <c r="AP797" s="104"/>
      <c r="AQ797" s="103"/>
      <c r="AR797" s="75">
        <f t="shared" si="937"/>
        <v>0</v>
      </c>
      <c r="AS797" s="104"/>
      <c r="AT797" s="98"/>
      <c r="AU797" s="78">
        <f>SUM(I792:I801,L792:L801,O792:O801,R792:R801,U792:U801,X792:X801,AA792:AA801,AD792:AD801,AG792:AG801,AJ792:AJ801,AM792:AM801,AP792:AP801,AS792:AS801)</f>
        <v>644802</v>
      </c>
    </row>
    <row r="798" spans="1:47" ht="13.5" customHeight="1">
      <c r="A798" s="534"/>
      <c r="B798" s="548"/>
      <c r="C798" s="536"/>
      <c r="D798" s="538"/>
      <c r="E798" s="540"/>
      <c r="F798" s="91" t="s">
        <v>65</v>
      </c>
      <c r="G798" s="103"/>
      <c r="H798" s="75"/>
      <c r="I798" s="104"/>
      <c r="J798" s="103"/>
      <c r="K798" s="75"/>
      <c r="L798" s="104"/>
      <c r="M798" s="103"/>
      <c r="N798" s="75"/>
      <c r="O798" s="104"/>
      <c r="P798" s="103"/>
      <c r="Q798" s="75"/>
      <c r="R798" s="104"/>
      <c r="S798" s="103"/>
      <c r="T798" s="75"/>
      <c r="U798" s="104"/>
      <c r="V798" s="182"/>
      <c r="W798" s="183">
        <f t="shared" ref="W798" si="938">V798-X798</f>
        <v>0</v>
      </c>
      <c r="X798" s="184"/>
      <c r="Y798" s="168"/>
      <c r="Z798" s="169">
        <f t="shared" si="931"/>
        <v>0</v>
      </c>
      <c r="AA798" s="198"/>
      <c r="AB798" s="103"/>
      <c r="AC798" s="75">
        <f t="shared" si="932"/>
        <v>0</v>
      </c>
      <c r="AD798" s="104"/>
      <c r="AE798" s="103"/>
      <c r="AF798" s="75"/>
      <c r="AG798" s="104"/>
      <c r="AH798" s="103"/>
      <c r="AI798" s="75"/>
      <c r="AJ798" s="104"/>
      <c r="AK798" s="103"/>
      <c r="AL798" s="75"/>
      <c r="AM798" s="104"/>
      <c r="AN798" s="103"/>
      <c r="AO798" s="75"/>
      <c r="AP798" s="104"/>
      <c r="AQ798" s="103"/>
      <c r="AR798" s="75"/>
      <c r="AS798" s="104"/>
      <c r="AT798" s="98"/>
      <c r="AU798" s="78"/>
    </row>
    <row r="799" spans="1:47" ht="13.5" customHeight="1">
      <c r="A799" s="534"/>
      <c r="B799" s="548"/>
      <c r="C799" s="536"/>
      <c r="D799" s="538"/>
      <c r="E799" s="540"/>
      <c r="F799" s="91" t="s">
        <v>41</v>
      </c>
      <c r="G799" s="103"/>
      <c r="H799" s="75">
        <f t="shared" si="925"/>
        <v>0</v>
      </c>
      <c r="I799" s="104"/>
      <c r="J799" s="103"/>
      <c r="K799" s="75">
        <f t="shared" si="926"/>
        <v>0</v>
      </c>
      <c r="L799" s="104"/>
      <c r="M799" s="103"/>
      <c r="N799" s="75">
        <f t="shared" si="927"/>
        <v>0</v>
      </c>
      <c r="O799" s="104"/>
      <c r="P799" s="103"/>
      <c r="Q799" s="75">
        <f t="shared" si="928"/>
        <v>0</v>
      </c>
      <c r="R799" s="104"/>
      <c r="S799" s="103"/>
      <c r="T799" s="75">
        <f t="shared" si="929"/>
        <v>0</v>
      </c>
      <c r="U799" s="104"/>
      <c r="V799" s="103"/>
      <c r="W799" s="75">
        <f t="shared" si="930"/>
        <v>0</v>
      </c>
      <c r="X799" s="123"/>
      <c r="Y799" s="103"/>
      <c r="Z799" s="75">
        <f t="shared" si="931"/>
        <v>0</v>
      </c>
      <c r="AA799" s="104"/>
      <c r="AB799" s="103"/>
      <c r="AC799" s="75">
        <f t="shared" si="932"/>
        <v>0</v>
      </c>
      <c r="AD799" s="104"/>
      <c r="AE799" s="103"/>
      <c r="AF799" s="75">
        <f t="shared" si="933"/>
        <v>0</v>
      </c>
      <c r="AG799" s="104"/>
      <c r="AH799" s="103"/>
      <c r="AI799" s="75">
        <f t="shared" ref="AI799:AI801" si="939">AH799-AJ799</f>
        <v>0</v>
      </c>
      <c r="AJ799" s="104"/>
      <c r="AK799" s="103"/>
      <c r="AL799" s="75">
        <f t="shared" ref="AL799:AL801" si="940">AK799-AM799</f>
        <v>0</v>
      </c>
      <c r="AM799" s="104"/>
      <c r="AN799" s="103"/>
      <c r="AO799" s="75">
        <f t="shared" ref="AO799:AO801" si="941">AN799-AP799</f>
        <v>0</v>
      </c>
      <c r="AP799" s="104"/>
      <c r="AQ799" s="103"/>
      <c r="AR799" s="75">
        <f t="shared" ref="AR799:AR801" si="942">AQ799-AS799</f>
        <v>0</v>
      </c>
      <c r="AS799" s="104"/>
      <c r="AT799" s="98"/>
      <c r="AU799" s="79" t="s">
        <v>42</v>
      </c>
    </row>
    <row r="800" spans="1:47" ht="13.5" customHeight="1">
      <c r="A800" s="534"/>
      <c r="B800" s="548"/>
      <c r="C800" s="536"/>
      <c r="D800" s="538"/>
      <c r="E800" s="540"/>
      <c r="F800" s="91" t="s">
        <v>43</v>
      </c>
      <c r="G800" s="103"/>
      <c r="H800" s="75">
        <f t="shared" si="925"/>
        <v>0</v>
      </c>
      <c r="I800" s="104"/>
      <c r="J800" s="103"/>
      <c r="K800" s="75">
        <f t="shared" si="926"/>
        <v>0</v>
      </c>
      <c r="L800" s="104"/>
      <c r="M800" s="103"/>
      <c r="N800" s="75">
        <f t="shared" si="927"/>
        <v>0</v>
      </c>
      <c r="O800" s="104"/>
      <c r="P800" s="103"/>
      <c r="Q800" s="75">
        <f t="shared" si="928"/>
        <v>0</v>
      </c>
      <c r="R800" s="104"/>
      <c r="S800" s="103"/>
      <c r="T800" s="75">
        <f t="shared" si="929"/>
        <v>0</v>
      </c>
      <c r="U800" s="104"/>
      <c r="V800" s="103"/>
      <c r="W800" s="75">
        <f t="shared" si="930"/>
        <v>0</v>
      </c>
      <c r="X800" s="123"/>
      <c r="Y800" s="103"/>
      <c r="Z800" s="75">
        <f t="shared" si="931"/>
        <v>0</v>
      </c>
      <c r="AA800" s="104"/>
      <c r="AB800" s="103"/>
      <c r="AC800" s="75">
        <f t="shared" si="932"/>
        <v>0</v>
      </c>
      <c r="AD800" s="104"/>
      <c r="AE800" s="103"/>
      <c r="AF800" s="75">
        <f t="shared" si="933"/>
        <v>0</v>
      </c>
      <c r="AG800" s="104"/>
      <c r="AH800" s="103"/>
      <c r="AI800" s="75">
        <f t="shared" si="939"/>
        <v>0</v>
      </c>
      <c r="AJ800" s="104"/>
      <c r="AK800" s="103"/>
      <c r="AL800" s="75">
        <f t="shared" si="940"/>
        <v>0</v>
      </c>
      <c r="AM800" s="104"/>
      <c r="AN800" s="103"/>
      <c r="AO800" s="75">
        <f t="shared" si="941"/>
        <v>0</v>
      </c>
      <c r="AP800" s="104"/>
      <c r="AQ800" s="103"/>
      <c r="AR800" s="75">
        <f t="shared" si="942"/>
        <v>0</v>
      </c>
      <c r="AS800" s="104"/>
      <c r="AT800" s="98"/>
      <c r="AU800" s="80">
        <f>AU797/AU793</f>
        <v>0.16610833692271865</v>
      </c>
    </row>
    <row r="801" spans="1:47" ht="14.25" customHeight="1">
      <c r="A801" s="535"/>
      <c r="B801" s="549"/>
      <c r="C801" s="537"/>
      <c r="D801" s="539"/>
      <c r="E801" s="541"/>
      <c r="F801" s="92" t="s">
        <v>44</v>
      </c>
      <c r="G801" s="105"/>
      <c r="H801" s="81">
        <f t="shared" si="925"/>
        <v>0</v>
      </c>
      <c r="I801" s="106"/>
      <c r="J801" s="105"/>
      <c r="K801" s="81">
        <f t="shared" si="926"/>
        <v>0</v>
      </c>
      <c r="L801" s="106"/>
      <c r="M801" s="105"/>
      <c r="N801" s="81">
        <f t="shared" si="927"/>
        <v>0</v>
      </c>
      <c r="O801" s="106"/>
      <c r="P801" s="105"/>
      <c r="Q801" s="81">
        <f t="shared" si="928"/>
        <v>0</v>
      </c>
      <c r="R801" s="106"/>
      <c r="S801" s="105"/>
      <c r="T801" s="81">
        <f t="shared" si="929"/>
        <v>0</v>
      </c>
      <c r="U801" s="106"/>
      <c r="V801" s="105"/>
      <c r="W801" s="81">
        <f t="shared" si="930"/>
        <v>0</v>
      </c>
      <c r="X801" s="124"/>
      <c r="Y801" s="105"/>
      <c r="Z801" s="81">
        <f t="shared" si="931"/>
        <v>0</v>
      </c>
      <c r="AA801" s="106"/>
      <c r="AB801" s="105"/>
      <c r="AC801" s="81">
        <f t="shared" si="932"/>
        <v>0</v>
      </c>
      <c r="AD801" s="106"/>
      <c r="AE801" s="105"/>
      <c r="AF801" s="81">
        <f t="shared" si="933"/>
        <v>0</v>
      </c>
      <c r="AG801" s="106"/>
      <c r="AH801" s="105"/>
      <c r="AI801" s="81">
        <f t="shared" si="939"/>
        <v>0</v>
      </c>
      <c r="AJ801" s="106"/>
      <c r="AK801" s="105"/>
      <c r="AL801" s="81">
        <f t="shared" si="940"/>
        <v>0</v>
      </c>
      <c r="AM801" s="106"/>
      <c r="AN801" s="105"/>
      <c r="AO801" s="81">
        <f t="shared" si="941"/>
        <v>0</v>
      </c>
      <c r="AP801" s="106"/>
      <c r="AQ801" s="105"/>
      <c r="AR801" s="81">
        <f t="shared" si="942"/>
        <v>0</v>
      </c>
      <c r="AS801" s="106"/>
      <c r="AT801" s="99"/>
      <c r="AU801" s="82"/>
    </row>
    <row r="802" spans="1:47" ht="15" customHeight="1">
      <c r="A802" s="546" t="s">
        <v>22</v>
      </c>
      <c r="B802" s="532" t="s">
        <v>18</v>
      </c>
      <c r="C802" s="532" t="s">
        <v>19</v>
      </c>
      <c r="D802" s="532" t="s">
        <v>204</v>
      </c>
      <c r="E802" s="532" t="s">
        <v>21</v>
      </c>
      <c r="F802" s="550" t="s">
        <v>23</v>
      </c>
      <c r="G802" s="512" t="s">
        <v>24</v>
      </c>
      <c r="H802" s="502" t="s">
        <v>25</v>
      </c>
      <c r="I802" s="516" t="s">
        <v>26</v>
      </c>
      <c r="J802" s="514" t="s">
        <v>24</v>
      </c>
      <c r="K802" s="502" t="s">
        <v>25</v>
      </c>
      <c r="L802" s="516" t="s">
        <v>26</v>
      </c>
      <c r="M802" s="514" t="s">
        <v>24</v>
      </c>
      <c r="N802" s="502" t="s">
        <v>25</v>
      </c>
      <c r="O802" s="516" t="s">
        <v>26</v>
      </c>
      <c r="P802" s="514" t="s">
        <v>24</v>
      </c>
      <c r="Q802" s="502" t="s">
        <v>25</v>
      </c>
      <c r="R802" s="516" t="s">
        <v>26</v>
      </c>
      <c r="S802" s="514" t="s">
        <v>24</v>
      </c>
      <c r="T802" s="502" t="s">
        <v>25</v>
      </c>
      <c r="U802" s="516" t="s">
        <v>26</v>
      </c>
      <c r="V802" s="514" t="s">
        <v>24</v>
      </c>
      <c r="W802" s="502" t="s">
        <v>25</v>
      </c>
      <c r="X802" s="568" t="s">
        <v>26</v>
      </c>
      <c r="Y802" s="514" t="s">
        <v>24</v>
      </c>
      <c r="Z802" s="502" t="s">
        <v>25</v>
      </c>
      <c r="AA802" s="516" t="s">
        <v>26</v>
      </c>
      <c r="AB802" s="514" t="s">
        <v>24</v>
      </c>
      <c r="AC802" s="502" t="s">
        <v>25</v>
      </c>
      <c r="AD802" s="516" t="s">
        <v>26</v>
      </c>
      <c r="AE802" s="514" t="s">
        <v>24</v>
      </c>
      <c r="AF802" s="502" t="s">
        <v>25</v>
      </c>
      <c r="AG802" s="516" t="s">
        <v>26</v>
      </c>
      <c r="AH802" s="514" t="s">
        <v>24</v>
      </c>
      <c r="AI802" s="502" t="s">
        <v>25</v>
      </c>
      <c r="AJ802" s="516" t="s">
        <v>26</v>
      </c>
      <c r="AK802" s="514" t="s">
        <v>24</v>
      </c>
      <c r="AL802" s="502" t="s">
        <v>25</v>
      </c>
      <c r="AM802" s="516" t="s">
        <v>26</v>
      </c>
      <c r="AN802" s="514" t="s">
        <v>24</v>
      </c>
      <c r="AO802" s="502" t="s">
        <v>25</v>
      </c>
      <c r="AP802" s="516" t="s">
        <v>26</v>
      </c>
      <c r="AQ802" s="514" t="s">
        <v>24</v>
      </c>
      <c r="AR802" s="502" t="s">
        <v>25</v>
      </c>
      <c r="AS802" s="516" t="s">
        <v>26</v>
      </c>
      <c r="AT802" s="565" t="s">
        <v>24</v>
      </c>
      <c r="AU802" s="552" t="s">
        <v>27</v>
      </c>
    </row>
    <row r="803" spans="1:47" ht="15" customHeight="1">
      <c r="A803" s="547"/>
      <c r="B803" s="533"/>
      <c r="C803" s="533"/>
      <c r="D803" s="533"/>
      <c r="E803" s="533"/>
      <c r="F803" s="551"/>
      <c r="G803" s="513"/>
      <c r="H803" s="503"/>
      <c r="I803" s="517"/>
      <c r="J803" s="515"/>
      <c r="K803" s="503"/>
      <c r="L803" s="517"/>
      <c r="M803" s="515"/>
      <c r="N803" s="503"/>
      <c r="O803" s="517"/>
      <c r="P803" s="515"/>
      <c r="Q803" s="503"/>
      <c r="R803" s="517"/>
      <c r="S803" s="515"/>
      <c r="T803" s="503"/>
      <c r="U803" s="517"/>
      <c r="V803" s="515"/>
      <c r="W803" s="503"/>
      <c r="X803" s="569"/>
      <c r="Y803" s="515"/>
      <c r="Z803" s="503"/>
      <c r="AA803" s="517"/>
      <c r="AB803" s="515"/>
      <c r="AC803" s="503"/>
      <c r="AD803" s="517"/>
      <c r="AE803" s="515"/>
      <c r="AF803" s="503"/>
      <c r="AG803" s="517"/>
      <c r="AH803" s="515"/>
      <c r="AI803" s="503"/>
      <c r="AJ803" s="517"/>
      <c r="AK803" s="515"/>
      <c r="AL803" s="503"/>
      <c r="AM803" s="517"/>
      <c r="AN803" s="515"/>
      <c r="AO803" s="503"/>
      <c r="AP803" s="517"/>
      <c r="AQ803" s="515"/>
      <c r="AR803" s="503"/>
      <c r="AS803" s="517"/>
      <c r="AT803" s="566"/>
      <c r="AU803" s="553"/>
    </row>
    <row r="804" spans="1:47" ht="15" customHeight="1">
      <c r="A804" s="534" t="s">
        <v>246</v>
      </c>
      <c r="B804" s="548" t="s">
        <v>449</v>
      </c>
      <c r="C804" s="536">
        <v>1808</v>
      </c>
      <c r="D804" s="564" t="s">
        <v>450</v>
      </c>
      <c r="E804" s="540" t="s">
        <v>451</v>
      </c>
      <c r="F804" s="91" t="s">
        <v>31</v>
      </c>
      <c r="G804" s="103"/>
      <c r="H804" s="75">
        <f t="shared" ref="H804:H813" si="943">G804-I804</f>
        <v>0</v>
      </c>
      <c r="I804" s="104"/>
      <c r="J804" s="103"/>
      <c r="K804" s="75">
        <f t="shared" ref="K804:K813" si="944">J804-L804</f>
        <v>0</v>
      </c>
      <c r="L804" s="104"/>
      <c r="M804" s="103"/>
      <c r="N804" s="75">
        <f>M804-O804</f>
        <v>0</v>
      </c>
      <c r="O804" s="104"/>
      <c r="P804" s="103"/>
      <c r="Q804" s="75">
        <f t="shared" ref="Q804:Q813" si="945">P804-R804</f>
        <v>0</v>
      </c>
      <c r="R804" s="104"/>
      <c r="S804" s="103"/>
      <c r="T804" s="75">
        <f t="shared" ref="T804:T813" si="946">S804-U804</f>
        <v>0</v>
      </c>
      <c r="U804" s="104"/>
      <c r="V804" s="103"/>
      <c r="W804" s="75">
        <f t="shared" ref="W804:W813" si="947">V804-X804</f>
        <v>0</v>
      </c>
      <c r="X804" s="123"/>
      <c r="Y804" s="103"/>
      <c r="Z804" s="75">
        <f t="shared" ref="Z804:Z813" si="948">Y804-AA804</f>
        <v>0</v>
      </c>
      <c r="AA804" s="104"/>
      <c r="AB804" s="103"/>
      <c r="AC804" s="75">
        <f t="shared" ref="AC804:AC813" si="949">AB804-AD804</f>
        <v>0</v>
      </c>
      <c r="AD804" s="104"/>
      <c r="AE804" s="103"/>
      <c r="AF804" s="75">
        <f t="shared" ref="AF804:AF813" si="950">AE804-AG804</f>
        <v>0</v>
      </c>
      <c r="AG804" s="104"/>
      <c r="AH804" s="103"/>
      <c r="AI804" s="75">
        <f t="shared" ref="AI804:AI809" si="951">AH804-AJ804</f>
        <v>0</v>
      </c>
      <c r="AJ804" s="104"/>
      <c r="AK804" s="103"/>
      <c r="AL804" s="75">
        <f t="shared" ref="AL804:AL809" si="952">AK804-AM804</f>
        <v>0</v>
      </c>
      <c r="AM804" s="104"/>
      <c r="AN804" s="103"/>
      <c r="AO804" s="75">
        <f t="shared" ref="AO804:AO809" si="953">AN804-AP804</f>
        <v>0</v>
      </c>
      <c r="AP804" s="104"/>
      <c r="AQ804" s="103"/>
      <c r="AR804" s="75">
        <f t="shared" ref="AR804:AR809" si="954">AQ804-AS804</f>
        <v>0</v>
      </c>
      <c r="AS804" s="104"/>
      <c r="AT804" s="98"/>
      <c r="AU804" s="77" t="s">
        <v>32</v>
      </c>
    </row>
    <row r="805" spans="1:47" ht="15" customHeight="1">
      <c r="A805" s="534"/>
      <c r="B805" s="548"/>
      <c r="C805" s="536"/>
      <c r="D805" s="564"/>
      <c r="E805" s="540"/>
      <c r="F805" s="91" t="s">
        <v>33</v>
      </c>
      <c r="G805" s="103"/>
      <c r="H805" s="75">
        <f t="shared" si="943"/>
        <v>0</v>
      </c>
      <c r="I805" s="104"/>
      <c r="J805" s="103"/>
      <c r="K805" s="75">
        <f t="shared" si="944"/>
        <v>0</v>
      </c>
      <c r="L805" s="104"/>
      <c r="M805" s="103"/>
      <c r="N805" s="75">
        <f>M805-O805</f>
        <v>0</v>
      </c>
      <c r="O805" s="104"/>
      <c r="P805" s="103"/>
      <c r="Q805" s="75">
        <f t="shared" si="945"/>
        <v>0</v>
      </c>
      <c r="R805" s="104"/>
      <c r="S805" s="103"/>
      <c r="T805" s="75">
        <f t="shared" si="946"/>
        <v>0</v>
      </c>
      <c r="U805" s="104"/>
      <c r="V805" s="103"/>
      <c r="W805" s="75">
        <f t="shared" si="947"/>
        <v>0</v>
      </c>
      <c r="X805" s="123"/>
      <c r="Y805" s="103"/>
      <c r="Z805" s="75">
        <f t="shared" si="948"/>
        <v>0</v>
      </c>
      <c r="AA805" s="104"/>
      <c r="AB805" s="103"/>
      <c r="AC805" s="75">
        <f t="shared" si="949"/>
        <v>0</v>
      </c>
      <c r="AD805" s="104"/>
      <c r="AE805" s="103"/>
      <c r="AF805" s="75">
        <f t="shared" si="950"/>
        <v>0</v>
      </c>
      <c r="AG805" s="104"/>
      <c r="AH805" s="103"/>
      <c r="AI805" s="75">
        <f t="shared" si="951"/>
        <v>0</v>
      </c>
      <c r="AJ805" s="104"/>
      <c r="AK805" s="103"/>
      <c r="AL805" s="75">
        <f t="shared" si="952"/>
        <v>0</v>
      </c>
      <c r="AM805" s="104"/>
      <c r="AN805" s="103"/>
      <c r="AO805" s="75">
        <f t="shared" si="953"/>
        <v>0</v>
      </c>
      <c r="AP805" s="104"/>
      <c r="AQ805" s="103"/>
      <c r="AR805" s="75">
        <f t="shared" si="954"/>
        <v>0</v>
      </c>
      <c r="AS805" s="104"/>
      <c r="AT805" s="98"/>
      <c r="AU805" s="78">
        <f>SUM(G804:G813,J804:J813,M804:M813,P804:P813,S804:S813,V804:V813,Y804:Y813,AB804:AB813,AE804:AE813,AH804:AH813,AK804:AK813,AT804:AT813,AN804:AN813,AQ804:AQ813)</f>
        <v>4215694</v>
      </c>
    </row>
    <row r="806" spans="1:47" ht="15" customHeight="1">
      <c r="A806" s="534"/>
      <c r="B806" s="548"/>
      <c r="C806" s="536"/>
      <c r="D806" s="564"/>
      <c r="E806" s="540"/>
      <c r="F806" s="91" t="s">
        <v>34</v>
      </c>
      <c r="G806" s="103"/>
      <c r="H806" s="75">
        <f t="shared" si="943"/>
        <v>0</v>
      </c>
      <c r="I806" s="104"/>
      <c r="J806" s="103"/>
      <c r="K806" s="75">
        <f t="shared" si="944"/>
        <v>0</v>
      </c>
      <c r="L806" s="104"/>
      <c r="M806" s="103"/>
      <c r="N806" s="75">
        <v>0</v>
      </c>
      <c r="O806" s="104"/>
      <c r="P806" s="103">
        <v>39000</v>
      </c>
      <c r="Q806" s="75">
        <f t="shared" si="945"/>
        <v>0</v>
      </c>
      <c r="R806" s="104">
        <v>39000</v>
      </c>
      <c r="S806" s="103"/>
      <c r="T806" s="75">
        <f t="shared" si="946"/>
        <v>0</v>
      </c>
      <c r="U806" s="104"/>
      <c r="V806" s="103"/>
      <c r="W806" s="75">
        <f t="shared" si="947"/>
        <v>0</v>
      </c>
      <c r="X806" s="123"/>
      <c r="Y806" s="103"/>
      <c r="Z806" s="75">
        <f t="shared" si="948"/>
        <v>0</v>
      </c>
      <c r="AA806" s="104"/>
      <c r="AB806" s="103"/>
      <c r="AC806" s="75">
        <f t="shared" si="949"/>
        <v>0</v>
      </c>
      <c r="AD806" s="104"/>
      <c r="AE806" s="103"/>
      <c r="AF806" s="75">
        <f t="shared" si="950"/>
        <v>0</v>
      </c>
      <c r="AG806" s="104"/>
      <c r="AH806" s="103"/>
      <c r="AI806" s="75">
        <f t="shared" si="951"/>
        <v>0</v>
      </c>
      <c r="AJ806" s="104"/>
      <c r="AK806" s="103"/>
      <c r="AL806" s="75">
        <f t="shared" si="952"/>
        <v>0</v>
      </c>
      <c r="AM806" s="104"/>
      <c r="AN806" s="103"/>
      <c r="AO806" s="75">
        <f t="shared" si="953"/>
        <v>0</v>
      </c>
      <c r="AP806" s="104"/>
      <c r="AQ806" s="103"/>
      <c r="AR806" s="75">
        <f t="shared" si="954"/>
        <v>0</v>
      </c>
      <c r="AS806" s="104"/>
      <c r="AT806" s="98"/>
      <c r="AU806" s="79" t="s">
        <v>35</v>
      </c>
    </row>
    <row r="807" spans="1:47" ht="15" customHeight="1">
      <c r="A807" s="534"/>
      <c r="B807" s="548"/>
      <c r="C807" s="536"/>
      <c r="D807" s="564"/>
      <c r="E807" s="540"/>
      <c r="F807" s="91" t="s">
        <v>36</v>
      </c>
      <c r="G807" s="103"/>
      <c r="H807" s="75">
        <f t="shared" si="943"/>
        <v>0</v>
      </c>
      <c r="I807" s="104"/>
      <c r="J807" s="103">
        <f>SUM(680944-108000)</f>
        <v>572944</v>
      </c>
      <c r="K807" s="75">
        <f t="shared" si="944"/>
        <v>0</v>
      </c>
      <c r="L807" s="104">
        <v>572944</v>
      </c>
      <c r="M807" s="103"/>
      <c r="N807" s="75">
        <v>0</v>
      </c>
      <c r="O807" s="104"/>
      <c r="P807" s="103"/>
      <c r="Q807" s="75">
        <f t="shared" si="945"/>
        <v>0</v>
      </c>
      <c r="R807" s="104"/>
      <c r="S807" s="103">
        <v>42750</v>
      </c>
      <c r="T807" s="75">
        <f t="shared" si="946"/>
        <v>0</v>
      </c>
      <c r="U807" s="104">
        <v>42750</v>
      </c>
      <c r="V807" s="103"/>
      <c r="W807" s="75">
        <f t="shared" si="947"/>
        <v>0</v>
      </c>
      <c r="X807" s="123"/>
      <c r="Y807" s="103"/>
      <c r="Z807" s="75">
        <f t="shared" si="948"/>
        <v>0</v>
      </c>
      <c r="AA807" s="104"/>
      <c r="AB807" s="103"/>
      <c r="AC807" s="75">
        <f t="shared" si="949"/>
        <v>0</v>
      </c>
      <c r="AD807" s="104"/>
      <c r="AE807" s="103"/>
      <c r="AF807" s="75">
        <f t="shared" si="950"/>
        <v>0</v>
      </c>
      <c r="AG807" s="104"/>
      <c r="AH807" s="103"/>
      <c r="AI807" s="75">
        <f t="shared" si="951"/>
        <v>0</v>
      </c>
      <c r="AJ807" s="104"/>
      <c r="AK807" s="103"/>
      <c r="AL807" s="75">
        <f t="shared" si="952"/>
        <v>0</v>
      </c>
      <c r="AM807" s="104"/>
      <c r="AN807" s="103"/>
      <c r="AO807" s="75">
        <f t="shared" si="953"/>
        <v>0</v>
      </c>
      <c r="AP807" s="104"/>
      <c r="AQ807" s="103"/>
      <c r="AR807" s="75">
        <f t="shared" si="954"/>
        <v>0</v>
      </c>
      <c r="AS807" s="104"/>
      <c r="AT807" s="98"/>
      <c r="AU807" s="78">
        <f>SUM(H804:H813,K804:K813,N804:N813,Q804:Q813,T804:T813,W804:W813,Z804:Z813,AC804:AC813,AF804:AF813,AI804:AI813,AL804:AL813,AO804:AO813,AR804:AR813)</f>
        <v>0</v>
      </c>
    </row>
    <row r="808" spans="1:47" ht="15" customHeight="1">
      <c r="A808" s="534"/>
      <c r="B808" s="548"/>
      <c r="C808" s="536"/>
      <c r="D808" s="564"/>
      <c r="E808" s="540"/>
      <c r="F808" s="91" t="s">
        <v>37</v>
      </c>
      <c r="G808" s="103"/>
      <c r="H808" s="75">
        <f t="shared" si="943"/>
        <v>0</v>
      </c>
      <c r="I808" s="104"/>
      <c r="J808" s="103"/>
      <c r="K808" s="75">
        <f t="shared" si="944"/>
        <v>0</v>
      </c>
      <c r="L808" s="104"/>
      <c r="M808" s="103"/>
      <c r="N808" s="75">
        <v>0</v>
      </c>
      <c r="O808" s="104"/>
      <c r="P808" s="103"/>
      <c r="Q808" s="75">
        <f t="shared" si="945"/>
        <v>0</v>
      </c>
      <c r="R808" s="104"/>
      <c r="S808" s="103"/>
      <c r="T808" s="75">
        <f t="shared" si="946"/>
        <v>0</v>
      </c>
      <c r="U808" s="104"/>
      <c r="V808" s="103"/>
      <c r="W808" s="75">
        <f t="shared" si="947"/>
        <v>0</v>
      </c>
      <c r="X808" s="104"/>
      <c r="Y808" s="103"/>
      <c r="Z808" s="75">
        <f t="shared" si="948"/>
        <v>0</v>
      </c>
      <c r="AA808" s="104"/>
      <c r="AB808" s="103"/>
      <c r="AC808" s="75">
        <f t="shared" si="949"/>
        <v>0</v>
      </c>
      <c r="AD808" s="104"/>
      <c r="AE808" s="103"/>
      <c r="AF808" s="75">
        <f t="shared" si="950"/>
        <v>0</v>
      </c>
      <c r="AG808" s="104"/>
      <c r="AH808" s="103"/>
      <c r="AI808" s="75">
        <f t="shared" si="951"/>
        <v>0</v>
      </c>
      <c r="AJ808" s="104"/>
      <c r="AK808" s="103"/>
      <c r="AL808" s="75">
        <f t="shared" si="952"/>
        <v>0</v>
      </c>
      <c r="AM808" s="104"/>
      <c r="AN808" s="103"/>
      <c r="AO808" s="75">
        <f t="shared" si="953"/>
        <v>0</v>
      </c>
      <c r="AP808" s="104"/>
      <c r="AQ808" s="103"/>
      <c r="AR808" s="75">
        <f t="shared" si="954"/>
        <v>0</v>
      </c>
      <c r="AS808" s="104"/>
      <c r="AT808" s="98"/>
      <c r="AU808" s="79" t="s">
        <v>38</v>
      </c>
    </row>
    <row r="809" spans="1:47" ht="15" customHeight="1">
      <c r="A809" s="534"/>
      <c r="B809" s="548"/>
      <c r="C809" s="536"/>
      <c r="D809" s="564"/>
      <c r="E809" s="540"/>
      <c r="F809" s="91" t="s">
        <v>40</v>
      </c>
      <c r="G809" s="103"/>
      <c r="H809" s="75">
        <f t="shared" si="943"/>
        <v>0</v>
      </c>
      <c r="I809" s="104"/>
      <c r="J809" s="103"/>
      <c r="K809" s="75">
        <f t="shared" si="944"/>
        <v>0</v>
      </c>
      <c r="L809" s="104"/>
      <c r="M809" s="103"/>
      <c r="N809" s="75">
        <v>0</v>
      </c>
      <c r="O809" s="104"/>
      <c r="P809" s="103"/>
      <c r="Q809" s="75">
        <f t="shared" si="945"/>
        <v>0</v>
      </c>
      <c r="R809" s="104"/>
      <c r="S809" s="103"/>
      <c r="T809" s="75">
        <f t="shared" si="946"/>
        <v>0</v>
      </c>
      <c r="U809" s="104"/>
      <c r="V809" s="103">
        <v>2986000</v>
      </c>
      <c r="W809" s="75">
        <f t="shared" si="947"/>
        <v>0</v>
      </c>
      <c r="X809" s="104">
        <v>2986000</v>
      </c>
      <c r="Y809" s="103"/>
      <c r="Z809" s="75">
        <f t="shared" si="948"/>
        <v>0</v>
      </c>
      <c r="AA809" s="104"/>
      <c r="AB809" s="103"/>
      <c r="AC809" s="75">
        <f t="shared" si="949"/>
        <v>0</v>
      </c>
      <c r="AD809" s="104"/>
      <c r="AE809" s="103"/>
      <c r="AF809" s="75">
        <f t="shared" si="950"/>
        <v>0</v>
      </c>
      <c r="AG809" s="104"/>
      <c r="AH809" s="103"/>
      <c r="AI809" s="75">
        <f t="shared" si="951"/>
        <v>0</v>
      </c>
      <c r="AJ809" s="104"/>
      <c r="AK809" s="103"/>
      <c r="AL809" s="75">
        <f t="shared" si="952"/>
        <v>0</v>
      </c>
      <c r="AM809" s="104"/>
      <c r="AN809" s="103"/>
      <c r="AO809" s="75">
        <f t="shared" si="953"/>
        <v>0</v>
      </c>
      <c r="AP809" s="104"/>
      <c r="AQ809" s="103"/>
      <c r="AR809" s="75">
        <f t="shared" si="954"/>
        <v>0</v>
      </c>
      <c r="AS809" s="104"/>
      <c r="AT809" s="98"/>
      <c r="AU809" s="78">
        <f>SUM(I804:I813,L804:L813,O804:O813,R804:R813,U804:U813,X804:X813,AA804:AA813,AD804:AD813,AG804:AG813,AJ804:AJ813,AM804:AM813,AP804:AP813,AS804:AS813)</f>
        <v>4215694</v>
      </c>
    </row>
    <row r="810" spans="1:47" ht="15" customHeight="1">
      <c r="A810" s="534"/>
      <c r="B810" s="548"/>
      <c r="C810" s="536"/>
      <c r="D810" s="564"/>
      <c r="E810" s="540"/>
      <c r="F810" s="91" t="s">
        <v>65</v>
      </c>
      <c r="G810" s="154"/>
      <c r="H810" s="155"/>
      <c r="I810" s="156"/>
      <c r="J810" s="154"/>
      <c r="K810" s="155"/>
      <c r="L810" s="156"/>
      <c r="M810" s="154"/>
      <c r="N810" s="155"/>
      <c r="O810" s="156"/>
      <c r="P810" s="154"/>
      <c r="Q810" s="155"/>
      <c r="R810" s="156"/>
      <c r="S810" s="103"/>
      <c r="T810" s="75">
        <f t="shared" ref="T810" si="955">S810-U810</f>
        <v>0</v>
      </c>
      <c r="U810" s="104"/>
      <c r="V810" s="154">
        <v>575000</v>
      </c>
      <c r="W810" s="155">
        <f t="shared" si="947"/>
        <v>0</v>
      </c>
      <c r="X810" s="156">
        <v>575000</v>
      </c>
      <c r="Y810" s="103"/>
      <c r="Z810" s="75"/>
      <c r="AA810" s="104"/>
      <c r="AB810" s="103"/>
      <c r="AC810" s="75"/>
      <c r="AD810" s="104"/>
      <c r="AE810" s="103"/>
      <c r="AF810" s="75"/>
      <c r="AG810" s="104"/>
      <c r="AH810" s="103"/>
      <c r="AI810" s="75"/>
      <c r="AJ810" s="104"/>
      <c r="AK810" s="103"/>
      <c r="AL810" s="75"/>
      <c r="AM810" s="104"/>
      <c r="AN810" s="103"/>
      <c r="AO810" s="75"/>
      <c r="AP810" s="104"/>
      <c r="AQ810" s="103"/>
      <c r="AR810" s="75"/>
      <c r="AS810" s="104"/>
      <c r="AT810" s="98"/>
      <c r="AU810" s="78"/>
    </row>
    <row r="811" spans="1:47" ht="15" customHeight="1">
      <c r="A811" s="534"/>
      <c r="B811" s="548"/>
      <c r="C811" s="536"/>
      <c r="D811" s="564"/>
      <c r="E811" s="540"/>
      <c r="F811" s="91" t="s">
        <v>41</v>
      </c>
      <c r="G811" s="103"/>
      <c r="H811" s="75">
        <f t="shared" si="943"/>
        <v>0</v>
      </c>
      <c r="I811" s="104"/>
      <c r="J811" s="103"/>
      <c r="K811" s="75">
        <f t="shared" si="944"/>
        <v>0</v>
      </c>
      <c r="L811" s="104"/>
      <c r="M811" s="103"/>
      <c r="N811" s="75">
        <f t="shared" ref="N811:N813" si="956">M811-O811</f>
        <v>0</v>
      </c>
      <c r="O811" s="104"/>
      <c r="P811" s="103"/>
      <c r="Q811" s="75">
        <f t="shared" si="945"/>
        <v>0</v>
      </c>
      <c r="R811" s="104"/>
      <c r="S811" s="103"/>
      <c r="T811" s="75">
        <f t="shared" si="946"/>
        <v>0</v>
      </c>
      <c r="U811" s="104"/>
      <c r="V811" s="103"/>
      <c r="W811" s="75">
        <f t="shared" si="947"/>
        <v>0</v>
      </c>
      <c r="X811" s="123"/>
      <c r="Y811" s="103"/>
      <c r="Z811" s="75">
        <f t="shared" si="948"/>
        <v>0</v>
      </c>
      <c r="AA811" s="104"/>
      <c r="AB811" s="103"/>
      <c r="AC811" s="75">
        <f t="shared" si="949"/>
        <v>0</v>
      </c>
      <c r="AD811" s="104"/>
      <c r="AE811" s="103"/>
      <c r="AF811" s="75">
        <f t="shared" si="950"/>
        <v>0</v>
      </c>
      <c r="AG811" s="104"/>
      <c r="AH811" s="103"/>
      <c r="AI811" s="75">
        <f t="shared" ref="AI811:AI813" si="957">AH811-AJ811</f>
        <v>0</v>
      </c>
      <c r="AJ811" s="104"/>
      <c r="AK811" s="103"/>
      <c r="AL811" s="75">
        <f t="shared" ref="AL811:AL813" si="958">AK811-AM811</f>
        <v>0</v>
      </c>
      <c r="AM811" s="104"/>
      <c r="AN811" s="103"/>
      <c r="AO811" s="75">
        <f t="shared" ref="AO811:AO813" si="959">AN811-AP811</f>
        <v>0</v>
      </c>
      <c r="AP811" s="104"/>
      <c r="AQ811" s="103"/>
      <c r="AR811" s="75">
        <f t="shared" ref="AR811:AR813" si="960">AQ811-AS811</f>
        <v>0</v>
      </c>
      <c r="AS811" s="104"/>
      <c r="AT811" s="98"/>
      <c r="AU811" s="79" t="s">
        <v>42</v>
      </c>
    </row>
    <row r="812" spans="1:47" ht="15" customHeight="1">
      <c r="A812" s="534"/>
      <c r="B812" s="548"/>
      <c r="C812" s="536"/>
      <c r="D812" s="564"/>
      <c r="E812" s="540"/>
      <c r="F812" s="91" t="s">
        <v>43</v>
      </c>
      <c r="G812" s="103"/>
      <c r="H812" s="75">
        <f t="shared" si="943"/>
        <v>0</v>
      </c>
      <c r="I812" s="104"/>
      <c r="J812" s="103"/>
      <c r="K812" s="75">
        <f t="shared" si="944"/>
        <v>0</v>
      </c>
      <c r="L812" s="104"/>
      <c r="M812" s="103"/>
      <c r="N812" s="75">
        <f t="shared" si="956"/>
        <v>0</v>
      </c>
      <c r="O812" s="104"/>
      <c r="P812" s="103"/>
      <c r="Q812" s="75">
        <f t="shared" si="945"/>
        <v>0</v>
      </c>
      <c r="R812" s="104"/>
      <c r="S812" s="103"/>
      <c r="T812" s="75">
        <f t="shared" si="946"/>
        <v>0</v>
      </c>
      <c r="U812" s="104"/>
      <c r="V812" s="103"/>
      <c r="W812" s="75">
        <f t="shared" si="947"/>
        <v>0</v>
      </c>
      <c r="X812" s="123"/>
      <c r="Y812" s="103"/>
      <c r="Z812" s="75">
        <f t="shared" si="948"/>
        <v>0</v>
      </c>
      <c r="AA812" s="104"/>
      <c r="AB812" s="103"/>
      <c r="AC812" s="75">
        <f t="shared" si="949"/>
        <v>0</v>
      </c>
      <c r="AD812" s="104"/>
      <c r="AE812" s="103"/>
      <c r="AF812" s="75">
        <f t="shared" si="950"/>
        <v>0</v>
      </c>
      <c r="AG812" s="104"/>
      <c r="AH812" s="103"/>
      <c r="AI812" s="75">
        <f t="shared" si="957"/>
        <v>0</v>
      </c>
      <c r="AJ812" s="104"/>
      <c r="AK812" s="103"/>
      <c r="AL812" s="75">
        <f t="shared" si="958"/>
        <v>0</v>
      </c>
      <c r="AM812" s="104"/>
      <c r="AN812" s="103"/>
      <c r="AO812" s="75">
        <f t="shared" si="959"/>
        <v>0</v>
      </c>
      <c r="AP812" s="104"/>
      <c r="AQ812" s="103"/>
      <c r="AR812" s="75">
        <f t="shared" si="960"/>
        <v>0</v>
      </c>
      <c r="AS812" s="104"/>
      <c r="AT812" s="98"/>
      <c r="AU812" s="80">
        <f>AU809/AU805</f>
        <v>1</v>
      </c>
    </row>
    <row r="813" spans="1:47" ht="15" customHeight="1">
      <c r="A813" s="535"/>
      <c r="B813" s="549"/>
      <c r="C813" s="537"/>
      <c r="D813" s="567"/>
      <c r="E813" s="541"/>
      <c r="F813" s="92" t="s">
        <v>44</v>
      </c>
      <c r="G813" s="105"/>
      <c r="H813" s="81">
        <f t="shared" si="943"/>
        <v>0</v>
      </c>
      <c r="I813" s="106"/>
      <c r="J813" s="105"/>
      <c r="K813" s="81">
        <f t="shared" si="944"/>
        <v>0</v>
      </c>
      <c r="L813" s="106"/>
      <c r="M813" s="105"/>
      <c r="N813" s="81">
        <f t="shared" si="956"/>
        <v>0</v>
      </c>
      <c r="O813" s="106"/>
      <c r="P813" s="105"/>
      <c r="Q813" s="81">
        <f t="shared" si="945"/>
        <v>0</v>
      </c>
      <c r="R813" s="106"/>
      <c r="S813" s="105"/>
      <c r="T813" s="81">
        <f t="shared" si="946"/>
        <v>0</v>
      </c>
      <c r="U813" s="106"/>
      <c r="V813" s="105"/>
      <c r="W813" s="81">
        <f t="shared" si="947"/>
        <v>0</v>
      </c>
      <c r="X813" s="124"/>
      <c r="Y813" s="105"/>
      <c r="Z813" s="81">
        <f t="shared" si="948"/>
        <v>0</v>
      </c>
      <c r="AA813" s="106"/>
      <c r="AB813" s="105"/>
      <c r="AC813" s="81">
        <f t="shared" si="949"/>
        <v>0</v>
      </c>
      <c r="AD813" s="106"/>
      <c r="AE813" s="105"/>
      <c r="AF813" s="81">
        <f t="shared" si="950"/>
        <v>0</v>
      </c>
      <c r="AG813" s="106"/>
      <c r="AH813" s="105"/>
      <c r="AI813" s="81">
        <f t="shared" si="957"/>
        <v>0</v>
      </c>
      <c r="AJ813" s="106"/>
      <c r="AK813" s="105"/>
      <c r="AL813" s="81">
        <f t="shared" si="958"/>
        <v>0</v>
      </c>
      <c r="AM813" s="106"/>
      <c r="AN813" s="105"/>
      <c r="AO813" s="81">
        <f t="shared" si="959"/>
        <v>0</v>
      </c>
      <c r="AP813" s="106"/>
      <c r="AQ813" s="105"/>
      <c r="AR813" s="81">
        <f t="shared" si="960"/>
        <v>0</v>
      </c>
      <c r="AS813" s="106"/>
      <c r="AT813" s="99"/>
      <c r="AU813" s="82"/>
    </row>
    <row r="814" spans="1:47" ht="15" customHeight="1">
      <c r="A814" s="497" t="s">
        <v>22</v>
      </c>
      <c r="B814" s="499" t="s">
        <v>18</v>
      </c>
      <c r="C814" s="499" t="s">
        <v>19</v>
      </c>
      <c r="D814" s="499" t="s">
        <v>204</v>
      </c>
      <c r="E814" s="499" t="s">
        <v>21</v>
      </c>
      <c r="F814" s="558" t="s">
        <v>23</v>
      </c>
      <c r="G814" s="474" t="s">
        <v>24</v>
      </c>
      <c r="H814" s="476" t="s">
        <v>25</v>
      </c>
      <c r="I814" s="478" t="s">
        <v>26</v>
      </c>
      <c r="J814" s="474" t="s">
        <v>24</v>
      </c>
      <c r="K814" s="476" t="s">
        <v>25</v>
      </c>
      <c r="L814" s="478" t="s">
        <v>26</v>
      </c>
      <c r="M814" s="474" t="s">
        <v>24</v>
      </c>
      <c r="N814" s="476" t="s">
        <v>25</v>
      </c>
      <c r="O814" s="478" t="s">
        <v>26</v>
      </c>
      <c r="P814" s="474" t="s">
        <v>24</v>
      </c>
      <c r="Q814" s="476" t="s">
        <v>25</v>
      </c>
      <c r="R814" s="478" t="s">
        <v>26</v>
      </c>
      <c r="S814" s="474" t="s">
        <v>24</v>
      </c>
      <c r="T814" s="476" t="s">
        <v>25</v>
      </c>
      <c r="U814" s="478" t="s">
        <v>26</v>
      </c>
      <c r="V814" s="474" t="s">
        <v>24</v>
      </c>
      <c r="W814" s="476" t="s">
        <v>25</v>
      </c>
      <c r="X814" s="559" t="s">
        <v>26</v>
      </c>
      <c r="Y814" s="474" t="s">
        <v>24</v>
      </c>
      <c r="Z814" s="476" t="s">
        <v>25</v>
      </c>
      <c r="AA814" s="478" t="s">
        <v>26</v>
      </c>
      <c r="AB814" s="474" t="s">
        <v>24</v>
      </c>
      <c r="AC814" s="476" t="s">
        <v>25</v>
      </c>
      <c r="AD814" s="478" t="s">
        <v>26</v>
      </c>
      <c r="AE814" s="474" t="s">
        <v>24</v>
      </c>
      <c r="AF814" s="476" t="s">
        <v>25</v>
      </c>
      <c r="AG814" s="478" t="s">
        <v>26</v>
      </c>
      <c r="AH814" s="474" t="s">
        <v>24</v>
      </c>
      <c r="AI814" s="476" t="s">
        <v>25</v>
      </c>
      <c r="AJ814" s="478" t="s">
        <v>26</v>
      </c>
      <c r="AK814" s="474" t="s">
        <v>24</v>
      </c>
      <c r="AL814" s="476" t="s">
        <v>25</v>
      </c>
      <c r="AM814" s="478" t="s">
        <v>26</v>
      </c>
      <c r="AN814" s="474" t="s">
        <v>24</v>
      </c>
      <c r="AO814" s="476" t="s">
        <v>25</v>
      </c>
      <c r="AP814" s="478" t="s">
        <v>26</v>
      </c>
      <c r="AQ814" s="474" t="s">
        <v>24</v>
      </c>
      <c r="AR814" s="476" t="s">
        <v>25</v>
      </c>
      <c r="AS814" s="478" t="s">
        <v>26</v>
      </c>
      <c r="AT814" s="563" t="s">
        <v>24</v>
      </c>
      <c r="AU814" s="480" t="s">
        <v>27</v>
      </c>
    </row>
    <row r="815" spans="1:47" ht="15" customHeight="1">
      <c r="A815" s="547"/>
      <c r="B815" s="533"/>
      <c r="C815" s="533"/>
      <c r="D815" s="533"/>
      <c r="E815" s="533"/>
      <c r="F815" s="551"/>
      <c r="G815" s="513"/>
      <c r="H815" s="503"/>
      <c r="I815" s="505"/>
      <c r="J815" s="513"/>
      <c r="K815" s="503"/>
      <c r="L815" s="505"/>
      <c r="M815" s="513"/>
      <c r="N815" s="503"/>
      <c r="O815" s="505"/>
      <c r="P815" s="513"/>
      <c r="Q815" s="503"/>
      <c r="R815" s="505"/>
      <c r="S815" s="513"/>
      <c r="T815" s="503"/>
      <c r="U815" s="505"/>
      <c r="V815" s="513"/>
      <c r="W815" s="503"/>
      <c r="X815" s="543"/>
      <c r="Y815" s="513"/>
      <c r="Z815" s="503"/>
      <c r="AA815" s="505"/>
      <c r="AB815" s="513"/>
      <c r="AC815" s="503"/>
      <c r="AD815" s="505"/>
      <c r="AE815" s="513"/>
      <c r="AF815" s="503"/>
      <c r="AG815" s="505"/>
      <c r="AH815" s="513"/>
      <c r="AI815" s="503"/>
      <c r="AJ815" s="505"/>
      <c r="AK815" s="513"/>
      <c r="AL815" s="503"/>
      <c r="AM815" s="505"/>
      <c r="AN815" s="513"/>
      <c r="AO815" s="503"/>
      <c r="AP815" s="505"/>
      <c r="AQ815" s="513"/>
      <c r="AR815" s="503"/>
      <c r="AS815" s="505"/>
      <c r="AT815" s="545"/>
      <c r="AU815" s="553"/>
    </row>
    <row r="816" spans="1:47" ht="15" customHeight="1">
      <c r="A816" s="534" t="s">
        <v>326</v>
      </c>
      <c r="B816" s="548" t="s">
        <v>452</v>
      </c>
      <c r="C816" s="536">
        <v>2104</v>
      </c>
      <c r="D816" s="564">
        <v>3037</v>
      </c>
      <c r="E816" s="540" t="s">
        <v>453</v>
      </c>
      <c r="F816" s="91" t="s">
        <v>31</v>
      </c>
      <c r="G816" s="103"/>
      <c r="H816" s="75">
        <f t="shared" ref="H816:H824" si="961">G816-I816</f>
        <v>0</v>
      </c>
      <c r="I816" s="104"/>
      <c r="J816" s="103"/>
      <c r="K816" s="75">
        <f t="shared" ref="K816:K824" si="962">J816-L816</f>
        <v>0</v>
      </c>
      <c r="L816" s="104"/>
      <c r="M816" s="103"/>
      <c r="N816" s="75">
        <f t="shared" ref="N816:N824" si="963">M816-O816</f>
        <v>0</v>
      </c>
      <c r="O816" s="104"/>
      <c r="P816" s="103"/>
      <c r="Q816" s="75">
        <f t="shared" ref="Q816:Q824" si="964">P816-R816</f>
        <v>0</v>
      </c>
      <c r="R816" s="104"/>
      <c r="S816" s="103"/>
      <c r="T816" s="75">
        <f t="shared" ref="T816:T824" si="965">S816-U816</f>
        <v>0</v>
      </c>
      <c r="U816" s="104"/>
      <c r="V816" s="103"/>
      <c r="W816" s="75">
        <f t="shared" ref="W816:W824" si="966">V816-X816</f>
        <v>0</v>
      </c>
      <c r="X816" s="123"/>
      <c r="Y816" s="103"/>
      <c r="Z816" s="75">
        <f t="shared" ref="Z816:Z824" si="967">Y816-AA816</f>
        <v>0</v>
      </c>
      <c r="AA816" s="104"/>
      <c r="AB816" s="103"/>
      <c r="AC816" s="75">
        <f t="shared" ref="AC816:AC824" si="968">AB816-AD816</f>
        <v>0</v>
      </c>
      <c r="AD816" s="104"/>
      <c r="AE816" s="103"/>
      <c r="AF816" s="75">
        <f t="shared" ref="AF816:AF824" si="969">AE816-AG816</f>
        <v>0</v>
      </c>
      <c r="AG816" s="104"/>
      <c r="AH816" s="103"/>
      <c r="AI816" s="75">
        <f t="shared" ref="AI816:AI824" si="970">AH816-AJ816</f>
        <v>0</v>
      </c>
      <c r="AJ816" s="104"/>
      <c r="AK816" s="103"/>
      <c r="AL816" s="75">
        <f t="shared" ref="AL816:AL824" si="971">AK816-AM816</f>
        <v>0</v>
      </c>
      <c r="AM816" s="104"/>
      <c r="AN816" s="103"/>
      <c r="AO816" s="75">
        <f t="shared" ref="AO816:AO824" si="972">AN816-AP816</f>
        <v>0</v>
      </c>
      <c r="AP816" s="104"/>
      <c r="AQ816" s="103"/>
      <c r="AR816" s="75">
        <f t="shared" ref="AR816:AR824" si="973">AQ816-AS816</f>
        <v>0</v>
      </c>
      <c r="AS816" s="104"/>
      <c r="AT816" s="98"/>
      <c r="AU816" s="77" t="s">
        <v>32</v>
      </c>
    </row>
    <row r="817" spans="1:47" ht="15" customHeight="1">
      <c r="A817" s="534"/>
      <c r="B817" s="548"/>
      <c r="C817" s="536"/>
      <c r="D817" s="564"/>
      <c r="E817" s="540"/>
      <c r="F817" s="91" t="s">
        <v>33</v>
      </c>
      <c r="G817" s="103"/>
      <c r="H817" s="75">
        <f t="shared" si="961"/>
        <v>0</v>
      </c>
      <c r="I817" s="104"/>
      <c r="J817" s="103"/>
      <c r="K817" s="75">
        <f t="shared" si="962"/>
        <v>0</v>
      </c>
      <c r="L817" s="104"/>
      <c r="M817" s="103"/>
      <c r="N817" s="75">
        <f t="shared" si="963"/>
        <v>0</v>
      </c>
      <c r="O817" s="104"/>
      <c r="P817" s="103"/>
      <c r="Q817" s="75">
        <f t="shared" si="964"/>
        <v>0</v>
      </c>
      <c r="R817" s="104"/>
      <c r="S817" s="103"/>
      <c r="T817" s="75">
        <f t="shared" si="965"/>
        <v>0</v>
      </c>
      <c r="U817" s="104"/>
      <c r="V817" s="103"/>
      <c r="W817" s="75">
        <f t="shared" si="966"/>
        <v>0</v>
      </c>
      <c r="X817" s="123"/>
      <c r="Y817" s="103"/>
      <c r="Z817" s="75">
        <f t="shared" si="967"/>
        <v>0</v>
      </c>
      <c r="AA817" s="104"/>
      <c r="AB817" s="103"/>
      <c r="AC817" s="75">
        <f t="shared" si="968"/>
        <v>0</v>
      </c>
      <c r="AD817" s="104"/>
      <c r="AE817" s="103"/>
      <c r="AF817" s="75">
        <f t="shared" si="969"/>
        <v>0</v>
      </c>
      <c r="AG817" s="104"/>
      <c r="AH817" s="103"/>
      <c r="AI817" s="75">
        <f t="shared" si="970"/>
        <v>0</v>
      </c>
      <c r="AJ817" s="104"/>
      <c r="AK817" s="103"/>
      <c r="AL817" s="75">
        <f t="shared" si="971"/>
        <v>0</v>
      </c>
      <c r="AM817" s="104"/>
      <c r="AN817" s="103"/>
      <c r="AO817" s="75">
        <f t="shared" si="972"/>
        <v>0</v>
      </c>
      <c r="AP817" s="104"/>
      <c r="AQ817" s="103"/>
      <c r="AR817" s="75">
        <f t="shared" si="973"/>
        <v>0</v>
      </c>
      <c r="AS817" s="104"/>
      <c r="AT817" s="98"/>
      <c r="AU817" s="78">
        <f>SUM(G816:G824,J816:J824,M816:M824,P816:P824,S816:S824,V816:V824,Y816:Y824,AB816:AB824,AE816:AE824,AH816:AH822,AK816:AK822,AT816:AT822,AN816:AN822,AQ816:AQ822)</f>
        <v>502878</v>
      </c>
    </row>
    <row r="818" spans="1:47" ht="15" customHeight="1">
      <c r="A818" s="534"/>
      <c r="B818" s="548"/>
      <c r="C818" s="536"/>
      <c r="D818" s="564"/>
      <c r="E818" s="540"/>
      <c r="F818" s="91" t="s">
        <v>34</v>
      </c>
      <c r="G818" s="103"/>
      <c r="H818" s="75">
        <f t="shared" si="961"/>
        <v>0</v>
      </c>
      <c r="I818" s="104"/>
      <c r="J818" s="103"/>
      <c r="K818" s="75">
        <f t="shared" si="962"/>
        <v>0</v>
      </c>
      <c r="L818" s="104"/>
      <c r="M818" s="103"/>
      <c r="N818" s="75">
        <f t="shared" si="963"/>
        <v>0</v>
      </c>
      <c r="O818" s="104"/>
      <c r="P818" s="103"/>
      <c r="Q818" s="75">
        <f t="shared" si="964"/>
        <v>0</v>
      </c>
      <c r="R818" s="104"/>
      <c r="S818" s="103"/>
      <c r="T818" s="75">
        <f t="shared" si="965"/>
        <v>0</v>
      </c>
      <c r="U818" s="104"/>
      <c r="V818" s="103"/>
      <c r="W818" s="75">
        <f t="shared" si="966"/>
        <v>0</v>
      </c>
      <c r="X818" s="123"/>
      <c r="Y818" s="103"/>
      <c r="Z818" s="75">
        <f t="shared" si="967"/>
        <v>0</v>
      </c>
      <c r="AA818" s="104"/>
      <c r="AB818" s="103"/>
      <c r="AC818" s="75">
        <f t="shared" si="968"/>
        <v>0</v>
      </c>
      <c r="AD818" s="104"/>
      <c r="AE818" s="103"/>
      <c r="AF818" s="75">
        <f t="shared" si="969"/>
        <v>0</v>
      </c>
      <c r="AG818" s="104"/>
      <c r="AH818" s="103"/>
      <c r="AI818" s="75">
        <f t="shared" si="970"/>
        <v>0</v>
      </c>
      <c r="AJ818" s="104"/>
      <c r="AK818" s="103"/>
      <c r="AL818" s="75">
        <f t="shared" si="971"/>
        <v>0</v>
      </c>
      <c r="AM818" s="104"/>
      <c r="AN818" s="103"/>
      <c r="AO818" s="75">
        <f t="shared" si="972"/>
        <v>0</v>
      </c>
      <c r="AP818" s="104"/>
      <c r="AQ818" s="103"/>
      <c r="AR818" s="75">
        <f t="shared" si="973"/>
        <v>0</v>
      </c>
      <c r="AS818" s="104"/>
      <c r="AT818" s="98"/>
      <c r="AU818" s="79" t="s">
        <v>35</v>
      </c>
    </row>
    <row r="819" spans="1:47" ht="15" customHeight="1">
      <c r="A819" s="534"/>
      <c r="B819" s="548"/>
      <c r="C819" s="536"/>
      <c r="D819" s="564"/>
      <c r="E819" s="540"/>
      <c r="F819" s="91" t="s">
        <v>36</v>
      </c>
      <c r="G819" s="103"/>
      <c r="H819" s="75">
        <f t="shared" si="961"/>
        <v>0</v>
      </c>
      <c r="I819" s="104"/>
      <c r="J819" s="103"/>
      <c r="K819" s="75">
        <f t="shared" si="962"/>
        <v>0</v>
      </c>
      <c r="L819" s="104"/>
      <c r="M819" s="103"/>
      <c r="N819" s="75">
        <f t="shared" si="963"/>
        <v>0</v>
      </c>
      <c r="O819" s="104"/>
      <c r="P819" s="103"/>
      <c r="Q819" s="75">
        <f t="shared" si="964"/>
        <v>0</v>
      </c>
      <c r="R819" s="104"/>
      <c r="S819" s="103"/>
      <c r="T819" s="75">
        <f t="shared" si="965"/>
        <v>0</v>
      </c>
      <c r="U819" s="104"/>
      <c r="V819" s="103"/>
      <c r="W819" s="75">
        <f t="shared" si="966"/>
        <v>0</v>
      </c>
      <c r="X819" s="123"/>
      <c r="Y819" s="103"/>
      <c r="Z819" s="75">
        <f t="shared" si="967"/>
        <v>0</v>
      </c>
      <c r="AA819" s="104"/>
      <c r="AB819" s="103"/>
      <c r="AC819" s="75">
        <f t="shared" si="968"/>
        <v>0</v>
      </c>
      <c r="AD819" s="104"/>
      <c r="AE819" s="103"/>
      <c r="AF819" s="75">
        <f t="shared" si="969"/>
        <v>0</v>
      </c>
      <c r="AG819" s="104"/>
      <c r="AH819" s="103"/>
      <c r="AI819" s="75">
        <f t="shared" si="970"/>
        <v>0</v>
      </c>
      <c r="AJ819" s="104"/>
      <c r="AK819" s="103"/>
      <c r="AL819" s="75">
        <f t="shared" si="971"/>
        <v>0</v>
      </c>
      <c r="AM819" s="104"/>
      <c r="AN819" s="103"/>
      <c r="AO819" s="75">
        <f t="shared" si="972"/>
        <v>0</v>
      </c>
      <c r="AP819" s="104"/>
      <c r="AQ819" s="103"/>
      <c r="AR819" s="75">
        <f t="shared" si="973"/>
        <v>0</v>
      </c>
      <c r="AS819" s="104"/>
      <c r="AT819" s="98"/>
      <c r="AU819" s="78">
        <f>SUM(H816:H824,K816:K824,N816:N824,Q816:Q824,T816:T824,W816:W824,Z816:Z824,AC816:AC824,Z816:Z824,AF816:AF824,AI816:AI822,AL816:AL822,AO816:AO822,AR816:AR822)</f>
        <v>0</v>
      </c>
    </row>
    <row r="820" spans="1:47" ht="15" customHeight="1">
      <c r="A820" s="534"/>
      <c r="B820" s="548"/>
      <c r="C820" s="536"/>
      <c r="D820" s="564"/>
      <c r="E820" s="540"/>
      <c r="F820" s="91" t="s">
        <v>37</v>
      </c>
      <c r="G820" s="103"/>
      <c r="H820" s="75">
        <f t="shared" si="961"/>
        <v>0</v>
      </c>
      <c r="I820" s="104"/>
      <c r="J820" s="103"/>
      <c r="K820" s="75">
        <f t="shared" si="962"/>
        <v>0</v>
      </c>
      <c r="L820" s="104"/>
      <c r="M820" s="103"/>
      <c r="N820" s="75">
        <f t="shared" si="963"/>
        <v>0</v>
      </c>
      <c r="O820" s="104"/>
      <c r="P820" s="103"/>
      <c r="Q820" s="75">
        <f t="shared" si="964"/>
        <v>0</v>
      </c>
      <c r="R820" s="104"/>
      <c r="S820" s="103"/>
      <c r="T820" s="75">
        <f t="shared" si="965"/>
        <v>0</v>
      </c>
      <c r="U820" s="104"/>
      <c r="V820" s="103"/>
      <c r="W820" s="75">
        <f t="shared" si="966"/>
        <v>0</v>
      </c>
      <c r="X820" s="123"/>
      <c r="Y820" s="103"/>
      <c r="Z820" s="75">
        <f t="shared" si="967"/>
        <v>0</v>
      </c>
      <c r="AA820" s="104"/>
      <c r="AB820" s="103"/>
      <c r="AC820" s="75">
        <f t="shared" si="968"/>
        <v>0</v>
      </c>
      <c r="AD820" s="104"/>
      <c r="AE820" s="103"/>
      <c r="AF820" s="75">
        <f t="shared" si="969"/>
        <v>0</v>
      </c>
      <c r="AG820" s="104"/>
      <c r="AH820" s="103"/>
      <c r="AI820" s="75">
        <f t="shared" si="970"/>
        <v>0</v>
      </c>
      <c r="AJ820" s="104"/>
      <c r="AK820" s="103"/>
      <c r="AL820" s="75">
        <f t="shared" si="971"/>
        <v>0</v>
      </c>
      <c r="AM820" s="104"/>
      <c r="AN820" s="103"/>
      <c r="AO820" s="75">
        <f t="shared" si="972"/>
        <v>0</v>
      </c>
      <c r="AP820" s="104"/>
      <c r="AQ820" s="103"/>
      <c r="AR820" s="75">
        <f t="shared" si="973"/>
        <v>0</v>
      </c>
      <c r="AS820" s="104"/>
      <c r="AT820" s="98"/>
      <c r="AU820" s="79" t="s">
        <v>38</v>
      </c>
    </row>
    <row r="821" spans="1:47" ht="15" customHeight="1">
      <c r="A821" s="534"/>
      <c r="B821" s="548"/>
      <c r="C821" s="536"/>
      <c r="D821" s="564"/>
      <c r="E821" s="540"/>
      <c r="F821" s="91" t="s">
        <v>40</v>
      </c>
      <c r="G821" s="103">
        <v>502878</v>
      </c>
      <c r="H821" s="75">
        <f t="shared" si="961"/>
        <v>0</v>
      </c>
      <c r="I821" s="104">
        <v>502878</v>
      </c>
      <c r="J821" s="103"/>
      <c r="K821" s="75">
        <f t="shared" si="962"/>
        <v>0</v>
      </c>
      <c r="L821" s="104"/>
      <c r="M821" s="103"/>
      <c r="N821" s="75">
        <f t="shared" si="963"/>
        <v>0</v>
      </c>
      <c r="O821" s="104"/>
      <c r="P821" s="103"/>
      <c r="Q821" s="75">
        <f t="shared" si="964"/>
        <v>0</v>
      </c>
      <c r="R821" s="104"/>
      <c r="S821" s="103"/>
      <c r="T821" s="75">
        <f t="shared" si="965"/>
        <v>0</v>
      </c>
      <c r="U821" s="104"/>
      <c r="V821" s="103"/>
      <c r="W821" s="75">
        <f t="shared" si="966"/>
        <v>0</v>
      </c>
      <c r="X821" s="123"/>
      <c r="Y821" s="103"/>
      <c r="Z821" s="75">
        <f t="shared" si="967"/>
        <v>0</v>
      </c>
      <c r="AA821" s="104"/>
      <c r="AB821" s="103"/>
      <c r="AC821" s="75">
        <f t="shared" si="968"/>
        <v>0</v>
      </c>
      <c r="AD821" s="104"/>
      <c r="AE821" s="103"/>
      <c r="AF821" s="75">
        <f t="shared" si="969"/>
        <v>0</v>
      </c>
      <c r="AG821" s="104"/>
      <c r="AH821" s="103"/>
      <c r="AI821" s="75">
        <f t="shared" si="970"/>
        <v>0</v>
      </c>
      <c r="AJ821" s="104"/>
      <c r="AK821" s="103"/>
      <c r="AL821" s="75">
        <f t="shared" si="971"/>
        <v>0</v>
      </c>
      <c r="AM821" s="104"/>
      <c r="AN821" s="103"/>
      <c r="AO821" s="75">
        <f t="shared" si="972"/>
        <v>0</v>
      </c>
      <c r="AP821" s="104"/>
      <c r="AQ821" s="103"/>
      <c r="AR821" s="75">
        <f t="shared" si="973"/>
        <v>0</v>
      </c>
      <c r="AS821" s="104"/>
      <c r="AT821" s="98"/>
      <c r="AU821" s="78">
        <f>SUM(I816:I824,L816:L824,O816:O824,R816:R824,U816:U824,X816:X824,AA816:AA824,AD816:AD824,AG816:AG824,AJ816:AJ822,AM816:AM822,AP816:AP822,AS816:AS822)</f>
        <v>502878</v>
      </c>
    </row>
    <row r="822" spans="1:47" ht="17.25" customHeight="1">
      <c r="A822" s="534"/>
      <c r="B822" s="548"/>
      <c r="C822" s="536"/>
      <c r="D822" s="564"/>
      <c r="E822" s="540"/>
      <c r="F822" s="91" t="s">
        <v>41</v>
      </c>
      <c r="G822" s="103"/>
      <c r="H822" s="75">
        <f t="shared" si="961"/>
        <v>0</v>
      </c>
      <c r="I822" s="104"/>
      <c r="J822" s="103"/>
      <c r="K822" s="75">
        <f t="shared" si="962"/>
        <v>0</v>
      </c>
      <c r="L822" s="104"/>
      <c r="M822" s="103"/>
      <c r="N822" s="75">
        <f t="shared" si="963"/>
        <v>0</v>
      </c>
      <c r="O822" s="104"/>
      <c r="P822" s="103"/>
      <c r="Q822" s="75">
        <f t="shared" si="964"/>
        <v>0</v>
      </c>
      <c r="R822" s="104"/>
      <c r="S822" s="103"/>
      <c r="T822" s="75">
        <f t="shared" si="965"/>
        <v>0</v>
      </c>
      <c r="U822" s="104"/>
      <c r="V822" s="103"/>
      <c r="W822" s="75">
        <f t="shared" si="966"/>
        <v>0</v>
      </c>
      <c r="X822" s="123"/>
      <c r="Y822" s="103"/>
      <c r="Z822" s="75">
        <f t="shared" si="967"/>
        <v>0</v>
      </c>
      <c r="AA822" s="104"/>
      <c r="AB822" s="103"/>
      <c r="AC822" s="75">
        <f t="shared" si="968"/>
        <v>0</v>
      </c>
      <c r="AD822" s="104"/>
      <c r="AE822" s="103"/>
      <c r="AF822" s="75">
        <f t="shared" si="969"/>
        <v>0</v>
      </c>
      <c r="AG822" s="104"/>
      <c r="AH822" s="103"/>
      <c r="AI822" s="75">
        <f t="shared" si="970"/>
        <v>0</v>
      </c>
      <c r="AJ822" s="104"/>
      <c r="AK822" s="103"/>
      <c r="AL822" s="75">
        <f t="shared" si="971"/>
        <v>0</v>
      </c>
      <c r="AM822" s="104"/>
      <c r="AN822" s="103"/>
      <c r="AO822" s="75">
        <f t="shared" si="972"/>
        <v>0</v>
      </c>
      <c r="AP822" s="104"/>
      <c r="AQ822" s="103"/>
      <c r="AR822" s="75">
        <f t="shared" si="973"/>
        <v>0</v>
      </c>
      <c r="AS822" s="104"/>
      <c r="AT822" s="98"/>
      <c r="AU822" s="79" t="s">
        <v>42</v>
      </c>
    </row>
    <row r="823" spans="1:47" ht="0.75" customHeight="1">
      <c r="A823" s="534"/>
      <c r="B823" s="548"/>
      <c r="C823" s="536"/>
      <c r="D823" s="564"/>
      <c r="E823" s="540"/>
      <c r="F823" s="91" t="s">
        <v>43</v>
      </c>
      <c r="G823" s="103"/>
      <c r="H823" s="75">
        <f t="shared" si="961"/>
        <v>0</v>
      </c>
      <c r="I823" s="104"/>
      <c r="J823" s="103"/>
      <c r="K823" s="75">
        <f t="shared" si="962"/>
        <v>0</v>
      </c>
      <c r="L823" s="104"/>
      <c r="M823" s="103"/>
      <c r="N823" s="75">
        <f t="shared" si="963"/>
        <v>0</v>
      </c>
      <c r="O823" s="104"/>
      <c r="P823" s="103"/>
      <c r="Q823" s="75">
        <f t="shared" si="964"/>
        <v>0</v>
      </c>
      <c r="R823" s="104"/>
      <c r="S823" s="103"/>
      <c r="T823" s="75">
        <f t="shared" si="965"/>
        <v>0</v>
      </c>
      <c r="U823" s="104"/>
      <c r="V823" s="103"/>
      <c r="W823" s="75">
        <f t="shared" si="966"/>
        <v>0</v>
      </c>
      <c r="X823" s="123"/>
      <c r="Y823" s="103"/>
      <c r="Z823" s="75">
        <f t="shared" si="967"/>
        <v>0</v>
      </c>
      <c r="AA823" s="104"/>
      <c r="AB823" s="103"/>
      <c r="AC823" s="75">
        <f t="shared" si="968"/>
        <v>0</v>
      </c>
      <c r="AD823" s="104"/>
      <c r="AE823" s="103"/>
      <c r="AF823" s="75">
        <f t="shared" si="969"/>
        <v>0</v>
      </c>
      <c r="AG823" s="104"/>
      <c r="AH823" s="103"/>
      <c r="AI823" s="75">
        <f t="shared" si="970"/>
        <v>0</v>
      </c>
      <c r="AJ823" s="104"/>
      <c r="AK823" s="103"/>
      <c r="AL823" s="75">
        <f t="shared" si="971"/>
        <v>0</v>
      </c>
      <c r="AM823" s="104"/>
      <c r="AN823" s="103"/>
      <c r="AO823" s="75">
        <f t="shared" si="972"/>
        <v>0</v>
      </c>
      <c r="AP823" s="104"/>
      <c r="AQ823" s="103"/>
      <c r="AR823" s="75">
        <f t="shared" si="973"/>
        <v>0</v>
      </c>
      <c r="AS823" s="104"/>
      <c r="AT823" s="98"/>
      <c r="AU823" s="80">
        <f>AU821/AU817</f>
        <v>1</v>
      </c>
    </row>
    <row r="824" spans="1:47" ht="0.75" customHeight="1">
      <c r="A824" s="481"/>
      <c r="B824" s="484"/>
      <c r="C824" s="487"/>
      <c r="D824" s="570"/>
      <c r="E824" s="493"/>
      <c r="F824" s="93" t="s">
        <v>44</v>
      </c>
      <c r="G824" s="107"/>
      <c r="H824" s="76">
        <f t="shared" si="961"/>
        <v>0</v>
      </c>
      <c r="I824" s="108"/>
      <c r="J824" s="107"/>
      <c r="K824" s="76">
        <f t="shared" si="962"/>
        <v>0</v>
      </c>
      <c r="L824" s="108"/>
      <c r="M824" s="107"/>
      <c r="N824" s="76">
        <f t="shared" si="963"/>
        <v>0</v>
      </c>
      <c r="O824" s="108"/>
      <c r="P824" s="107"/>
      <c r="Q824" s="76">
        <f t="shared" si="964"/>
        <v>0</v>
      </c>
      <c r="R824" s="108"/>
      <c r="S824" s="107"/>
      <c r="T824" s="76">
        <f t="shared" si="965"/>
        <v>0</v>
      </c>
      <c r="U824" s="108"/>
      <c r="V824" s="107"/>
      <c r="W824" s="76">
        <f t="shared" si="966"/>
        <v>0</v>
      </c>
      <c r="X824" s="125"/>
      <c r="Y824" s="107"/>
      <c r="Z824" s="76">
        <f t="shared" si="967"/>
        <v>0</v>
      </c>
      <c r="AA824" s="108"/>
      <c r="AB824" s="107"/>
      <c r="AC824" s="76">
        <f t="shared" si="968"/>
        <v>0</v>
      </c>
      <c r="AD824" s="108"/>
      <c r="AE824" s="107"/>
      <c r="AF824" s="76">
        <f t="shared" si="969"/>
        <v>0</v>
      </c>
      <c r="AG824" s="108"/>
      <c r="AH824" s="107"/>
      <c r="AI824" s="76">
        <f t="shared" si="970"/>
        <v>0</v>
      </c>
      <c r="AJ824" s="108"/>
      <c r="AK824" s="107"/>
      <c r="AL824" s="76">
        <f t="shared" si="971"/>
        <v>0</v>
      </c>
      <c r="AM824" s="108"/>
      <c r="AN824" s="107"/>
      <c r="AO824" s="76">
        <f t="shared" si="972"/>
        <v>0</v>
      </c>
      <c r="AP824" s="108"/>
      <c r="AQ824" s="107"/>
      <c r="AR824" s="76">
        <f t="shared" si="973"/>
        <v>0</v>
      </c>
      <c r="AS824" s="108"/>
      <c r="AT824" s="100"/>
      <c r="AU824" s="84"/>
    </row>
    <row r="825" spans="1:47" ht="11.25" customHeight="1">
      <c r="A825" s="546" t="s">
        <v>22</v>
      </c>
      <c r="B825" s="532" t="s">
        <v>18</v>
      </c>
      <c r="C825" s="532" t="s">
        <v>19</v>
      </c>
      <c r="D825" s="532" t="s">
        <v>204</v>
      </c>
      <c r="E825" s="532" t="s">
        <v>21</v>
      </c>
      <c r="F825" s="550" t="s">
        <v>23</v>
      </c>
      <c r="G825" s="512" t="s">
        <v>24</v>
      </c>
      <c r="H825" s="502" t="s">
        <v>25</v>
      </c>
      <c r="I825" s="504" t="s">
        <v>26</v>
      </c>
      <c r="J825" s="512" t="s">
        <v>24</v>
      </c>
      <c r="K825" s="502" t="s">
        <v>25</v>
      </c>
      <c r="L825" s="504" t="s">
        <v>26</v>
      </c>
      <c r="M825" s="512" t="s">
        <v>24</v>
      </c>
      <c r="N825" s="502" t="s">
        <v>25</v>
      </c>
      <c r="O825" s="504" t="s">
        <v>26</v>
      </c>
      <c r="P825" s="512" t="s">
        <v>24</v>
      </c>
      <c r="Q825" s="502" t="s">
        <v>25</v>
      </c>
      <c r="R825" s="504" t="s">
        <v>26</v>
      </c>
      <c r="S825" s="512" t="s">
        <v>24</v>
      </c>
      <c r="T825" s="502" t="s">
        <v>25</v>
      </c>
      <c r="U825" s="504" t="s">
        <v>26</v>
      </c>
      <c r="V825" s="512" t="s">
        <v>24</v>
      </c>
      <c r="W825" s="502" t="s">
        <v>25</v>
      </c>
      <c r="X825" s="542" t="s">
        <v>26</v>
      </c>
      <c r="Y825" s="512" t="s">
        <v>24</v>
      </c>
      <c r="Z825" s="502" t="s">
        <v>25</v>
      </c>
      <c r="AA825" s="504" t="s">
        <v>26</v>
      </c>
      <c r="AB825" s="512" t="s">
        <v>24</v>
      </c>
      <c r="AC825" s="502" t="s">
        <v>25</v>
      </c>
      <c r="AD825" s="504" t="s">
        <v>26</v>
      </c>
      <c r="AE825" s="512" t="s">
        <v>24</v>
      </c>
      <c r="AF825" s="502" t="s">
        <v>25</v>
      </c>
      <c r="AG825" s="504" t="s">
        <v>26</v>
      </c>
      <c r="AH825" s="512" t="s">
        <v>24</v>
      </c>
      <c r="AI825" s="502" t="s">
        <v>25</v>
      </c>
      <c r="AJ825" s="504" t="s">
        <v>26</v>
      </c>
      <c r="AK825" s="512" t="s">
        <v>24</v>
      </c>
      <c r="AL825" s="502" t="s">
        <v>25</v>
      </c>
      <c r="AM825" s="504" t="s">
        <v>26</v>
      </c>
      <c r="AN825" s="512" t="s">
        <v>24</v>
      </c>
      <c r="AO825" s="502" t="s">
        <v>25</v>
      </c>
      <c r="AP825" s="504" t="s">
        <v>26</v>
      </c>
      <c r="AQ825" s="512" t="s">
        <v>24</v>
      </c>
      <c r="AR825" s="502" t="s">
        <v>25</v>
      </c>
      <c r="AS825" s="504" t="s">
        <v>26</v>
      </c>
      <c r="AT825" s="544" t="s">
        <v>24</v>
      </c>
      <c r="AU825" s="552" t="s">
        <v>27</v>
      </c>
    </row>
    <row r="826" spans="1:47" ht="25.5" customHeight="1">
      <c r="A826" s="547"/>
      <c r="B826" s="533"/>
      <c r="C826" s="533"/>
      <c r="D826" s="533"/>
      <c r="E826" s="533"/>
      <c r="F826" s="551"/>
      <c r="G826" s="513"/>
      <c r="H826" s="503"/>
      <c r="I826" s="505"/>
      <c r="J826" s="513"/>
      <c r="K826" s="503"/>
      <c r="L826" s="505"/>
      <c r="M826" s="513"/>
      <c r="N826" s="503"/>
      <c r="O826" s="505"/>
      <c r="P826" s="513"/>
      <c r="Q826" s="503"/>
      <c r="R826" s="505"/>
      <c r="S826" s="513"/>
      <c r="T826" s="503"/>
      <c r="U826" s="505"/>
      <c r="V826" s="513"/>
      <c r="W826" s="503"/>
      <c r="X826" s="543"/>
      <c r="Y826" s="513"/>
      <c r="Z826" s="503"/>
      <c r="AA826" s="505"/>
      <c r="AB826" s="513"/>
      <c r="AC826" s="503"/>
      <c r="AD826" s="505"/>
      <c r="AE826" s="513"/>
      <c r="AF826" s="503"/>
      <c r="AG826" s="505"/>
      <c r="AH826" s="513"/>
      <c r="AI826" s="503"/>
      <c r="AJ826" s="505"/>
      <c r="AK826" s="513"/>
      <c r="AL826" s="503"/>
      <c r="AM826" s="505"/>
      <c r="AN826" s="513"/>
      <c r="AO826" s="503"/>
      <c r="AP826" s="505"/>
      <c r="AQ826" s="513"/>
      <c r="AR826" s="503"/>
      <c r="AS826" s="505"/>
      <c r="AT826" s="545"/>
      <c r="AU826" s="553"/>
    </row>
    <row r="827" spans="1:47" ht="15">
      <c r="A827" s="534" t="s">
        <v>246</v>
      </c>
      <c r="B827" s="548" t="s">
        <v>454</v>
      </c>
      <c r="C827" s="536">
        <v>2615</v>
      </c>
      <c r="D827" s="538" t="s">
        <v>455</v>
      </c>
      <c r="E827" s="540" t="s">
        <v>456</v>
      </c>
      <c r="F827" s="91" t="s">
        <v>31</v>
      </c>
      <c r="G827" s="103"/>
      <c r="H827" s="75">
        <f t="shared" ref="H827:H835" si="974">G827-I827</f>
        <v>0</v>
      </c>
      <c r="I827" s="104"/>
      <c r="J827" s="103"/>
      <c r="K827" s="75">
        <f t="shared" ref="K827:K835" si="975">J827-L827</f>
        <v>0</v>
      </c>
      <c r="L827" s="104"/>
      <c r="M827" s="103"/>
      <c r="N827" s="75">
        <f t="shared" ref="N827:N835" si="976">M827-O827</f>
        <v>0</v>
      </c>
      <c r="O827" s="104"/>
      <c r="P827" s="103"/>
      <c r="Q827" s="75">
        <f t="shared" ref="Q827:Q828" si="977">SUM(P827)</f>
        <v>0</v>
      </c>
      <c r="R827" s="104"/>
      <c r="S827" s="103"/>
      <c r="T827" s="75">
        <f t="shared" ref="T827:T835" si="978">S827-U827</f>
        <v>0</v>
      </c>
      <c r="U827" s="104"/>
      <c r="V827" s="103"/>
      <c r="W827" s="75">
        <f t="shared" ref="W827:W835" si="979">V827-X827</f>
        <v>0</v>
      </c>
      <c r="X827" s="123"/>
      <c r="Y827" s="103"/>
      <c r="Z827" s="75">
        <f t="shared" ref="Z827:Z835" si="980">Y827-AA827</f>
        <v>0</v>
      </c>
      <c r="AA827" s="104"/>
      <c r="AB827" s="103"/>
      <c r="AC827" s="75">
        <f t="shared" ref="AC827:AC835" si="981">AB827-AD827</f>
        <v>0</v>
      </c>
      <c r="AD827" s="104"/>
      <c r="AE827" s="103"/>
      <c r="AF827" s="75">
        <f t="shared" ref="AF827:AF835" si="982">AE827-AG827</f>
        <v>0</v>
      </c>
      <c r="AG827" s="104"/>
      <c r="AH827" s="103"/>
      <c r="AI827" s="75">
        <f t="shared" ref="AI827:AI835" si="983">AH827-AJ827</f>
        <v>0</v>
      </c>
      <c r="AJ827" s="104"/>
      <c r="AK827" s="103"/>
      <c r="AL827" s="75">
        <f t="shared" ref="AL827:AL835" si="984">AK827-AM827</f>
        <v>0</v>
      </c>
      <c r="AM827" s="104"/>
      <c r="AN827" s="103"/>
      <c r="AO827" s="75">
        <f t="shared" ref="AO827:AO835" si="985">AN827-AP827</f>
        <v>0</v>
      </c>
      <c r="AP827" s="104"/>
      <c r="AQ827" s="103"/>
      <c r="AR827" s="75">
        <f t="shared" ref="AR827:AR835" si="986">AQ827-AS827</f>
        <v>0</v>
      </c>
      <c r="AS827" s="104"/>
      <c r="AT827" s="98"/>
      <c r="AU827" s="77" t="s">
        <v>32</v>
      </c>
    </row>
    <row r="828" spans="1:47" ht="13.5" customHeight="1">
      <c r="A828" s="534"/>
      <c r="B828" s="548"/>
      <c r="C828" s="536"/>
      <c r="D828" s="538"/>
      <c r="E828" s="540"/>
      <c r="F828" s="91" t="s">
        <v>33</v>
      </c>
      <c r="G828" s="103"/>
      <c r="H828" s="75">
        <f t="shared" si="974"/>
        <v>0</v>
      </c>
      <c r="I828" s="104"/>
      <c r="J828" s="103"/>
      <c r="K828" s="75">
        <f t="shared" si="975"/>
        <v>0</v>
      </c>
      <c r="L828" s="104"/>
      <c r="M828" s="103"/>
      <c r="N828" s="75">
        <f t="shared" si="976"/>
        <v>0</v>
      </c>
      <c r="O828" s="104"/>
      <c r="P828" s="103"/>
      <c r="Q828" s="75">
        <f t="shared" si="977"/>
        <v>0</v>
      </c>
      <c r="R828" s="104"/>
      <c r="S828" s="103"/>
      <c r="T828" s="75">
        <f t="shared" si="978"/>
        <v>0</v>
      </c>
      <c r="U828" s="104"/>
      <c r="V828" s="103"/>
      <c r="W828" s="75">
        <f t="shared" si="979"/>
        <v>0</v>
      </c>
      <c r="X828" s="123"/>
      <c r="Y828" s="103"/>
      <c r="Z828" s="75">
        <f t="shared" si="980"/>
        <v>0</v>
      </c>
      <c r="AA828" s="104"/>
      <c r="AB828" s="103"/>
      <c r="AC828" s="75">
        <f t="shared" si="981"/>
        <v>0</v>
      </c>
      <c r="AD828" s="104"/>
      <c r="AE828" s="103"/>
      <c r="AF828" s="75">
        <f t="shared" si="982"/>
        <v>0</v>
      </c>
      <c r="AG828" s="104"/>
      <c r="AH828" s="103"/>
      <c r="AI828" s="75">
        <f t="shared" si="983"/>
        <v>0</v>
      </c>
      <c r="AJ828" s="104"/>
      <c r="AK828" s="103"/>
      <c r="AL828" s="75">
        <f t="shared" si="984"/>
        <v>0</v>
      </c>
      <c r="AM828" s="104"/>
      <c r="AN828" s="103"/>
      <c r="AO828" s="75">
        <f t="shared" si="985"/>
        <v>0</v>
      </c>
      <c r="AP828" s="104"/>
      <c r="AQ828" s="103"/>
      <c r="AR828" s="75">
        <f t="shared" si="986"/>
        <v>0</v>
      </c>
      <c r="AS828" s="104"/>
      <c r="AT828" s="98"/>
      <c r="AU828" s="78">
        <f>SUM(G827:G835,J827:J835,M827:M835,P827:P835,S827:S835,V827:V835,Y827:Y835,AB827:AB835,AE827:AE835,AH827:AH835,AK827:AK835,AT827:AT835,AN827:AN835,AQ827:AQ835)</f>
        <v>3482188</v>
      </c>
    </row>
    <row r="829" spans="1:47" ht="15.75" customHeight="1">
      <c r="A829" s="534"/>
      <c r="B829" s="548"/>
      <c r="C829" s="536"/>
      <c r="D829" s="538"/>
      <c r="E829" s="540"/>
      <c r="F829" s="91" t="s">
        <v>34</v>
      </c>
      <c r="G829" s="103"/>
      <c r="H829" s="75">
        <f t="shared" si="974"/>
        <v>0</v>
      </c>
      <c r="I829" s="104"/>
      <c r="J829" s="103"/>
      <c r="K829" s="75">
        <f t="shared" si="975"/>
        <v>0</v>
      </c>
      <c r="L829" s="104"/>
      <c r="M829" s="103"/>
      <c r="N829" s="75">
        <f t="shared" si="976"/>
        <v>0</v>
      </c>
      <c r="O829" s="104"/>
      <c r="P829" s="103"/>
      <c r="Q829" s="75">
        <f>SUM(P829)</f>
        <v>0</v>
      </c>
      <c r="R829" s="104"/>
      <c r="S829" s="103"/>
      <c r="T829" s="75">
        <f t="shared" si="978"/>
        <v>0</v>
      </c>
      <c r="U829" s="104"/>
      <c r="V829" s="103"/>
      <c r="W829" s="75">
        <f t="shared" si="979"/>
        <v>0</v>
      </c>
      <c r="X829" s="123"/>
      <c r="Y829" s="168"/>
      <c r="Z829" s="75">
        <f t="shared" si="980"/>
        <v>0</v>
      </c>
      <c r="AA829" s="104"/>
      <c r="AB829" s="168">
        <v>325000</v>
      </c>
      <c r="AC829" s="75">
        <f t="shared" si="981"/>
        <v>0</v>
      </c>
      <c r="AD829" s="170">
        <v>325000</v>
      </c>
      <c r="AE829" s="103"/>
      <c r="AF829" s="75">
        <f t="shared" si="982"/>
        <v>0</v>
      </c>
      <c r="AG829" s="104"/>
      <c r="AH829" s="103"/>
      <c r="AI829" s="75">
        <f t="shared" si="983"/>
        <v>0</v>
      </c>
      <c r="AJ829" s="104"/>
      <c r="AK829" s="103"/>
      <c r="AL829" s="75">
        <f t="shared" si="984"/>
        <v>0</v>
      </c>
      <c r="AM829" s="104"/>
      <c r="AN829" s="103"/>
      <c r="AO829" s="75">
        <f t="shared" si="985"/>
        <v>0</v>
      </c>
      <c r="AP829" s="104"/>
      <c r="AQ829" s="103"/>
      <c r="AR829" s="75">
        <f t="shared" si="986"/>
        <v>0</v>
      </c>
      <c r="AS829" s="104"/>
      <c r="AT829" s="98"/>
      <c r="AU829" s="79" t="s">
        <v>35</v>
      </c>
    </row>
    <row r="830" spans="1:47" ht="13.5" customHeight="1">
      <c r="A830" s="534"/>
      <c r="B830" s="548"/>
      <c r="C830" s="536"/>
      <c r="D830" s="538"/>
      <c r="E830" s="540"/>
      <c r="F830" s="91" t="s">
        <v>36</v>
      </c>
      <c r="G830" s="103"/>
      <c r="H830" s="75">
        <f t="shared" si="974"/>
        <v>0</v>
      </c>
      <c r="I830" s="104"/>
      <c r="J830" s="103"/>
      <c r="K830" s="75">
        <f t="shared" si="975"/>
        <v>0</v>
      </c>
      <c r="L830" s="104"/>
      <c r="M830" s="103"/>
      <c r="N830" s="75">
        <f t="shared" si="976"/>
        <v>0</v>
      </c>
      <c r="O830" s="104"/>
      <c r="P830" s="103"/>
      <c r="Q830" s="75">
        <f t="shared" ref="Q830:Q835" si="987">SUM(P830)</f>
        <v>0</v>
      </c>
      <c r="R830" s="104"/>
      <c r="S830" s="103"/>
      <c r="T830" s="75">
        <f t="shared" si="978"/>
        <v>0</v>
      </c>
      <c r="U830" s="104"/>
      <c r="V830" s="103"/>
      <c r="W830" s="75">
        <f t="shared" si="979"/>
        <v>0</v>
      </c>
      <c r="X830" s="123"/>
      <c r="Y830" s="103"/>
      <c r="Z830" s="75">
        <f t="shared" si="980"/>
        <v>0</v>
      </c>
      <c r="AA830" s="104"/>
      <c r="AB830" s="103"/>
      <c r="AC830" s="75">
        <f t="shared" si="981"/>
        <v>0</v>
      </c>
      <c r="AD830" s="104"/>
      <c r="AE830" s="180"/>
      <c r="AF830" s="75">
        <f t="shared" si="982"/>
        <v>0</v>
      </c>
      <c r="AG830" s="104"/>
      <c r="AH830" s="168"/>
      <c r="AI830" s="169">
        <f t="shared" si="983"/>
        <v>0</v>
      </c>
      <c r="AJ830" s="170"/>
      <c r="AK830" s="462">
        <v>490000</v>
      </c>
      <c r="AL830" s="463">
        <f t="shared" si="984"/>
        <v>490000</v>
      </c>
      <c r="AM830" s="464"/>
      <c r="AN830" s="103"/>
      <c r="AO830" s="75">
        <f t="shared" si="985"/>
        <v>0</v>
      </c>
      <c r="AP830" s="104"/>
      <c r="AQ830" s="103"/>
      <c r="AR830" s="75">
        <f t="shared" si="986"/>
        <v>0</v>
      </c>
      <c r="AS830" s="104"/>
      <c r="AT830" s="98"/>
      <c r="AU830" s="78">
        <f>SUM(H827:H835,K827:K835,N827:N835,Q827:Q835,T827:T835,W827:W835,Z827:Z835,AC827:AC835,AF827:AF835,AI827:AI835,AL827:AL835,AO827:AO835,AR827:AR835)</f>
        <v>3157188</v>
      </c>
    </row>
    <row r="831" spans="1:47" ht="13.5" customHeight="1">
      <c r="A831" s="534"/>
      <c r="B831" s="548"/>
      <c r="C831" s="536"/>
      <c r="D831" s="538"/>
      <c r="E831" s="540"/>
      <c r="F831" s="91" t="s">
        <v>37</v>
      </c>
      <c r="G831" s="103"/>
      <c r="H831" s="75">
        <f t="shared" si="974"/>
        <v>0</v>
      </c>
      <c r="I831" s="104"/>
      <c r="J831" s="103"/>
      <c r="K831" s="75">
        <f t="shared" si="975"/>
        <v>0</v>
      </c>
      <c r="L831" s="104"/>
      <c r="M831" s="103"/>
      <c r="N831" s="75">
        <f t="shared" si="976"/>
        <v>0</v>
      </c>
      <c r="O831" s="104"/>
      <c r="P831" s="103"/>
      <c r="Q831" s="75">
        <f t="shared" si="987"/>
        <v>0</v>
      </c>
      <c r="R831" s="104"/>
      <c r="S831" s="103"/>
      <c r="T831" s="75">
        <f t="shared" si="978"/>
        <v>0</v>
      </c>
      <c r="U831" s="104"/>
      <c r="V831" s="103"/>
      <c r="W831" s="75">
        <f t="shared" si="979"/>
        <v>0</v>
      </c>
      <c r="X831" s="123"/>
      <c r="Y831" s="103"/>
      <c r="Z831" s="75">
        <f t="shared" si="980"/>
        <v>0</v>
      </c>
      <c r="AA831" s="104"/>
      <c r="AB831" s="103"/>
      <c r="AC831" s="75">
        <f t="shared" si="981"/>
        <v>0</v>
      </c>
      <c r="AD831" s="104"/>
      <c r="AE831" s="103"/>
      <c r="AF831" s="75">
        <f t="shared" si="982"/>
        <v>0</v>
      </c>
      <c r="AG831" s="104"/>
      <c r="AH831" s="180"/>
      <c r="AI831" s="75">
        <f t="shared" si="983"/>
        <v>0</v>
      </c>
      <c r="AJ831" s="104"/>
      <c r="AK831" s="103"/>
      <c r="AL831" s="75">
        <f t="shared" si="984"/>
        <v>0</v>
      </c>
      <c r="AM831" s="104"/>
      <c r="AN831" s="462">
        <v>664063</v>
      </c>
      <c r="AO831" s="463">
        <f t="shared" si="985"/>
        <v>664063</v>
      </c>
      <c r="AP831" s="464"/>
      <c r="AQ831" s="103"/>
      <c r="AR831" s="75">
        <f t="shared" si="986"/>
        <v>0</v>
      </c>
      <c r="AS831" s="104"/>
      <c r="AT831" s="98"/>
      <c r="AU831" s="79" t="s">
        <v>38</v>
      </c>
    </row>
    <row r="832" spans="1:47" ht="13.5" customHeight="1">
      <c r="A832" s="534"/>
      <c r="B832" s="548"/>
      <c r="C832" s="536"/>
      <c r="D832" s="538"/>
      <c r="E832" s="540"/>
      <c r="F832" s="91" t="s">
        <v>40</v>
      </c>
      <c r="G832" s="103"/>
      <c r="H832" s="75">
        <f t="shared" si="974"/>
        <v>0</v>
      </c>
      <c r="I832" s="104"/>
      <c r="J832" s="103"/>
      <c r="K832" s="75">
        <f t="shared" si="975"/>
        <v>0</v>
      </c>
      <c r="L832" s="104"/>
      <c r="M832" s="103"/>
      <c r="N832" s="75">
        <f t="shared" si="976"/>
        <v>0</v>
      </c>
      <c r="O832" s="104"/>
      <c r="P832" s="103"/>
      <c r="Q832" s="75">
        <f t="shared" si="987"/>
        <v>0</v>
      </c>
      <c r="R832" s="104"/>
      <c r="S832" s="103"/>
      <c r="T832" s="75">
        <f t="shared" si="978"/>
        <v>0</v>
      </c>
      <c r="U832" s="104"/>
      <c r="V832" s="103"/>
      <c r="W832" s="75">
        <f t="shared" si="979"/>
        <v>0</v>
      </c>
      <c r="X832" s="123"/>
      <c r="Y832" s="103"/>
      <c r="Z832" s="75">
        <f t="shared" si="980"/>
        <v>0</v>
      </c>
      <c r="AA832" s="104"/>
      <c r="AB832" s="103"/>
      <c r="AC832" s="75">
        <f t="shared" si="981"/>
        <v>0</v>
      </c>
      <c r="AD832" s="104"/>
      <c r="AE832" s="103"/>
      <c r="AF832" s="75">
        <f t="shared" si="982"/>
        <v>0</v>
      </c>
      <c r="AG832" s="104"/>
      <c r="AH832" s="103"/>
      <c r="AI832" s="75">
        <f t="shared" si="983"/>
        <v>0</v>
      </c>
      <c r="AJ832" s="104"/>
      <c r="AK832" s="180"/>
      <c r="AL832" s="75">
        <f t="shared" si="984"/>
        <v>0</v>
      </c>
      <c r="AM832" s="104"/>
      <c r="AN832" s="180"/>
      <c r="AO832" s="75">
        <f t="shared" si="985"/>
        <v>0</v>
      </c>
      <c r="AP832" s="104"/>
      <c r="AQ832" s="470">
        <v>2003125</v>
      </c>
      <c r="AR832" s="463">
        <f t="shared" si="986"/>
        <v>2003125</v>
      </c>
      <c r="AS832" s="464"/>
      <c r="AT832" s="98"/>
      <c r="AU832" s="78">
        <f>SUM(I827:I835,L827:L835,O827:O835,R827:R835,U827:U835,X827:X835,AA827:AA835,AD827:AD835,AG827:AG835,AJ827:AJ835,AM827:AM835,AP827:AP835,AS827:AS835)</f>
        <v>325000</v>
      </c>
    </row>
    <row r="833" spans="1:47" ht="13.5" customHeight="1">
      <c r="A833" s="534"/>
      <c r="B833" s="548"/>
      <c r="C833" s="536"/>
      <c r="D833" s="538"/>
      <c r="E833" s="540"/>
      <c r="F833" s="91" t="s">
        <v>41</v>
      </c>
      <c r="G833" s="103"/>
      <c r="H833" s="75">
        <f t="shared" si="974"/>
        <v>0</v>
      </c>
      <c r="I833" s="104"/>
      <c r="J833" s="103"/>
      <c r="K833" s="75">
        <f t="shared" si="975"/>
        <v>0</v>
      </c>
      <c r="L833" s="104"/>
      <c r="M833" s="103"/>
      <c r="N833" s="75">
        <f t="shared" si="976"/>
        <v>0</v>
      </c>
      <c r="O833" s="104"/>
      <c r="P833" s="103"/>
      <c r="Q833" s="75">
        <f t="shared" si="987"/>
        <v>0</v>
      </c>
      <c r="R833" s="104"/>
      <c r="S833" s="103"/>
      <c r="T833" s="75">
        <f t="shared" si="978"/>
        <v>0</v>
      </c>
      <c r="U833" s="104"/>
      <c r="V833" s="103"/>
      <c r="W833" s="75">
        <f t="shared" si="979"/>
        <v>0</v>
      </c>
      <c r="X833" s="123"/>
      <c r="Y833" s="103"/>
      <c r="Z833" s="75">
        <f t="shared" si="980"/>
        <v>0</v>
      </c>
      <c r="AA833" s="104"/>
      <c r="AB833" s="103"/>
      <c r="AC833" s="75">
        <f t="shared" si="981"/>
        <v>0</v>
      </c>
      <c r="AD833" s="104"/>
      <c r="AE833" s="103"/>
      <c r="AF833" s="75">
        <f t="shared" si="982"/>
        <v>0</v>
      </c>
      <c r="AG833" s="104"/>
      <c r="AH833" s="103"/>
      <c r="AI833" s="75">
        <f t="shared" si="983"/>
        <v>0</v>
      </c>
      <c r="AJ833" s="104"/>
      <c r="AK833" s="103"/>
      <c r="AL833" s="75">
        <f t="shared" si="984"/>
        <v>0</v>
      </c>
      <c r="AM833" s="104"/>
      <c r="AN833" s="103"/>
      <c r="AO833" s="75">
        <f t="shared" si="985"/>
        <v>0</v>
      </c>
      <c r="AP833" s="104"/>
      <c r="AQ833" s="103"/>
      <c r="AR833" s="75">
        <f t="shared" si="986"/>
        <v>0</v>
      </c>
      <c r="AS833" s="104"/>
      <c r="AT833" s="98"/>
      <c r="AU833" s="79" t="s">
        <v>42</v>
      </c>
    </row>
    <row r="834" spans="1:47" ht="13.5" customHeight="1">
      <c r="A834" s="534"/>
      <c r="B834" s="548"/>
      <c r="C834" s="536"/>
      <c r="D834" s="538"/>
      <c r="E834" s="540"/>
      <c r="F834" s="91" t="s">
        <v>43</v>
      </c>
      <c r="G834" s="103"/>
      <c r="H834" s="75">
        <f t="shared" si="974"/>
        <v>0</v>
      </c>
      <c r="I834" s="104"/>
      <c r="J834" s="103"/>
      <c r="K834" s="75">
        <f t="shared" si="975"/>
        <v>0</v>
      </c>
      <c r="L834" s="104"/>
      <c r="M834" s="103"/>
      <c r="N834" s="75">
        <f t="shared" si="976"/>
        <v>0</v>
      </c>
      <c r="O834" s="104"/>
      <c r="P834" s="103"/>
      <c r="Q834" s="75">
        <f t="shared" si="987"/>
        <v>0</v>
      </c>
      <c r="R834" s="104"/>
      <c r="S834" s="103"/>
      <c r="T834" s="75">
        <f t="shared" si="978"/>
        <v>0</v>
      </c>
      <c r="U834" s="104"/>
      <c r="V834" s="103"/>
      <c r="W834" s="75">
        <f t="shared" si="979"/>
        <v>0</v>
      </c>
      <c r="X834" s="123"/>
      <c r="Y834" s="103"/>
      <c r="Z834" s="75">
        <f t="shared" si="980"/>
        <v>0</v>
      </c>
      <c r="AA834" s="104"/>
      <c r="AB834" s="103"/>
      <c r="AC834" s="75">
        <f t="shared" si="981"/>
        <v>0</v>
      </c>
      <c r="AD834" s="104"/>
      <c r="AE834" s="103"/>
      <c r="AF834" s="75">
        <f t="shared" si="982"/>
        <v>0</v>
      </c>
      <c r="AG834" s="104"/>
      <c r="AH834" s="103"/>
      <c r="AI834" s="75">
        <f t="shared" si="983"/>
        <v>0</v>
      </c>
      <c r="AJ834" s="104"/>
      <c r="AK834" s="103"/>
      <c r="AL834" s="75">
        <f t="shared" si="984"/>
        <v>0</v>
      </c>
      <c r="AM834" s="104"/>
      <c r="AN834" s="103"/>
      <c r="AO834" s="75">
        <f t="shared" si="985"/>
        <v>0</v>
      </c>
      <c r="AP834" s="104"/>
      <c r="AQ834" s="103"/>
      <c r="AR834" s="75">
        <f t="shared" si="986"/>
        <v>0</v>
      </c>
      <c r="AS834" s="104"/>
      <c r="AT834" s="98"/>
      <c r="AU834" s="80">
        <f>AU832/AU828</f>
        <v>9.333212336611349E-2</v>
      </c>
    </row>
    <row r="835" spans="1:47" ht="13.5" customHeight="1">
      <c r="A835" s="535"/>
      <c r="B835" s="549"/>
      <c r="C835" s="537"/>
      <c r="D835" s="539"/>
      <c r="E835" s="541"/>
      <c r="F835" s="92" t="s">
        <v>44</v>
      </c>
      <c r="G835" s="105"/>
      <c r="H835" s="81">
        <f t="shared" si="974"/>
        <v>0</v>
      </c>
      <c r="I835" s="106"/>
      <c r="J835" s="105"/>
      <c r="K835" s="81">
        <f t="shared" si="975"/>
        <v>0</v>
      </c>
      <c r="L835" s="106"/>
      <c r="M835" s="105"/>
      <c r="N835" s="81">
        <f t="shared" si="976"/>
        <v>0</v>
      </c>
      <c r="O835" s="106"/>
      <c r="P835" s="105"/>
      <c r="Q835" s="81">
        <f t="shared" si="987"/>
        <v>0</v>
      </c>
      <c r="R835" s="106"/>
      <c r="S835" s="105"/>
      <c r="T835" s="81">
        <f t="shared" si="978"/>
        <v>0</v>
      </c>
      <c r="U835" s="106"/>
      <c r="V835" s="105"/>
      <c r="W835" s="81">
        <f t="shared" si="979"/>
        <v>0</v>
      </c>
      <c r="X835" s="124"/>
      <c r="Y835" s="105"/>
      <c r="Z835" s="81">
        <f t="shared" si="980"/>
        <v>0</v>
      </c>
      <c r="AA835" s="106"/>
      <c r="AB835" s="105"/>
      <c r="AC835" s="81">
        <f t="shared" si="981"/>
        <v>0</v>
      </c>
      <c r="AD835" s="106"/>
      <c r="AE835" s="105"/>
      <c r="AF835" s="81">
        <f t="shared" si="982"/>
        <v>0</v>
      </c>
      <c r="AG835" s="106"/>
      <c r="AH835" s="105"/>
      <c r="AI835" s="81">
        <f t="shared" si="983"/>
        <v>0</v>
      </c>
      <c r="AJ835" s="106"/>
      <c r="AK835" s="105"/>
      <c r="AL835" s="81">
        <f t="shared" si="984"/>
        <v>0</v>
      </c>
      <c r="AM835" s="106"/>
      <c r="AN835" s="105"/>
      <c r="AO835" s="81">
        <f t="shared" si="985"/>
        <v>0</v>
      </c>
      <c r="AP835" s="106"/>
      <c r="AQ835" s="105"/>
      <c r="AR835" s="81">
        <f t="shared" si="986"/>
        <v>0</v>
      </c>
      <c r="AS835" s="106"/>
      <c r="AT835" s="99"/>
      <c r="AU835" s="82"/>
    </row>
    <row r="836" spans="1:47" ht="15" customHeight="1">
      <c r="A836" s="497" t="s">
        <v>22</v>
      </c>
      <c r="B836" s="499" t="s">
        <v>18</v>
      </c>
      <c r="C836" s="499" t="s">
        <v>19</v>
      </c>
      <c r="D836" s="499" t="s">
        <v>204</v>
      </c>
      <c r="E836" s="499" t="s">
        <v>21</v>
      </c>
      <c r="F836" s="558" t="s">
        <v>23</v>
      </c>
      <c r="G836" s="474" t="s">
        <v>24</v>
      </c>
      <c r="H836" s="476" t="s">
        <v>25</v>
      </c>
      <c r="I836" s="478" t="s">
        <v>26</v>
      </c>
      <c r="J836" s="474" t="s">
        <v>24</v>
      </c>
      <c r="K836" s="476" t="s">
        <v>25</v>
      </c>
      <c r="L836" s="478" t="s">
        <v>26</v>
      </c>
      <c r="M836" s="474" t="s">
        <v>24</v>
      </c>
      <c r="N836" s="476" t="s">
        <v>25</v>
      </c>
      <c r="O836" s="478" t="s">
        <v>26</v>
      </c>
      <c r="P836" s="474" t="s">
        <v>24</v>
      </c>
      <c r="Q836" s="476" t="s">
        <v>25</v>
      </c>
      <c r="R836" s="478" t="s">
        <v>26</v>
      </c>
      <c r="S836" s="474" t="s">
        <v>24</v>
      </c>
      <c r="T836" s="476" t="s">
        <v>25</v>
      </c>
      <c r="U836" s="478" t="s">
        <v>26</v>
      </c>
      <c r="V836" s="474" t="s">
        <v>24</v>
      </c>
      <c r="W836" s="476" t="s">
        <v>25</v>
      </c>
      <c r="X836" s="559" t="s">
        <v>26</v>
      </c>
      <c r="Y836" s="474" t="s">
        <v>24</v>
      </c>
      <c r="Z836" s="476" t="s">
        <v>25</v>
      </c>
      <c r="AA836" s="478" t="s">
        <v>26</v>
      </c>
      <c r="AB836" s="474" t="s">
        <v>24</v>
      </c>
      <c r="AC836" s="476" t="s">
        <v>25</v>
      </c>
      <c r="AD836" s="478" t="s">
        <v>26</v>
      </c>
      <c r="AE836" s="474" t="s">
        <v>24</v>
      </c>
      <c r="AF836" s="476" t="s">
        <v>25</v>
      </c>
      <c r="AG836" s="478" t="s">
        <v>26</v>
      </c>
      <c r="AH836" s="474" t="s">
        <v>24</v>
      </c>
      <c r="AI836" s="476" t="s">
        <v>25</v>
      </c>
      <c r="AJ836" s="478" t="s">
        <v>26</v>
      </c>
      <c r="AK836" s="474" t="s">
        <v>24</v>
      </c>
      <c r="AL836" s="476" t="s">
        <v>25</v>
      </c>
      <c r="AM836" s="478" t="s">
        <v>26</v>
      </c>
      <c r="AN836" s="474" t="s">
        <v>24</v>
      </c>
      <c r="AO836" s="476" t="s">
        <v>25</v>
      </c>
      <c r="AP836" s="478" t="s">
        <v>26</v>
      </c>
      <c r="AQ836" s="474" t="s">
        <v>24</v>
      </c>
      <c r="AR836" s="476" t="s">
        <v>25</v>
      </c>
      <c r="AS836" s="478" t="s">
        <v>26</v>
      </c>
      <c r="AT836" s="563" t="s">
        <v>24</v>
      </c>
      <c r="AU836" s="480" t="s">
        <v>27</v>
      </c>
    </row>
    <row r="837" spans="1:47" ht="15" customHeight="1">
      <c r="A837" s="547"/>
      <c r="B837" s="533"/>
      <c r="C837" s="533"/>
      <c r="D837" s="533"/>
      <c r="E837" s="533"/>
      <c r="F837" s="551"/>
      <c r="G837" s="513"/>
      <c r="H837" s="503"/>
      <c r="I837" s="505"/>
      <c r="J837" s="513"/>
      <c r="K837" s="503"/>
      <c r="L837" s="505"/>
      <c r="M837" s="513"/>
      <c r="N837" s="503"/>
      <c r="O837" s="505"/>
      <c r="P837" s="513"/>
      <c r="Q837" s="503"/>
      <c r="R837" s="505"/>
      <c r="S837" s="513"/>
      <c r="T837" s="503"/>
      <c r="U837" s="505"/>
      <c r="V837" s="513"/>
      <c r="W837" s="503"/>
      <c r="X837" s="543"/>
      <c r="Y837" s="513"/>
      <c r="Z837" s="503"/>
      <c r="AA837" s="505"/>
      <c r="AB837" s="513"/>
      <c r="AC837" s="503"/>
      <c r="AD837" s="505"/>
      <c r="AE837" s="513"/>
      <c r="AF837" s="503"/>
      <c r="AG837" s="505"/>
      <c r="AH837" s="513"/>
      <c r="AI837" s="503"/>
      <c r="AJ837" s="505"/>
      <c r="AK837" s="513"/>
      <c r="AL837" s="503"/>
      <c r="AM837" s="505"/>
      <c r="AN837" s="513"/>
      <c r="AO837" s="503"/>
      <c r="AP837" s="505"/>
      <c r="AQ837" s="513"/>
      <c r="AR837" s="503"/>
      <c r="AS837" s="505"/>
      <c r="AT837" s="545"/>
      <c r="AU837" s="553"/>
    </row>
    <row r="838" spans="1:47" ht="15" customHeight="1">
      <c r="A838" s="534" t="s">
        <v>245</v>
      </c>
      <c r="B838" s="548" t="s">
        <v>457</v>
      </c>
      <c r="C838" s="536">
        <v>2267</v>
      </c>
      <c r="D838" s="564" t="s">
        <v>458</v>
      </c>
      <c r="E838" s="540" t="s">
        <v>459</v>
      </c>
      <c r="F838" s="91" t="s">
        <v>31</v>
      </c>
      <c r="G838" s="103"/>
      <c r="H838" s="75">
        <f t="shared" ref="H838:H846" si="988">G838-I838</f>
        <v>0</v>
      </c>
      <c r="I838" s="104"/>
      <c r="J838" s="103"/>
      <c r="K838" s="75">
        <f t="shared" ref="K838:K846" si="989">J838-L838</f>
        <v>0</v>
      </c>
      <c r="L838" s="104"/>
      <c r="M838" s="103"/>
      <c r="N838" s="75">
        <f t="shared" ref="N838:N846" si="990">M838-O838</f>
        <v>0</v>
      </c>
      <c r="O838" s="104"/>
      <c r="P838" s="103"/>
      <c r="Q838" s="75">
        <f t="shared" ref="Q838:Q846" si="991">P838-R838</f>
        <v>0</v>
      </c>
      <c r="R838" s="104"/>
      <c r="S838" s="103"/>
      <c r="T838" s="75">
        <f t="shared" ref="T838:T846" si="992">S838-U838</f>
        <v>0</v>
      </c>
      <c r="U838" s="104"/>
      <c r="V838" s="103"/>
      <c r="W838" s="75">
        <f t="shared" ref="W838:W846" si="993">V838-X838</f>
        <v>0</v>
      </c>
      <c r="X838" s="123"/>
      <c r="Y838" s="103"/>
      <c r="Z838" s="75">
        <f t="shared" ref="Z838:Z846" si="994">Y838-AA838</f>
        <v>0</v>
      </c>
      <c r="AA838" s="104"/>
      <c r="AB838" s="103"/>
      <c r="AC838" s="75">
        <f t="shared" ref="AC838:AC846" si="995">AB838-AD838</f>
        <v>0</v>
      </c>
      <c r="AD838" s="104"/>
      <c r="AE838" s="103"/>
      <c r="AF838" s="75">
        <f t="shared" ref="AF838:AF846" si="996">AE838-AG838</f>
        <v>0</v>
      </c>
      <c r="AG838" s="104"/>
      <c r="AH838" s="103"/>
      <c r="AI838" s="75">
        <f t="shared" ref="AI838:AI846" si="997">AH838-AJ838</f>
        <v>0</v>
      </c>
      <c r="AJ838" s="104"/>
      <c r="AK838" s="103"/>
      <c r="AL838" s="75">
        <f t="shared" ref="AL838:AL846" si="998">AK838-AM838</f>
        <v>0</v>
      </c>
      <c r="AM838" s="104"/>
      <c r="AN838" s="103"/>
      <c r="AO838" s="75">
        <f t="shared" ref="AO838:AO846" si="999">AN838-AP838</f>
        <v>0</v>
      </c>
      <c r="AP838" s="104"/>
      <c r="AQ838" s="103"/>
      <c r="AR838" s="75">
        <f t="shared" ref="AR838:AR846" si="1000">AQ838-AS838</f>
        <v>0</v>
      </c>
      <c r="AS838" s="104"/>
      <c r="AT838" s="98"/>
      <c r="AU838" s="77" t="s">
        <v>32</v>
      </c>
    </row>
    <row r="839" spans="1:47" ht="15" customHeight="1">
      <c r="A839" s="534"/>
      <c r="B839" s="548"/>
      <c r="C839" s="536"/>
      <c r="D839" s="564"/>
      <c r="E839" s="540"/>
      <c r="F839" s="91" t="s">
        <v>33</v>
      </c>
      <c r="G839" s="103"/>
      <c r="H839" s="75">
        <f t="shared" si="988"/>
        <v>0</v>
      </c>
      <c r="I839" s="104"/>
      <c r="J839" s="103"/>
      <c r="K839" s="75">
        <f t="shared" si="989"/>
        <v>0</v>
      </c>
      <c r="L839" s="104"/>
      <c r="M839" s="103"/>
      <c r="N839" s="75">
        <f t="shared" si="990"/>
        <v>0</v>
      </c>
      <c r="O839" s="104"/>
      <c r="P839" s="103"/>
      <c r="Q839" s="75">
        <f t="shared" si="991"/>
        <v>0</v>
      </c>
      <c r="R839" s="104"/>
      <c r="S839" s="103"/>
      <c r="T839" s="75">
        <f t="shared" si="992"/>
        <v>0</v>
      </c>
      <c r="U839" s="104"/>
      <c r="V839" s="103"/>
      <c r="W839" s="75">
        <f t="shared" si="993"/>
        <v>0</v>
      </c>
      <c r="X839" s="123"/>
      <c r="Y839" s="103"/>
      <c r="Z839" s="75">
        <f t="shared" si="994"/>
        <v>0</v>
      </c>
      <c r="AA839" s="104"/>
      <c r="AB839" s="103"/>
      <c r="AC839" s="75">
        <f t="shared" si="995"/>
        <v>0</v>
      </c>
      <c r="AD839" s="104"/>
      <c r="AE839" s="103"/>
      <c r="AF839" s="75">
        <f t="shared" si="996"/>
        <v>0</v>
      </c>
      <c r="AG839" s="104"/>
      <c r="AH839" s="103"/>
      <c r="AI839" s="75">
        <f t="shared" si="997"/>
        <v>0</v>
      </c>
      <c r="AJ839" s="104"/>
      <c r="AK839" s="103"/>
      <c r="AL839" s="75">
        <f t="shared" si="998"/>
        <v>0</v>
      </c>
      <c r="AM839" s="104"/>
      <c r="AN839" s="103"/>
      <c r="AO839" s="75">
        <f t="shared" si="999"/>
        <v>0</v>
      </c>
      <c r="AP839" s="104"/>
      <c r="AQ839" s="103"/>
      <c r="AR839" s="75">
        <f t="shared" si="1000"/>
        <v>0</v>
      </c>
      <c r="AS839" s="104"/>
      <c r="AT839" s="98"/>
      <c r="AU839" s="78">
        <f>SUM(G838:G846,J838:J846,M838:M846,P838:P846,S838:S846,V838:V846,Y838:Y846,AB838:AB846,AE838:AE846,AH838:AH846,AK838:AK846,AT838:AT846,AN838:AN846,AQ838:AQ846)</f>
        <v>264382</v>
      </c>
    </row>
    <row r="840" spans="1:47" ht="15" customHeight="1">
      <c r="A840" s="534"/>
      <c r="B840" s="548"/>
      <c r="C840" s="536"/>
      <c r="D840" s="564"/>
      <c r="E840" s="540"/>
      <c r="F840" s="91" t="s">
        <v>34</v>
      </c>
      <c r="G840" s="103"/>
      <c r="H840" s="75">
        <f t="shared" si="988"/>
        <v>0</v>
      </c>
      <c r="I840" s="104"/>
      <c r="J840" s="103"/>
      <c r="K840" s="75">
        <f t="shared" si="989"/>
        <v>0</v>
      </c>
      <c r="L840" s="104"/>
      <c r="M840" s="103"/>
      <c r="N840" s="75">
        <f t="shared" si="990"/>
        <v>0</v>
      </c>
      <c r="O840" s="104"/>
      <c r="P840" s="103"/>
      <c r="Q840" s="75">
        <f t="shared" si="991"/>
        <v>0</v>
      </c>
      <c r="R840" s="104"/>
      <c r="S840" s="103"/>
      <c r="T840" s="75">
        <f t="shared" si="992"/>
        <v>0</v>
      </c>
      <c r="U840" s="104"/>
      <c r="V840" s="103"/>
      <c r="W840" s="75">
        <f t="shared" si="993"/>
        <v>0</v>
      </c>
      <c r="X840" s="123"/>
      <c r="Y840" s="103"/>
      <c r="Z840" s="75">
        <f t="shared" si="994"/>
        <v>0</v>
      </c>
      <c r="AA840" s="104"/>
      <c r="AB840" s="103"/>
      <c r="AC840" s="75">
        <f t="shared" si="995"/>
        <v>0</v>
      </c>
      <c r="AD840" s="104"/>
      <c r="AE840" s="103"/>
      <c r="AF840" s="75">
        <f t="shared" si="996"/>
        <v>0</v>
      </c>
      <c r="AG840" s="104"/>
      <c r="AH840" s="103"/>
      <c r="AI840" s="75">
        <f t="shared" si="997"/>
        <v>0</v>
      </c>
      <c r="AJ840" s="104"/>
      <c r="AK840" s="103"/>
      <c r="AL840" s="75">
        <f t="shared" si="998"/>
        <v>0</v>
      </c>
      <c r="AM840" s="104"/>
      <c r="AN840" s="103"/>
      <c r="AO840" s="75">
        <f t="shared" si="999"/>
        <v>0</v>
      </c>
      <c r="AP840" s="104"/>
      <c r="AQ840" s="103"/>
      <c r="AR840" s="75">
        <f t="shared" si="1000"/>
        <v>0</v>
      </c>
      <c r="AS840" s="104"/>
      <c r="AT840" s="98"/>
      <c r="AU840" s="79" t="s">
        <v>35</v>
      </c>
    </row>
    <row r="841" spans="1:47" ht="15" customHeight="1">
      <c r="A841" s="534"/>
      <c r="B841" s="548"/>
      <c r="C841" s="536"/>
      <c r="D841" s="564"/>
      <c r="E841" s="540"/>
      <c r="F841" s="91" t="s">
        <v>36</v>
      </c>
      <c r="G841" s="103">
        <v>30000</v>
      </c>
      <c r="H841" s="75">
        <f t="shared" si="988"/>
        <v>0</v>
      </c>
      <c r="I841" s="104">
        <v>30000</v>
      </c>
      <c r="J841" s="103"/>
      <c r="K841" s="75">
        <f t="shared" si="989"/>
        <v>0</v>
      </c>
      <c r="L841" s="104"/>
      <c r="M841" s="103"/>
      <c r="N841" s="75">
        <f t="shared" si="990"/>
        <v>0</v>
      </c>
      <c r="O841" s="104"/>
      <c r="P841" s="103"/>
      <c r="Q841" s="75">
        <f t="shared" si="991"/>
        <v>0</v>
      </c>
      <c r="R841" s="104"/>
      <c r="S841" s="103"/>
      <c r="T841" s="75">
        <f t="shared" si="992"/>
        <v>0</v>
      </c>
      <c r="U841" s="104"/>
      <c r="V841" s="103"/>
      <c r="W841" s="75">
        <f t="shared" si="993"/>
        <v>0</v>
      </c>
      <c r="X841" s="123"/>
      <c r="Y841" s="103"/>
      <c r="Z841" s="75">
        <f t="shared" si="994"/>
        <v>0</v>
      </c>
      <c r="AA841" s="104"/>
      <c r="AB841" s="103"/>
      <c r="AC841" s="75">
        <f t="shared" si="995"/>
        <v>0</v>
      </c>
      <c r="AD841" s="104"/>
      <c r="AE841" s="103"/>
      <c r="AF841" s="75">
        <f t="shared" si="996"/>
        <v>0</v>
      </c>
      <c r="AG841" s="104"/>
      <c r="AH841" s="103"/>
      <c r="AI841" s="75">
        <f t="shared" si="997"/>
        <v>0</v>
      </c>
      <c r="AJ841" s="104"/>
      <c r="AK841" s="103"/>
      <c r="AL841" s="75">
        <f t="shared" si="998"/>
        <v>0</v>
      </c>
      <c r="AM841" s="104"/>
      <c r="AN841" s="103"/>
      <c r="AO841" s="75">
        <f t="shared" si="999"/>
        <v>0</v>
      </c>
      <c r="AP841" s="104"/>
      <c r="AQ841" s="103"/>
      <c r="AR841" s="75">
        <f t="shared" si="1000"/>
        <v>0</v>
      </c>
      <c r="AS841" s="104"/>
      <c r="AT841" s="98"/>
      <c r="AU841" s="78">
        <f>SUM(H838:H846,K838:K846,N838:N846,Q838:Q846,T838:T846,W838:W846,Z838:Z846,AC838:AC846,Z838:Z846,AF838:AF846,AI838:AI846,AL838:AL846,AO838:AO846,AR838:AR846)</f>
        <v>0</v>
      </c>
    </row>
    <row r="842" spans="1:47" ht="15" customHeight="1">
      <c r="A842" s="534"/>
      <c r="B842" s="548"/>
      <c r="C842" s="536"/>
      <c r="D842" s="564"/>
      <c r="E842" s="540"/>
      <c r="F842" s="91" t="s">
        <v>37</v>
      </c>
      <c r="G842" s="103"/>
      <c r="H842" s="75">
        <f t="shared" si="988"/>
        <v>0</v>
      </c>
      <c r="I842" s="104"/>
      <c r="J842" s="103"/>
      <c r="K842" s="75">
        <f t="shared" si="989"/>
        <v>0</v>
      </c>
      <c r="L842" s="104"/>
      <c r="M842" s="103"/>
      <c r="N842" s="75">
        <f t="shared" si="990"/>
        <v>0</v>
      </c>
      <c r="O842" s="104"/>
      <c r="P842" s="103"/>
      <c r="Q842" s="75">
        <f t="shared" si="991"/>
        <v>0</v>
      </c>
      <c r="R842" s="104"/>
      <c r="S842" s="103"/>
      <c r="T842" s="75">
        <f t="shared" si="992"/>
        <v>0</v>
      </c>
      <c r="U842" s="104"/>
      <c r="V842" s="103"/>
      <c r="W842" s="75">
        <f t="shared" si="993"/>
        <v>0</v>
      </c>
      <c r="X842" s="123"/>
      <c r="Y842" s="103"/>
      <c r="Z842" s="75">
        <f t="shared" si="994"/>
        <v>0</v>
      </c>
      <c r="AA842" s="104"/>
      <c r="AB842" s="103"/>
      <c r="AC842" s="75">
        <f t="shared" si="995"/>
        <v>0</v>
      </c>
      <c r="AD842" s="104"/>
      <c r="AE842" s="103"/>
      <c r="AF842" s="75">
        <f t="shared" si="996"/>
        <v>0</v>
      </c>
      <c r="AG842" s="104"/>
      <c r="AH842" s="103"/>
      <c r="AI842" s="75">
        <f t="shared" si="997"/>
        <v>0</v>
      </c>
      <c r="AJ842" s="104"/>
      <c r="AK842" s="103"/>
      <c r="AL842" s="75">
        <f t="shared" si="998"/>
        <v>0</v>
      </c>
      <c r="AM842" s="104"/>
      <c r="AN842" s="103"/>
      <c r="AO842" s="75">
        <f t="shared" si="999"/>
        <v>0</v>
      </c>
      <c r="AP842" s="104"/>
      <c r="AQ842" s="103"/>
      <c r="AR842" s="75">
        <f t="shared" si="1000"/>
        <v>0</v>
      </c>
      <c r="AS842" s="104"/>
      <c r="AT842" s="98"/>
      <c r="AU842" s="79" t="s">
        <v>38</v>
      </c>
    </row>
    <row r="843" spans="1:47" ht="15" customHeight="1">
      <c r="A843" s="534"/>
      <c r="B843" s="548"/>
      <c r="C843" s="536"/>
      <c r="D843" s="564"/>
      <c r="E843" s="540"/>
      <c r="F843" s="91" t="s">
        <v>40</v>
      </c>
      <c r="G843" s="103"/>
      <c r="H843" s="75">
        <f t="shared" si="988"/>
        <v>0</v>
      </c>
      <c r="I843" s="104"/>
      <c r="J843" s="103"/>
      <c r="K843" s="75">
        <f t="shared" si="989"/>
        <v>0</v>
      </c>
      <c r="L843" s="104"/>
      <c r="M843" s="103">
        <v>234382</v>
      </c>
      <c r="N843" s="75">
        <f t="shared" si="990"/>
        <v>0</v>
      </c>
      <c r="O843" s="104">
        <v>234382</v>
      </c>
      <c r="P843" s="103"/>
      <c r="Q843" s="75">
        <f t="shared" si="991"/>
        <v>0</v>
      </c>
      <c r="R843" s="104"/>
      <c r="S843" s="103"/>
      <c r="T843" s="75">
        <f t="shared" si="992"/>
        <v>0</v>
      </c>
      <c r="U843" s="104"/>
      <c r="V843" s="103"/>
      <c r="W843" s="75">
        <f t="shared" si="993"/>
        <v>0</v>
      </c>
      <c r="X843" s="123"/>
      <c r="Y843" s="103"/>
      <c r="Z843" s="75">
        <f t="shared" si="994"/>
        <v>0</v>
      </c>
      <c r="AA843" s="104"/>
      <c r="AB843" s="103"/>
      <c r="AC843" s="75">
        <f t="shared" si="995"/>
        <v>0</v>
      </c>
      <c r="AD843" s="104"/>
      <c r="AE843" s="103"/>
      <c r="AF843" s="75">
        <f t="shared" si="996"/>
        <v>0</v>
      </c>
      <c r="AG843" s="104"/>
      <c r="AH843" s="103"/>
      <c r="AI843" s="75">
        <f t="shared" si="997"/>
        <v>0</v>
      </c>
      <c r="AJ843" s="104"/>
      <c r="AK843" s="103"/>
      <c r="AL843" s="75">
        <f t="shared" si="998"/>
        <v>0</v>
      </c>
      <c r="AM843" s="104"/>
      <c r="AN843" s="103"/>
      <c r="AO843" s="75">
        <f t="shared" si="999"/>
        <v>0</v>
      </c>
      <c r="AP843" s="104"/>
      <c r="AQ843" s="103"/>
      <c r="AR843" s="75">
        <f t="shared" si="1000"/>
        <v>0</v>
      </c>
      <c r="AS843" s="104"/>
      <c r="AT843" s="98"/>
      <c r="AU843" s="78">
        <f>SUM(I838:I846,L838:L846,O838:O846,R838:R846,U838:U846,X838:X846,AA838:AA846,AD838:AD846,AG838:AG846,AJ838:AJ846,AM838:AM846,AP838:AP846,AS838:AS846)</f>
        <v>264382</v>
      </c>
    </row>
    <row r="844" spans="1:47" ht="15" customHeight="1">
      <c r="A844" s="534"/>
      <c r="B844" s="548"/>
      <c r="C844" s="536"/>
      <c r="D844" s="564"/>
      <c r="E844" s="540"/>
      <c r="F844" s="91" t="s">
        <v>41</v>
      </c>
      <c r="G844" s="103"/>
      <c r="H844" s="75">
        <f t="shared" si="988"/>
        <v>0</v>
      </c>
      <c r="I844" s="104"/>
      <c r="J844" s="103"/>
      <c r="K844" s="75">
        <f t="shared" si="989"/>
        <v>0</v>
      </c>
      <c r="L844" s="104"/>
      <c r="M844" s="103"/>
      <c r="N844" s="75">
        <f t="shared" si="990"/>
        <v>0</v>
      </c>
      <c r="O844" s="104"/>
      <c r="P844" s="103"/>
      <c r="Q844" s="75">
        <f t="shared" si="991"/>
        <v>0</v>
      </c>
      <c r="R844" s="104"/>
      <c r="S844" s="103"/>
      <c r="T844" s="75">
        <f t="shared" si="992"/>
        <v>0</v>
      </c>
      <c r="U844" s="104"/>
      <c r="V844" s="103"/>
      <c r="W844" s="75">
        <f t="shared" si="993"/>
        <v>0</v>
      </c>
      <c r="X844" s="123"/>
      <c r="Y844" s="103"/>
      <c r="Z844" s="75">
        <f t="shared" si="994"/>
        <v>0</v>
      </c>
      <c r="AA844" s="104"/>
      <c r="AB844" s="103"/>
      <c r="AC844" s="75">
        <f t="shared" si="995"/>
        <v>0</v>
      </c>
      <c r="AD844" s="104"/>
      <c r="AE844" s="103"/>
      <c r="AF844" s="75">
        <f t="shared" si="996"/>
        <v>0</v>
      </c>
      <c r="AG844" s="104"/>
      <c r="AH844" s="103"/>
      <c r="AI844" s="75">
        <f t="shared" si="997"/>
        <v>0</v>
      </c>
      <c r="AJ844" s="104"/>
      <c r="AK844" s="103"/>
      <c r="AL844" s="75">
        <f t="shared" si="998"/>
        <v>0</v>
      </c>
      <c r="AM844" s="104"/>
      <c r="AN844" s="103"/>
      <c r="AO844" s="75">
        <f t="shared" si="999"/>
        <v>0</v>
      </c>
      <c r="AP844" s="104"/>
      <c r="AQ844" s="103"/>
      <c r="AR844" s="75">
        <f t="shared" si="1000"/>
        <v>0</v>
      </c>
      <c r="AS844" s="104"/>
      <c r="AT844" s="98"/>
      <c r="AU844" s="79" t="s">
        <v>42</v>
      </c>
    </row>
    <row r="845" spans="1:47" ht="15" customHeight="1">
      <c r="A845" s="534"/>
      <c r="B845" s="548"/>
      <c r="C845" s="536"/>
      <c r="D845" s="564"/>
      <c r="E845" s="540"/>
      <c r="F845" s="91" t="s">
        <v>43</v>
      </c>
      <c r="G845" s="103"/>
      <c r="H845" s="75">
        <f t="shared" si="988"/>
        <v>0</v>
      </c>
      <c r="I845" s="104"/>
      <c r="J845" s="103"/>
      <c r="K845" s="75">
        <f t="shared" si="989"/>
        <v>0</v>
      </c>
      <c r="L845" s="104"/>
      <c r="M845" s="103"/>
      <c r="N845" s="75">
        <f t="shared" si="990"/>
        <v>0</v>
      </c>
      <c r="O845" s="104"/>
      <c r="P845" s="103"/>
      <c r="Q845" s="75">
        <f t="shared" si="991"/>
        <v>0</v>
      </c>
      <c r="R845" s="104"/>
      <c r="S845" s="103"/>
      <c r="T845" s="75">
        <f t="shared" si="992"/>
        <v>0</v>
      </c>
      <c r="U845" s="104"/>
      <c r="V845" s="103"/>
      <c r="W845" s="75">
        <f t="shared" si="993"/>
        <v>0</v>
      </c>
      <c r="X845" s="123"/>
      <c r="Y845" s="103"/>
      <c r="Z845" s="75">
        <f t="shared" si="994"/>
        <v>0</v>
      </c>
      <c r="AA845" s="104"/>
      <c r="AB845" s="103"/>
      <c r="AC845" s="75">
        <f t="shared" si="995"/>
        <v>0</v>
      </c>
      <c r="AD845" s="104"/>
      <c r="AE845" s="103"/>
      <c r="AF845" s="75">
        <f t="shared" si="996"/>
        <v>0</v>
      </c>
      <c r="AG845" s="104"/>
      <c r="AH845" s="103"/>
      <c r="AI845" s="75">
        <f t="shared" si="997"/>
        <v>0</v>
      </c>
      <c r="AJ845" s="104"/>
      <c r="AK845" s="103"/>
      <c r="AL845" s="75">
        <f t="shared" si="998"/>
        <v>0</v>
      </c>
      <c r="AM845" s="104"/>
      <c r="AN845" s="103"/>
      <c r="AO845" s="75">
        <f t="shared" si="999"/>
        <v>0</v>
      </c>
      <c r="AP845" s="104"/>
      <c r="AQ845" s="103"/>
      <c r="AR845" s="75">
        <f t="shared" si="1000"/>
        <v>0</v>
      </c>
      <c r="AS845" s="104"/>
      <c r="AT845" s="98"/>
      <c r="AU845" s="80">
        <f>AU843/AU839</f>
        <v>1</v>
      </c>
    </row>
    <row r="846" spans="1:47" ht="15" customHeight="1">
      <c r="A846" s="481"/>
      <c r="B846" s="484"/>
      <c r="C846" s="487"/>
      <c r="D846" s="570"/>
      <c r="E846" s="493"/>
      <c r="F846" s="93" t="s">
        <v>44</v>
      </c>
      <c r="G846" s="107"/>
      <c r="H846" s="76">
        <f t="shared" si="988"/>
        <v>0</v>
      </c>
      <c r="I846" s="108"/>
      <c r="J846" s="107"/>
      <c r="K846" s="76">
        <f t="shared" si="989"/>
        <v>0</v>
      </c>
      <c r="L846" s="108"/>
      <c r="M846" s="107"/>
      <c r="N846" s="76">
        <f t="shared" si="990"/>
        <v>0</v>
      </c>
      <c r="O846" s="108"/>
      <c r="P846" s="107"/>
      <c r="Q846" s="76">
        <f t="shared" si="991"/>
        <v>0</v>
      </c>
      <c r="R846" s="108"/>
      <c r="S846" s="107"/>
      <c r="T846" s="76">
        <f t="shared" si="992"/>
        <v>0</v>
      </c>
      <c r="U846" s="108"/>
      <c r="V846" s="107"/>
      <c r="W846" s="76">
        <f t="shared" si="993"/>
        <v>0</v>
      </c>
      <c r="X846" s="125"/>
      <c r="Y846" s="107"/>
      <c r="Z846" s="76">
        <f t="shared" si="994"/>
        <v>0</v>
      </c>
      <c r="AA846" s="108"/>
      <c r="AB846" s="107"/>
      <c r="AC846" s="76">
        <f t="shared" si="995"/>
        <v>0</v>
      </c>
      <c r="AD846" s="108"/>
      <c r="AE846" s="107"/>
      <c r="AF846" s="76">
        <f t="shared" si="996"/>
        <v>0</v>
      </c>
      <c r="AG846" s="108"/>
      <c r="AH846" s="107"/>
      <c r="AI846" s="76">
        <f t="shared" si="997"/>
        <v>0</v>
      </c>
      <c r="AJ846" s="108"/>
      <c r="AK846" s="107"/>
      <c r="AL846" s="76">
        <f t="shared" si="998"/>
        <v>0</v>
      </c>
      <c r="AM846" s="108"/>
      <c r="AN846" s="107"/>
      <c r="AO846" s="76">
        <f t="shared" si="999"/>
        <v>0</v>
      </c>
      <c r="AP846" s="108"/>
      <c r="AQ846" s="107"/>
      <c r="AR846" s="76">
        <f t="shared" si="1000"/>
        <v>0</v>
      </c>
      <c r="AS846" s="108"/>
      <c r="AT846" s="100"/>
      <c r="AU846" s="84"/>
    </row>
    <row r="847" spans="1:47" ht="11.25" customHeight="1">
      <c r="A847" s="546" t="s">
        <v>22</v>
      </c>
      <c r="B847" s="532" t="s">
        <v>18</v>
      </c>
      <c r="C847" s="532" t="s">
        <v>19</v>
      </c>
      <c r="D847" s="532" t="s">
        <v>204</v>
      </c>
      <c r="E847" s="532" t="s">
        <v>21</v>
      </c>
      <c r="F847" s="550" t="s">
        <v>23</v>
      </c>
      <c r="G847" s="512" t="s">
        <v>24</v>
      </c>
      <c r="H847" s="502" t="s">
        <v>25</v>
      </c>
      <c r="I847" s="504" t="s">
        <v>26</v>
      </c>
      <c r="J847" s="512" t="s">
        <v>24</v>
      </c>
      <c r="K847" s="502" t="s">
        <v>25</v>
      </c>
      <c r="L847" s="504" t="s">
        <v>26</v>
      </c>
      <c r="M847" s="512" t="s">
        <v>24</v>
      </c>
      <c r="N847" s="502" t="s">
        <v>25</v>
      </c>
      <c r="O847" s="504" t="s">
        <v>26</v>
      </c>
      <c r="P847" s="512" t="s">
        <v>24</v>
      </c>
      <c r="Q847" s="502" t="s">
        <v>25</v>
      </c>
      <c r="R847" s="504" t="s">
        <v>26</v>
      </c>
      <c r="S847" s="512" t="s">
        <v>24</v>
      </c>
      <c r="T847" s="502" t="s">
        <v>25</v>
      </c>
      <c r="U847" s="504" t="s">
        <v>26</v>
      </c>
      <c r="V847" s="512" t="s">
        <v>24</v>
      </c>
      <c r="W847" s="502" t="s">
        <v>25</v>
      </c>
      <c r="X847" s="542" t="s">
        <v>26</v>
      </c>
      <c r="Y847" s="512" t="s">
        <v>24</v>
      </c>
      <c r="Z847" s="502" t="s">
        <v>25</v>
      </c>
      <c r="AA847" s="504" t="s">
        <v>26</v>
      </c>
      <c r="AB847" s="512" t="s">
        <v>24</v>
      </c>
      <c r="AC847" s="502" t="s">
        <v>25</v>
      </c>
      <c r="AD847" s="504" t="s">
        <v>26</v>
      </c>
      <c r="AE847" s="512" t="s">
        <v>24</v>
      </c>
      <c r="AF847" s="502" t="s">
        <v>25</v>
      </c>
      <c r="AG847" s="504" t="s">
        <v>26</v>
      </c>
      <c r="AH847" s="512" t="s">
        <v>24</v>
      </c>
      <c r="AI847" s="502" t="s">
        <v>25</v>
      </c>
      <c r="AJ847" s="504" t="s">
        <v>26</v>
      </c>
      <c r="AK847" s="512" t="s">
        <v>24</v>
      </c>
      <c r="AL847" s="502" t="s">
        <v>25</v>
      </c>
      <c r="AM847" s="504" t="s">
        <v>26</v>
      </c>
      <c r="AN847" s="512" t="s">
        <v>24</v>
      </c>
      <c r="AO847" s="502" t="s">
        <v>25</v>
      </c>
      <c r="AP847" s="504" t="s">
        <v>26</v>
      </c>
      <c r="AQ847" s="512" t="s">
        <v>24</v>
      </c>
      <c r="AR847" s="502" t="s">
        <v>25</v>
      </c>
      <c r="AS847" s="504" t="s">
        <v>26</v>
      </c>
      <c r="AT847" s="544" t="s">
        <v>24</v>
      </c>
      <c r="AU847" s="552" t="s">
        <v>27</v>
      </c>
    </row>
    <row r="848" spans="1:47" ht="25.5" customHeight="1">
      <c r="A848" s="547"/>
      <c r="B848" s="533"/>
      <c r="C848" s="533"/>
      <c r="D848" s="533"/>
      <c r="E848" s="533"/>
      <c r="F848" s="551"/>
      <c r="G848" s="513"/>
      <c r="H848" s="503"/>
      <c r="I848" s="505"/>
      <c r="J848" s="513"/>
      <c r="K848" s="503"/>
      <c r="L848" s="505"/>
      <c r="M848" s="513"/>
      <c r="N848" s="503"/>
      <c r="O848" s="505"/>
      <c r="P848" s="513"/>
      <c r="Q848" s="503"/>
      <c r="R848" s="505"/>
      <c r="S848" s="513"/>
      <c r="T848" s="503"/>
      <c r="U848" s="505"/>
      <c r="V848" s="513"/>
      <c r="W848" s="503"/>
      <c r="X848" s="543"/>
      <c r="Y848" s="513"/>
      <c r="Z848" s="503"/>
      <c r="AA848" s="505"/>
      <c r="AB848" s="513"/>
      <c r="AC848" s="503"/>
      <c r="AD848" s="505"/>
      <c r="AE848" s="513"/>
      <c r="AF848" s="503"/>
      <c r="AG848" s="505"/>
      <c r="AH848" s="513"/>
      <c r="AI848" s="503"/>
      <c r="AJ848" s="505"/>
      <c r="AK848" s="513"/>
      <c r="AL848" s="503"/>
      <c r="AM848" s="505"/>
      <c r="AN848" s="513"/>
      <c r="AO848" s="503"/>
      <c r="AP848" s="505"/>
      <c r="AQ848" s="513"/>
      <c r="AR848" s="503"/>
      <c r="AS848" s="505"/>
      <c r="AT848" s="545"/>
      <c r="AU848" s="553"/>
    </row>
    <row r="849" spans="1:47" ht="15" customHeight="1">
      <c r="A849" s="534" t="s">
        <v>246</v>
      </c>
      <c r="B849" s="548" t="s">
        <v>460</v>
      </c>
      <c r="C849" s="536">
        <v>414</v>
      </c>
      <c r="D849" s="538" t="s">
        <v>461</v>
      </c>
      <c r="E849" s="540" t="s">
        <v>462</v>
      </c>
      <c r="F849" s="91" t="s">
        <v>31</v>
      </c>
      <c r="G849" s="103"/>
      <c r="H849" s="75">
        <f t="shared" ref="H849:H857" si="1001">G849-I849</f>
        <v>0</v>
      </c>
      <c r="I849" s="104"/>
      <c r="J849" s="103"/>
      <c r="K849" s="75">
        <f t="shared" ref="K849:K857" si="1002">J849-L849</f>
        <v>0</v>
      </c>
      <c r="L849" s="104"/>
      <c r="M849" s="103"/>
      <c r="N849" s="75">
        <f t="shared" ref="N849:N857" si="1003">M849-O849</f>
        <v>0</v>
      </c>
      <c r="O849" s="104"/>
      <c r="P849" s="103"/>
      <c r="Q849" s="75">
        <f t="shared" ref="Q849:Q850" si="1004">SUM(P849)</f>
        <v>0</v>
      </c>
      <c r="R849" s="104"/>
      <c r="S849" s="103">
        <v>225000</v>
      </c>
      <c r="T849" s="75">
        <f t="shared" ref="T849:T857" si="1005">S849-U849</f>
        <v>0</v>
      </c>
      <c r="U849" s="104">
        <v>225000</v>
      </c>
      <c r="V849" s="103"/>
      <c r="W849" s="75">
        <f t="shared" ref="W849:W857" si="1006">V849-X849</f>
        <v>0</v>
      </c>
      <c r="X849" s="123"/>
      <c r="Y849" s="103"/>
      <c r="Z849" s="75">
        <f t="shared" ref="Z849:Z857" si="1007">Y849-AA849</f>
        <v>0</v>
      </c>
      <c r="AA849" s="104"/>
      <c r="AB849" s="103"/>
      <c r="AC849" s="75">
        <f t="shared" ref="AC849:AC857" si="1008">AB849-AD849</f>
        <v>0</v>
      </c>
      <c r="AD849" s="104"/>
      <c r="AE849" s="103"/>
      <c r="AF849" s="75">
        <f t="shared" ref="AF849:AF857" si="1009">AE849-AG849</f>
        <v>0</v>
      </c>
      <c r="AG849" s="104"/>
      <c r="AH849" s="103"/>
      <c r="AI849" s="75">
        <f t="shared" ref="AI849:AI857" si="1010">AH849-AJ849</f>
        <v>0</v>
      </c>
      <c r="AJ849" s="104"/>
      <c r="AK849" s="103"/>
      <c r="AL849" s="75">
        <f t="shared" ref="AL849:AL857" si="1011">AK849-AM849</f>
        <v>0</v>
      </c>
      <c r="AM849" s="104"/>
      <c r="AN849" s="103"/>
      <c r="AO849" s="75">
        <f t="shared" ref="AO849:AO857" si="1012">AN849-AP849</f>
        <v>0</v>
      </c>
      <c r="AP849" s="104"/>
      <c r="AQ849" s="103"/>
      <c r="AR849" s="75">
        <f t="shared" ref="AR849:AR857" si="1013">AQ849-AS849</f>
        <v>0</v>
      </c>
      <c r="AS849" s="104"/>
      <c r="AT849" s="98"/>
      <c r="AU849" s="77" t="s">
        <v>32</v>
      </c>
    </row>
    <row r="850" spans="1:47" ht="13.5" customHeight="1">
      <c r="A850" s="534"/>
      <c r="B850" s="548"/>
      <c r="C850" s="536"/>
      <c r="D850" s="538"/>
      <c r="E850" s="540"/>
      <c r="F850" s="91" t="s">
        <v>33</v>
      </c>
      <c r="G850" s="103"/>
      <c r="H850" s="75">
        <f t="shared" si="1001"/>
        <v>0</v>
      </c>
      <c r="I850" s="104"/>
      <c r="J850" s="103"/>
      <c r="K850" s="75">
        <f t="shared" si="1002"/>
        <v>0</v>
      </c>
      <c r="L850" s="104"/>
      <c r="M850" s="103"/>
      <c r="N850" s="75">
        <f t="shared" si="1003"/>
        <v>0</v>
      </c>
      <c r="O850" s="104"/>
      <c r="P850" s="103"/>
      <c r="Q850" s="75">
        <f t="shared" si="1004"/>
        <v>0</v>
      </c>
      <c r="R850" s="104"/>
      <c r="S850" s="103"/>
      <c r="T850" s="75">
        <f t="shared" si="1005"/>
        <v>0</v>
      </c>
      <c r="U850" s="104"/>
      <c r="V850" s="103"/>
      <c r="W850" s="75">
        <f t="shared" si="1006"/>
        <v>0</v>
      </c>
      <c r="X850" s="123"/>
      <c r="Y850" s="103"/>
      <c r="Z850" s="75">
        <f t="shared" si="1007"/>
        <v>0</v>
      </c>
      <c r="AA850" s="104"/>
      <c r="AB850" s="103"/>
      <c r="AC850" s="75">
        <f t="shared" si="1008"/>
        <v>0</v>
      </c>
      <c r="AD850" s="104"/>
      <c r="AE850" s="103"/>
      <c r="AF850" s="75">
        <f t="shared" si="1009"/>
        <v>0</v>
      </c>
      <c r="AG850" s="104"/>
      <c r="AH850" s="103"/>
      <c r="AI850" s="75">
        <f t="shared" si="1010"/>
        <v>0</v>
      </c>
      <c r="AJ850" s="104"/>
      <c r="AK850" s="103"/>
      <c r="AL850" s="75">
        <f t="shared" si="1011"/>
        <v>0</v>
      </c>
      <c r="AM850" s="104"/>
      <c r="AN850" s="103"/>
      <c r="AO850" s="75">
        <f t="shared" si="1012"/>
        <v>0</v>
      </c>
      <c r="AP850" s="104"/>
      <c r="AQ850" s="103"/>
      <c r="AR850" s="75">
        <f t="shared" si="1013"/>
        <v>0</v>
      </c>
      <c r="AS850" s="104"/>
      <c r="AT850" s="98"/>
      <c r="AU850" s="78">
        <f>SUM(G849:G857,J849:J857,M849:M857,P849:P857,S849:S857,V849:V857,Y849:Y857,AB849:AB857,AE849:AE857,AH849:AH857,AK849:AK857,AT849:AT857,AN849:AN857,AQ849:AQ857)</f>
        <v>225000</v>
      </c>
    </row>
    <row r="851" spans="1:47" ht="15.75" customHeight="1">
      <c r="A851" s="534"/>
      <c r="B851" s="548"/>
      <c r="C851" s="536"/>
      <c r="D851" s="538"/>
      <c r="E851" s="540"/>
      <c r="F851" s="91" t="s">
        <v>34</v>
      </c>
      <c r="G851" s="103"/>
      <c r="H851" s="75">
        <f t="shared" si="1001"/>
        <v>0</v>
      </c>
      <c r="I851" s="104"/>
      <c r="J851" s="103"/>
      <c r="K851" s="75">
        <f t="shared" si="1002"/>
        <v>0</v>
      </c>
      <c r="L851" s="104"/>
      <c r="M851" s="103"/>
      <c r="N851" s="75">
        <f t="shared" si="1003"/>
        <v>0</v>
      </c>
      <c r="O851" s="104"/>
      <c r="P851" s="103"/>
      <c r="Q851" s="75">
        <f>SUM(P851)</f>
        <v>0</v>
      </c>
      <c r="R851" s="104"/>
      <c r="S851" s="103"/>
      <c r="T851" s="75">
        <f t="shared" si="1005"/>
        <v>0</v>
      </c>
      <c r="U851" s="104"/>
      <c r="V851" s="103"/>
      <c r="W851" s="75">
        <f t="shared" si="1006"/>
        <v>0</v>
      </c>
      <c r="X851" s="123"/>
      <c r="Y851" s="103"/>
      <c r="Z851" s="75">
        <f t="shared" si="1007"/>
        <v>0</v>
      </c>
      <c r="AA851" s="104"/>
      <c r="AB851" s="103"/>
      <c r="AC851" s="75">
        <f t="shared" si="1008"/>
        <v>0</v>
      </c>
      <c r="AD851" s="104"/>
      <c r="AE851" s="103"/>
      <c r="AF851" s="75">
        <f t="shared" si="1009"/>
        <v>0</v>
      </c>
      <c r="AG851" s="104"/>
      <c r="AH851" s="103"/>
      <c r="AI851" s="75">
        <f t="shared" si="1010"/>
        <v>0</v>
      </c>
      <c r="AJ851" s="104"/>
      <c r="AK851" s="103"/>
      <c r="AL851" s="75">
        <f t="shared" si="1011"/>
        <v>0</v>
      </c>
      <c r="AM851" s="104"/>
      <c r="AN851" s="103"/>
      <c r="AO851" s="75">
        <f t="shared" si="1012"/>
        <v>0</v>
      </c>
      <c r="AP851" s="104"/>
      <c r="AQ851" s="103"/>
      <c r="AR851" s="75">
        <f t="shared" si="1013"/>
        <v>0</v>
      </c>
      <c r="AS851" s="104"/>
      <c r="AT851" s="98"/>
      <c r="AU851" s="79" t="s">
        <v>35</v>
      </c>
    </row>
    <row r="852" spans="1:47" ht="13.5" customHeight="1">
      <c r="A852" s="534"/>
      <c r="B852" s="548"/>
      <c r="C852" s="536"/>
      <c r="D852" s="538"/>
      <c r="E852" s="540"/>
      <c r="F852" s="91" t="s">
        <v>36</v>
      </c>
      <c r="G852" s="103"/>
      <c r="H852" s="75">
        <f t="shared" si="1001"/>
        <v>0</v>
      </c>
      <c r="I852" s="104"/>
      <c r="J852" s="103"/>
      <c r="K852" s="75">
        <f t="shared" si="1002"/>
        <v>0</v>
      </c>
      <c r="L852" s="104"/>
      <c r="M852" s="103"/>
      <c r="N852" s="75">
        <f t="shared" si="1003"/>
        <v>0</v>
      </c>
      <c r="O852" s="104"/>
      <c r="P852" s="103"/>
      <c r="Q852" s="75">
        <f t="shared" ref="Q852:Q857" si="1014">SUM(P852)</f>
        <v>0</v>
      </c>
      <c r="R852" s="104"/>
      <c r="S852" s="103"/>
      <c r="T852" s="75">
        <f t="shared" si="1005"/>
        <v>0</v>
      </c>
      <c r="U852" s="104"/>
      <c r="V852" s="103"/>
      <c r="W852" s="75">
        <f t="shared" si="1006"/>
        <v>0</v>
      </c>
      <c r="X852" s="123"/>
      <c r="Y852" s="103"/>
      <c r="Z852" s="75">
        <f t="shared" si="1007"/>
        <v>0</v>
      </c>
      <c r="AA852" s="104"/>
      <c r="AB852" s="103"/>
      <c r="AC852" s="75">
        <f t="shared" si="1008"/>
        <v>0</v>
      </c>
      <c r="AD852" s="104"/>
      <c r="AE852" s="103"/>
      <c r="AF852" s="75">
        <f t="shared" si="1009"/>
        <v>0</v>
      </c>
      <c r="AG852" s="104"/>
      <c r="AH852" s="103"/>
      <c r="AI852" s="75">
        <f t="shared" si="1010"/>
        <v>0</v>
      </c>
      <c r="AJ852" s="104"/>
      <c r="AK852" s="103"/>
      <c r="AL852" s="75">
        <f t="shared" si="1011"/>
        <v>0</v>
      </c>
      <c r="AM852" s="104"/>
      <c r="AN852" s="103"/>
      <c r="AO852" s="75">
        <f t="shared" si="1012"/>
        <v>0</v>
      </c>
      <c r="AP852" s="104"/>
      <c r="AQ852" s="103"/>
      <c r="AR852" s="75">
        <f t="shared" si="1013"/>
        <v>0</v>
      </c>
      <c r="AS852" s="104"/>
      <c r="AT852" s="98"/>
      <c r="AU852" s="78">
        <f>SUM(H849:H857,K849:K857,N849:N857,Q849:Q857,T849:T857,W849:W857,Z849:Z857,AC849:AC857,AF849:AF857,AI849:AI857,AL849:AL857,AO849:AO857,AR849:AR857)</f>
        <v>0</v>
      </c>
    </row>
    <row r="853" spans="1:47" ht="13.5" customHeight="1">
      <c r="A853" s="534"/>
      <c r="B853" s="548"/>
      <c r="C853" s="536"/>
      <c r="D853" s="538"/>
      <c r="E853" s="540"/>
      <c r="F853" s="91" t="s">
        <v>37</v>
      </c>
      <c r="G853" s="103"/>
      <c r="H853" s="75">
        <f t="shared" si="1001"/>
        <v>0</v>
      </c>
      <c r="I853" s="104"/>
      <c r="J853" s="103"/>
      <c r="K853" s="75">
        <f t="shared" si="1002"/>
        <v>0</v>
      </c>
      <c r="L853" s="104"/>
      <c r="M853" s="103"/>
      <c r="N853" s="75">
        <f t="shared" si="1003"/>
        <v>0</v>
      </c>
      <c r="O853" s="104"/>
      <c r="P853" s="103"/>
      <c r="Q853" s="75">
        <f t="shared" si="1014"/>
        <v>0</v>
      </c>
      <c r="R853" s="104"/>
      <c r="S853" s="103"/>
      <c r="T853" s="75">
        <f t="shared" si="1005"/>
        <v>0</v>
      </c>
      <c r="U853" s="104"/>
      <c r="V853" s="103"/>
      <c r="W853" s="75">
        <f t="shared" si="1006"/>
        <v>0</v>
      </c>
      <c r="X853" s="123"/>
      <c r="Y853" s="103"/>
      <c r="Z853" s="75">
        <f t="shared" si="1007"/>
        <v>0</v>
      </c>
      <c r="AA853" s="104"/>
      <c r="AB853" s="103"/>
      <c r="AC853" s="75">
        <f t="shared" si="1008"/>
        <v>0</v>
      </c>
      <c r="AD853" s="104"/>
      <c r="AE853" s="103"/>
      <c r="AF853" s="75">
        <f t="shared" si="1009"/>
        <v>0</v>
      </c>
      <c r="AG853" s="104"/>
      <c r="AH853" s="103"/>
      <c r="AI853" s="75">
        <f t="shared" si="1010"/>
        <v>0</v>
      </c>
      <c r="AJ853" s="104"/>
      <c r="AK853" s="103"/>
      <c r="AL853" s="75">
        <f t="shared" si="1011"/>
        <v>0</v>
      </c>
      <c r="AM853" s="104"/>
      <c r="AN853" s="103"/>
      <c r="AO853" s="75">
        <f t="shared" si="1012"/>
        <v>0</v>
      </c>
      <c r="AP853" s="104"/>
      <c r="AQ853" s="103"/>
      <c r="AR853" s="75">
        <f t="shared" si="1013"/>
        <v>0</v>
      </c>
      <c r="AS853" s="104"/>
      <c r="AT853" s="98"/>
      <c r="AU853" s="79" t="s">
        <v>38</v>
      </c>
    </row>
    <row r="854" spans="1:47" ht="13.5" customHeight="1">
      <c r="A854" s="534"/>
      <c r="B854" s="548"/>
      <c r="C854" s="536"/>
      <c r="D854" s="538"/>
      <c r="E854" s="540"/>
      <c r="F854" s="91" t="s">
        <v>40</v>
      </c>
      <c r="G854" s="103"/>
      <c r="H854" s="75">
        <f t="shared" si="1001"/>
        <v>0</v>
      </c>
      <c r="I854" s="104"/>
      <c r="J854" s="103"/>
      <c r="K854" s="75">
        <f t="shared" si="1002"/>
        <v>0</v>
      </c>
      <c r="L854" s="104"/>
      <c r="M854" s="103"/>
      <c r="N854" s="75">
        <f t="shared" si="1003"/>
        <v>0</v>
      </c>
      <c r="O854" s="104"/>
      <c r="P854" s="103"/>
      <c r="Q854" s="75">
        <f t="shared" si="1014"/>
        <v>0</v>
      </c>
      <c r="R854" s="104"/>
      <c r="S854" s="103"/>
      <c r="T854" s="75">
        <f t="shared" si="1005"/>
        <v>0</v>
      </c>
      <c r="U854" s="104"/>
      <c r="V854" s="103"/>
      <c r="W854" s="75">
        <f t="shared" si="1006"/>
        <v>0</v>
      </c>
      <c r="X854" s="123"/>
      <c r="Y854" s="103"/>
      <c r="Z854" s="75">
        <f t="shared" si="1007"/>
        <v>0</v>
      </c>
      <c r="AA854" s="104"/>
      <c r="AB854" s="103"/>
      <c r="AC854" s="75">
        <f t="shared" si="1008"/>
        <v>0</v>
      </c>
      <c r="AD854" s="104"/>
      <c r="AE854" s="103"/>
      <c r="AF854" s="75">
        <f t="shared" si="1009"/>
        <v>0</v>
      </c>
      <c r="AG854" s="104"/>
      <c r="AH854" s="103"/>
      <c r="AI854" s="75">
        <f t="shared" si="1010"/>
        <v>0</v>
      </c>
      <c r="AJ854" s="104"/>
      <c r="AK854" s="103"/>
      <c r="AL854" s="75">
        <f t="shared" si="1011"/>
        <v>0</v>
      </c>
      <c r="AM854" s="104"/>
      <c r="AN854" s="103"/>
      <c r="AO854" s="75">
        <f t="shared" si="1012"/>
        <v>0</v>
      </c>
      <c r="AP854" s="104"/>
      <c r="AQ854" s="103"/>
      <c r="AR854" s="75">
        <f t="shared" si="1013"/>
        <v>0</v>
      </c>
      <c r="AS854" s="104"/>
      <c r="AT854" s="98"/>
      <c r="AU854" s="78">
        <f>SUM(I849:I857,L849:L857,O849:O857,R849:R857,U849:U857,X849:X857,AA849:AA857,AD849:AD857,AG849:AG857,AJ849:AJ857,AM849:AM857,AP849:AP857,AS849:AS857)</f>
        <v>225000</v>
      </c>
    </row>
    <row r="855" spans="1:47" ht="13.5" customHeight="1">
      <c r="A855" s="534"/>
      <c r="B855" s="548"/>
      <c r="C855" s="536"/>
      <c r="D855" s="538"/>
      <c r="E855" s="540"/>
      <c r="F855" s="91" t="s">
        <v>41</v>
      </c>
      <c r="G855" s="103"/>
      <c r="H855" s="75">
        <f t="shared" si="1001"/>
        <v>0</v>
      </c>
      <c r="I855" s="104"/>
      <c r="J855" s="103"/>
      <c r="K855" s="75">
        <f t="shared" si="1002"/>
        <v>0</v>
      </c>
      <c r="L855" s="104"/>
      <c r="M855" s="103"/>
      <c r="N855" s="75">
        <f t="shared" si="1003"/>
        <v>0</v>
      </c>
      <c r="O855" s="104"/>
      <c r="P855" s="103"/>
      <c r="Q855" s="75">
        <f t="shared" si="1014"/>
        <v>0</v>
      </c>
      <c r="R855" s="104"/>
      <c r="S855" s="103"/>
      <c r="T855" s="75">
        <f t="shared" si="1005"/>
        <v>0</v>
      </c>
      <c r="U855" s="104"/>
      <c r="V855" s="103"/>
      <c r="W855" s="75">
        <f t="shared" si="1006"/>
        <v>0</v>
      </c>
      <c r="X855" s="123"/>
      <c r="Y855" s="103"/>
      <c r="Z855" s="75">
        <f t="shared" si="1007"/>
        <v>0</v>
      </c>
      <c r="AA855" s="104"/>
      <c r="AB855" s="103"/>
      <c r="AC855" s="75">
        <f t="shared" si="1008"/>
        <v>0</v>
      </c>
      <c r="AD855" s="104"/>
      <c r="AE855" s="103"/>
      <c r="AF855" s="75">
        <f t="shared" si="1009"/>
        <v>0</v>
      </c>
      <c r="AG855" s="104"/>
      <c r="AH855" s="103"/>
      <c r="AI855" s="75">
        <f t="shared" si="1010"/>
        <v>0</v>
      </c>
      <c r="AJ855" s="104"/>
      <c r="AK855" s="103"/>
      <c r="AL855" s="75">
        <f t="shared" si="1011"/>
        <v>0</v>
      </c>
      <c r="AM855" s="104"/>
      <c r="AN855" s="103"/>
      <c r="AO855" s="75">
        <f t="shared" si="1012"/>
        <v>0</v>
      </c>
      <c r="AP855" s="104"/>
      <c r="AQ855" s="103"/>
      <c r="AR855" s="75">
        <f t="shared" si="1013"/>
        <v>0</v>
      </c>
      <c r="AS855" s="104"/>
      <c r="AT855" s="98"/>
      <c r="AU855" s="79" t="s">
        <v>42</v>
      </c>
    </row>
    <row r="856" spans="1:47" ht="13.5" customHeight="1">
      <c r="A856" s="534"/>
      <c r="B856" s="548"/>
      <c r="C856" s="536"/>
      <c r="D856" s="538"/>
      <c r="E856" s="540"/>
      <c r="F856" s="91" t="s">
        <v>43</v>
      </c>
      <c r="G856" s="103"/>
      <c r="H856" s="75">
        <f t="shared" si="1001"/>
        <v>0</v>
      </c>
      <c r="I856" s="104"/>
      <c r="J856" s="103"/>
      <c r="K856" s="75">
        <f t="shared" si="1002"/>
        <v>0</v>
      </c>
      <c r="L856" s="104"/>
      <c r="M856" s="103"/>
      <c r="N856" s="75">
        <f t="shared" si="1003"/>
        <v>0</v>
      </c>
      <c r="O856" s="104"/>
      <c r="P856" s="103"/>
      <c r="Q856" s="75">
        <f t="shared" si="1014"/>
        <v>0</v>
      </c>
      <c r="R856" s="104"/>
      <c r="S856" s="103"/>
      <c r="T856" s="75">
        <f t="shared" si="1005"/>
        <v>0</v>
      </c>
      <c r="U856" s="104"/>
      <c r="V856" s="103"/>
      <c r="W856" s="75">
        <f t="shared" si="1006"/>
        <v>0</v>
      </c>
      <c r="X856" s="123"/>
      <c r="Y856" s="103"/>
      <c r="Z856" s="75">
        <f t="shared" si="1007"/>
        <v>0</v>
      </c>
      <c r="AA856" s="104"/>
      <c r="AB856" s="103"/>
      <c r="AC856" s="75">
        <f t="shared" si="1008"/>
        <v>0</v>
      </c>
      <c r="AD856" s="104"/>
      <c r="AE856" s="103"/>
      <c r="AF856" s="75">
        <f t="shared" si="1009"/>
        <v>0</v>
      </c>
      <c r="AG856" s="104"/>
      <c r="AH856" s="103"/>
      <c r="AI856" s="75">
        <f t="shared" si="1010"/>
        <v>0</v>
      </c>
      <c r="AJ856" s="104"/>
      <c r="AK856" s="103"/>
      <c r="AL856" s="75">
        <f t="shared" si="1011"/>
        <v>0</v>
      </c>
      <c r="AM856" s="104"/>
      <c r="AN856" s="103"/>
      <c r="AO856" s="75">
        <f t="shared" si="1012"/>
        <v>0</v>
      </c>
      <c r="AP856" s="104"/>
      <c r="AQ856" s="103"/>
      <c r="AR856" s="75">
        <f t="shared" si="1013"/>
        <v>0</v>
      </c>
      <c r="AS856" s="104"/>
      <c r="AT856" s="98"/>
      <c r="AU856" s="80">
        <f>AU854/AU850</f>
        <v>1</v>
      </c>
    </row>
    <row r="857" spans="1:47" ht="13.5" customHeight="1">
      <c r="A857" s="535"/>
      <c r="B857" s="549"/>
      <c r="C857" s="537"/>
      <c r="D857" s="539"/>
      <c r="E857" s="541"/>
      <c r="F857" s="92" t="s">
        <v>44</v>
      </c>
      <c r="G857" s="105"/>
      <c r="H857" s="81">
        <f t="shared" si="1001"/>
        <v>0</v>
      </c>
      <c r="I857" s="106"/>
      <c r="J857" s="105"/>
      <c r="K857" s="81">
        <f t="shared" si="1002"/>
        <v>0</v>
      </c>
      <c r="L857" s="106"/>
      <c r="M857" s="105"/>
      <c r="N857" s="81">
        <f t="shared" si="1003"/>
        <v>0</v>
      </c>
      <c r="O857" s="106"/>
      <c r="P857" s="105"/>
      <c r="Q857" s="81">
        <f t="shared" si="1014"/>
        <v>0</v>
      </c>
      <c r="R857" s="106"/>
      <c r="S857" s="105"/>
      <c r="T857" s="81">
        <f t="shared" si="1005"/>
        <v>0</v>
      </c>
      <c r="U857" s="106"/>
      <c r="V857" s="105"/>
      <c r="W857" s="81">
        <f t="shared" si="1006"/>
        <v>0</v>
      </c>
      <c r="X857" s="124"/>
      <c r="Y857" s="105"/>
      <c r="Z857" s="81">
        <f t="shared" si="1007"/>
        <v>0</v>
      </c>
      <c r="AA857" s="106"/>
      <c r="AB857" s="105"/>
      <c r="AC857" s="81">
        <f t="shared" si="1008"/>
        <v>0</v>
      </c>
      <c r="AD857" s="106"/>
      <c r="AE857" s="105"/>
      <c r="AF857" s="81">
        <f t="shared" si="1009"/>
        <v>0</v>
      </c>
      <c r="AG857" s="106"/>
      <c r="AH857" s="105"/>
      <c r="AI857" s="81">
        <f t="shared" si="1010"/>
        <v>0</v>
      </c>
      <c r="AJ857" s="106"/>
      <c r="AK857" s="105"/>
      <c r="AL857" s="81">
        <f t="shared" si="1011"/>
        <v>0</v>
      </c>
      <c r="AM857" s="106"/>
      <c r="AN857" s="105"/>
      <c r="AO857" s="81">
        <f t="shared" si="1012"/>
        <v>0</v>
      </c>
      <c r="AP857" s="106"/>
      <c r="AQ857" s="105"/>
      <c r="AR857" s="81">
        <f t="shared" si="1013"/>
        <v>0</v>
      </c>
      <c r="AS857" s="106"/>
      <c r="AT857" s="99"/>
      <c r="AU857" s="82"/>
    </row>
    <row r="858" spans="1:47" ht="15" customHeight="1">
      <c r="A858" s="547" t="s">
        <v>22</v>
      </c>
      <c r="B858" s="533" t="s">
        <v>18</v>
      </c>
      <c r="C858" s="533" t="s">
        <v>19</v>
      </c>
      <c r="D858" s="533" t="s">
        <v>204</v>
      </c>
      <c r="E858" s="533" t="s">
        <v>21</v>
      </c>
      <c r="F858" s="551" t="s">
        <v>23</v>
      </c>
      <c r="G858" s="513" t="s">
        <v>24</v>
      </c>
      <c r="H858" s="503" t="s">
        <v>25</v>
      </c>
      <c r="I858" s="505" t="s">
        <v>26</v>
      </c>
      <c r="J858" s="513" t="s">
        <v>24</v>
      </c>
      <c r="K858" s="503" t="s">
        <v>25</v>
      </c>
      <c r="L858" s="505" t="s">
        <v>26</v>
      </c>
      <c r="M858" s="513" t="s">
        <v>24</v>
      </c>
      <c r="N858" s="503" t="s">
        <v>25</v>
      </c>
      <c r="O858" s="505" t="s">
        <v>26</v>
      </c>
      <c r="P858" s="513" t="s">
        <v>24</v>
      </c>
      <c r="Q858" s="503" t="s">
        <v>25</v>
      </c>
      <c r="R858" s="505" t="s">
        <v>26</v>
      </c>
      <c r="S858" s="513" t="s">
        <v>24</v>
      </c>
      <c r="T858" s="503" t="s">
        <v>25</v>
      </c>
      <c r="U858" s="505" t="s">
        <v>26</v>
      </c>
      <c r="V858" s="513" t="s">
        <v>24</v>
      </c>
      <c r="W858" s="503" t="s">
        <v>25</v>
      </c>
      <c r="X858" s="543" t="s">
        <v>26</v>
      </c>
      <c r="Y858" s="513" t="s">
        <v>24</v>
      </c>
      <c r="Z858" s="503" t="s">
        <v>25</v>
      </c>
      <c r="AA858" s="505" t="s">
        <v>26</v>
      </c>
      <c r="AB858" s="513" t="s">
        <v>24</v>
      </c>
      <c r="AC858" s="503" t="s">
        <v>25</v>
      </c>
      <c r="AD858" s="505" t="s">
        <v>26</v>
      </c>
      <c r="AE858" s="513" t="s">
        <v>24</v>
      </c>
      <c r="AF858" s="503" t="s">
        <v>25</v>
      </c>
      <c r="AG858" s="505" t="s">
        <v>26</v>
      </c>
      <c r="AH858" s="513" t="s">
        <v>24</v>
      </c>
      <c r="AI858" s="503" t="s">
        <v>25</v>
      </c>
      <c r="AJ858" s="505" t="s">
        <v>26</v>
      </c>
      <c r="AK858" s="513" t="s">
        <v>24</v>
      </c>
      <c r="AL858" s="503" t="s">
        <v>25</v>
      </c>
      <c r="AM858" s="505" t="s">
        <v>26</v>
      </c>
      <c r="AN858" s="513" t="s">
        <v>24</v>
      </c>
      <c r="AO858" s="503" t="s">
        <v>25</v>
      </c>
      <c r="AP858" s="505" t="s">
        <v>26</v>
      </c>
      <c r="AQ858" s="513" t="s">
        <v>24</v>
      </c>
      <c r="AR858" s="503" t="s">
        <v>25</v>
      </c>
      <c r="AS858" s="505" t="s">
        <v>26</v>
      </c>
      <c r="AT858" s="545" t="s">
        <v>24</v>
      </c>
      <c r="AU858" s="553" t="s">
        <v>27</v>
      </c>
    </row>
    <row r="859" spans="1:47" ht="15" customHeight="1">
      <c r="A859" s="547"/>
      <c r="B859" s="533"/>
      <c r="C859" s="533"/>
      <c r="D859" s="533"/>
      <c r="E859" s="533"/>
      <c r="F859" s="551"/>
      <c r="G859" s="513"/>
      <c r="H859" s="503"/>
      <c r="I859" s="505"/>
      <c r="J859" s="513"/>
      <c r="K859" s="503"/>
      <c r="L859" s="505"/>
      <c r="M859" s="513"/>
      <c r="N859" s="503"/>
      <c r="O859" s="505"/>
      <c r="P859" s="513"/>
      <c r="Q859" s="503"/>
      <c r="R859" s="505"/>
      <c r="S859" s="513"/>
      <c r="T859" s="503"/>
      <c r="U859" s="505"/>
      <c r="V859" s="513"/>
      <c r="W859" s="503"/>
      <c r="X859" s="543"/>
      <c r="Y859" s="513"/>
      <c r="Z859" s="503"/>
      <c r="AA859" s="505"/>
      <c r="AB859" s="513"/>
      <c r="AC859" s="503"/>
      <c r="AD859" s="505"/>
      <c r="AE859" s="513"/>
      <c r="AF859" s="503"/>
      <c r="AG859" s="505"/>
      <c r="AH859" s="513"/>
      <c r="AI859" s="503"/>
      <c r="AJ859" s="505"/>
      <c r="AK859" s="513"/>
      <c r="AL859" s="503"/>
      <c r="AM859" s="505"/>
      <c r="AN859" s="513"/>
      <c r="AO859" s="503"/>
      <c r="AP859" s="505"/>
      <c r="AQ859" s="513"/>
      <c r="AR859" s="503"/>
      <c r="AS859" s="505"/>
      <c r="AT859" s="545"/>
      <c r="AU859" s="553"/>
    </row>
    <row r="860" spans="1:47" ht="15" customHeight="1">
      <c r="A860" s="534" t="s">
        <v>244</v>
      </c>
      <c r="B860" s="548" t="s">
        <v>463</v>
      </c>
      <c r="C860" s="536">
        <v>2033</v>
      </c>
      <c r="D860" s="564">
        <v>755</v>
      </c>
      <c r="E860" s="540" t="s">
        <v>464</v>
      </c>
      <c r="F860" s="91" t="s">
        <v>31</v>
      </c>
      <c r="G860" s="103"/>
      <c r="H860" s="75">
        <f t="shared" ref="H860:H871" si="1015">G860-I860</f>
        <v>0</v>
      </c>
      <c r="I860" s="104"/>
      <c r="J860" s="103"/>
      <c r="K860" s="75">
        <f t="shared" ref="K860:K871" si="1016">J860-L860</f>
        <v>0</v>
      </c>
      <c r="L860" s="104"/>
      <c r="M860" s="103"/>
      <c r="N860" s="75">
        <f t="shared" ref="N860:N871" si="1017">M860-O860</f>
        <v>0</v>
      </c>
      <c r="O860" s="104"/>
      <c r="P860" s="103"/>
      <c r="Q860" s="75">
        <f t="shared" ref="Q860:Q871" si="1018">P860-R860</f>
        <v>0</v>
      </c>
      <c r="R860" s="104"/>
      <c r="S860" s="103"/>
      <c r="T860" s="75">
        <f t="shared" ref="T860:T871" si="1019">S860-U860</f>
        <v>0</v>
      </c>
      <c r="U860" s="104"/>
      <c r="V860" s="103"/>
      <c r="W860" s="75">
        <f t="shared" ref="W860:W871" si="1020">V860-X860</f>
        <v>0</v>
      </c>
      <c r="X860" s="123"/>
      <c r="Y860" s="103"/>
      <c r="Z860" s="75">
        <f t="shared" ref="Z860:Z871" si="1021">Y860-AA860</f>
        <v>0</v>
      </c>
      <c r="AA860" s="104"/>
      <c r="AB860" s="103"/>
      <c r="AC860" s="75">
        <f t="shared" ref="AC860:AC871" si="1022">AB860-AD860</f>
        <v>0</v>
      </c>
      <c r="AD860" s="104"/>
      <c r="AE860" s="103"/>
      <c r="AF860" s="75">
        <f t="shared" ref="AF860:AF871" si="1023">AE860-AG860</f>
        <v>0</v>
      </c>
      <c r="AG860" s="104"/>
      <c r="AH860" s="103"/>
      <c r="AI860" s="75">
        <f t="shared" ref="AI860:AI871" si="1024">AH860-AJ860</f>
        <v>0</v>
      </c>
      <c r="AJ860" s="104"/>
      <c r="AK860" s="103"/>
      <c r="AL860" s="75">
        <f t="shared" ref="AL860:AL871" si="1025">AK860-AM860</f>
        <v>0</v>
      </c>
      <c r="AM860" s="104"/>
      <c r="AN860" s="103"/>
      <c r="AO860" s="75">
        <f t="shared" ref="AO860:AO871" si="1026">AN860-AP860</f>
        <v>0</v>
      </c>
      <c r="AP860" s="104"/>
      <c r="AQ860" s="103"/>
      <c r="AR860" s="75">
        <f t="shared" ref="AR860:AR871" si="1027">AQ860-AS860</f>
        <v>0</v>
      </c>
      <c r="AS860" s="104"/>
      <c r="AT860" s="98"/>
      <c r="AU860" s="77" t="s">
        <v>32</v>
      </c>
    </row>
    <row r="861" spans="1:47" ht="15" customHeight="1">
      <c r="A861" s="534"/>
      <c r="B861" s="548"/>
      <c r="C861" s="536"/>
      <c r="D861" s="564"/>
      <c r="E861" s="540"/>
      <c r="F861" s="91" t="s">
        <v>33</v>
      </c>
      <c r="G861" s="103"/>
      <c r="H861" s="75">
        <f t="shared" si="1015"/>
        <v>0</v>
      </c>
      <c r="I861" s="104"/>
      <c r="J861" s="103"/>
      <c r="K861" s="75">
        <f t="shared" si="1016"/>
        <v>0</v>
      </c>
      <c r="L861" s="104"/>
      <c r="M861" s="103"/>
      <c r="N861" s="75">
        <f t="shared" si="1017"/>
        <v>0</v>
      </c>
      <c r="O861" s="104"/>
      <c r="P861" s="103"/>
      <c r="Q861" s="75">
        <f t="shared" si="1018"/>
        <v>0</v>
      </c>
      <c r="R861" s="104"/>
      <c r="S861" s="103"/>
      <c r="T861" s="75">
        <f t="shared" si="1019"/>
        <v>0</v>
      </c>
      <c r="U861" s="104"/>
      <c r="V861" s="103"/>
      <c r="W861" s="75">
        <f t="shared" si="1020"/>
        <v>0</v>
      </c>
      <c r="X861" s="123"/>
      <c r="Y861" s="103"/>
      <c r="Z861" s="75">
        <f t="shared" si="1021"/>
        <v>0</v>
      </c>
      <c r="AA861" s="104"/>
      <c r="AB861" s="103"/>
      <c r="AC861" s="75">
        <f t="shared" si="1022"/>
        <v>0</v>
      </c>
      <c r="AD861" s="104"/>
      <c r="AE861" s="103"/>
      <c r="AF861" s="75">
        <f t="shared" si="1023"/>
        <v>0</v>
      </c>
      <c r="AG861" s="104"/>
      <c r="AH861" s="103"/>
      <c r="AI861" s="75">
        <f t="shared" si="1024"/>
        <v>0</v>
      </c>
      <c r="AJ861" s="104"/>
      <c r="AK861" s="103"/>
      <c r="AL861" s="75">
        <f t="shared" si="1025"/>
        <v>0</v>
      </c>
      <c r="AM861" s="104"/>
      <c r="AN861" s="103"/>
      <c r="AO861" s="75">
        <f t="shared" si="1026"/>
        <v>0</v>
      </c>
      <c r="AP861" s="104"/>
      <c r="AQ861" s="103"/>
      <c r="AR861" s="75">
        <f t="shared" si="1027"/>
        <v>0</v>
      </c>
      <c r="AS861" s="104"/>
      <c r="AT861" s="98"/>
      <c r="AU861" s="560">
        <f>SUM(G860:G871,J860:J871,M860:M871,P860:P871,S860:S871,AT860:AT871,V860:V871,Y860:Y871,AB860:AB871,AE860:AE871,AH860:AH871,AK860:AK871,AN860:AN871,AQ860:AQ871)</f>
        <v>0</v>
      </c>
    </row>
    <row r="862" spans="1:47" ht="15" customHeight="1">
      <c r="A862" s="534"/>
      <c r="B862" s="548"/>
      <c r="C862" s="536"/>
      <c r="D862" s="564"/>
      <c r="E862" s="540"/>
      <c r="F862" s="91" t="s">
        <v>34</v>
      </c>
      <c r="G862" s="103"/>
      <c r="H862" s="75">
        <f t="shared" si="1015"/>
        <v>0</v>
      </c>
      <c r="I862" s="104"/>
      <c r="J862" s="103"/>
      <c r="K862" s="75">
        <f t="shared" si="1016"/>
        <v>0</v>
      </c>
      <c r="L862" s="104"/>
      <c r="M862" s="103"/>
      <c r="N862" s="75">
        <f t="shared" si="1017"/>
        <v>0</v>
      </c>
      <c r="O862" s="104"/>
      <c r="P862" s="103"/>
      <c r="Q862" s="75">
        <f t="shared" si="1018"/>
        <v>0</v>
      </c>
      <c r="R862" s="104"/>
      <c r="S862" s="103"/>
      <c r="T862" s="75">
        <f t="shared" si="1019"/>
        <v>0</v>
      </c>
      <c r="U862" s="104"/>
      <c r="V862" s="103"/>
      <c r="W862" s="75">
        <f t="shared" si="1020"/>
        <v>0</v>
      </c>
      <c r="X862" s="123"/>
      <c r="Y862" s="103"/>
      <c r="Z862" s="75">
        <f t="shared" si="1021"/>
        <v>0</v>
      </c>
      <c r="AA862" s="104"/>
      <c r="AB862" s="103"/>
      <c r="AC862" s="75">
        <f t="shared" si="1022"/>
        <v>0</v>
      </c>
      <c r="AD862" s="104"/>
      <c r="AE862" s="103"/>
      <c r="AF862" s="75">
        <f t="shared" si="1023"/>
        <v>0</v>
      </c>
      <c r="AG862" s="104"/>
      <c r="AH862" s="103"/>
      <c r="AI862" s="75">
        <f t="shared" si="1024"/>
        <v>0</v>
      </c>
      <c r="AJ862" s="104"/>
      <c r="AK862" s="103"/>
      <c r="AL862" s="75">
        <f t="shared" si="1025"/>
        <v>0</v>
      </c>
      <c r="AM862" s="104"/>
      <c r="AN862" s="103"/>
      <c r="AO862" s="75">
        <f t="shared" si="1026"/>
        <v>0</v>
      </c>
      <c r="AP862" s="104"/>
      <c r="AQ862" s="103"/>
      <c r="AR862" s="75">
        <f t="shared" si="1027"/>
        <v>0</v>
      </c>
      <c r="AS862" s="104"/>
      <c r="AT862" s="98"/>
      <c r="AU862" s="560"/>
    </row>
    <row r="863" spans="1:47" ht="15" customHeight="1">
      <c r="A863" s="534"/>
      <c r="B863" s="548"/>
      <c r="C863" s="536"/>
      <c r="D863" s="564"/>
      <c r="E863" s="540"/>
      <c r="F863" s="91" t="s">
        <v>36</v>
      </c>
      <c r="G863" s="103"/>
      <c r="H863" s="75">
        <f t="shared" si="1015"/>
        <v>0</v>
      </c>
      <c r="I863" s="104"/>
      <c r="J863" s="103"/>
      <c r="K863" s="75">
        <f t="shared" si="1016"/>
        <v>0</v>
      </c>
      <c r="L863" s="104"/>
      <c r="M863" s="103"/>
      <c r="N863" s="75">
        <f t="shared" si="1017"/>
        <v>0</v>
      </c>
      <c r="O863" s="104"/>
      <c r="P863" s="103"/>
      <c r="Q863" s="75">
        <f t="shared" si="1018"/>
        <v>0</v>
      </c>
      <c r="R863" s="104"/>
      <c r="S863" s="103"/>
      <c r="T863" s="75">
        <f t="shared" si="1019"/>
        <v>0</v>
      </c>
      <c r="U863" s="104"/>
      <c r="V863" s="103"/>
      <c r="W863" s="75">
        <f t="shared" si="1020"/>
        <v>0</v>
      </c>
      <c r="X863" s="123"/>
      <c r="Y863" s="103"/>
      <c r="Z863" s="75">
        <f t="shared" si="1021"/>
        <v>0</v>
      </c>
      <c r="AA863" s="104"/>
      <c r="AB863" s="103"/>
      <c r="AC863" s="75">
        <f t="shared" si="1022"/>
        <v>0</v>
      </c>
      <c r="AD863" s="104"/>
      <c r="AE863" s="103"/>
      <c r="AF863" s="75">
        <f t="shared" si="1023"/>
        <v>0</v>
      </c>
      <c r="AG863" s="104"/>
      <c r="AH863" s="103"/>
      <c r="AI863" s="75">
        <f t="shared" si="1024"/>
        <v>0</v>
      </c>
      <c r="AJ863" s="104"/>
      <c r="AK863" s="103"/>
      <c r="AL863" s="75">
        <f t="shared" si="1025"/>
        <v>0</v>
      </c>
      <c r="AM863" s="104"/>
      <c r="AN863" s="103"/>
      <c r="AO863" s="75">
        <f t="shared" si="1026"/>
        <v>0</v>
      </c>
      <c r="AP863" s="104"/>
      <c r="AQ863" s="103"/>
      <c r="AR863" s="75">
        <f t="shared" si="1027"/>
        <v>0</v>
      </c>
      <c r="AS863" s="104"/>
      <c r="AT863" s="98"/>
      <c r="AU863" s="79" t="s">
        <v>35</v>
      </c>
    </row>
    <row r="864" spans="1:47" ht="15" customHeight="1">
      <c r="A864" s="534"/>
      <c r="B864" s="548"/>
      <c r="C864" s="536"/>
      <c r="D864" s="564"/>
      <c r="E864" s="540"/>
      <c r="F864" s="91" t="s">
        <v>37</v>
      </c>
      <c r="G864" s="103"/>
      <c r="H864" s="75">
        <f t="shared" si="1015"/>
        <v>0</v>
      </c>
      <c r="I864" s="104"/>
      <c r="J864" s="103"/>
      <c r="K864" s="75">
        <f t="shared" si="1016"/>
        <v>0</v>
      </c>
      <c r="L864" s="104"/>
      <c r="M864" s="103"/>
      <c r="N864" s="75">
        <f t="shared" si="1017"/>
        <v>0</v>
      </c>
      <c r="O864" s="104"/>
      <c r="P864" s="103"/>
      <c r="Q864" s="75">
        <f t="shared" si="1018"/>
        <v>0</v>
      </c>
      <c r="R864" s="104"/>
      <c r="S864" s="103"/>
      <c r="T864" s="75">
        <f t="shared" si="1019"/>
        <v>0</v>
      </c>
      <c r="U864" s="104"/>
      <c r="V864" s="103"/>
      <c r="W864" s="75">
        <f t="shared" si="1020"/>
        <v>0</v>
      </c>
      <c r="X864" s="123"/>
      <c r="Y864" s="103"/>
      <c r="Z864" s="75">
        <f t="shared" si="1021"/>
        <v>0</v>
      </c>
      <c r="AA864" s="104"/>
      <c r="AB864" s="103"/>
      <c r="AC864" s="75">
        <f t="shared" si="1022"/>
        <v>0</v>
      </c>
      <c r="AD864" s="104"/>
      <c r="AE864" s="103"/>
      <c r="AF864" s="75">
        <f t="shared" si="1023"/>
        <v>0</v>
      </c>
      <c r="AG864" s="104"/>
      <c r="AH864" s="103"/>
      <c r="AI864" s="75">
        <f t="shared" si="1024"/>
        <v>0</v>
      </c>
      <c r="AJ864" s="104"/>
      <c r="AK864" s="103"/>
      <c r="AL864" s="75">
        <f t="shared" si="1025"/>
        <v>0</v>
      </c>
      <c r="AM864" s="104"/>
      <c r="AN864" s="103"/>
      <c r="AO864" s="75">
        <f t="shared" si="1026"/>
        <v>0</v>
      </c>
      <c r="AP864" s="104"/>
      <c r="AQ864" s="103"/>
      <c r="AR864" s="75">
        <f t="shared" si="1027"/>
        <v>0</v>
      </c>
      <c r="AS864" s="104"/>
      <c r="AT864" s="98"/>
      <c r="AU864" s="560">
        <f>SUM(H860:H871,K860:K871,N860:N871,Q860:Q871,T860:T871,W860:W871,Z860:Z871,AC860:AC871,AF860:AF871,AI860:AI871,AL860:AL871,AO860:AO871,AR860:AR871)</f>
        <v>0</v>
      </c>
    </row>
    <row r="865" spans="1:47" ht="15" customHeight="1">
      <c r="A865" s="534"/>
      <c r="B865" s="548"/>
      <c r="C865" s="536"/>
      <c r="D865" s="564"/>
      <c r="E865" s="540"/>
      <c r="F865" s="91" t="s">
        <v>40</v>
      </c>
      <c r="G865" s="103"/>
      <c r="H865" s="75">
        <f t="shared" si="1015"/>
        <v>0</v>
      </c>
      <c r="I865" s="104"/>
      <c r="J865" s="103"/>
      <c r="K865" s="75">
        <f t="shared" si="1016"/>
        <v>0</v>
      </c>
      <c r="L865" s="104"/>
      <c r="M865" s="103"/>
      <c r="N865" s="75">
        <f t="shared" si="1017"/>
        <v>0</v>
      </c>
      <c r="O865" s="104"/>
      <c r="P865" s="103"/>
      <c r="Q865" s="75">
        <f t="shared" si="1018"/>
        <v>0</v>
      </c>
      <c r="R865" s="104"/>
      <c r="S865" s="103"/>
      <c r="T865" s="75">
        <f t="shared" si="1019"/>
        <v>0</v>
      </c>
      <c r="U865" s="104"/>
      <c r="V865" s="103"/>
      <c r="W865" s="75">
        <f t="shared" si="1020"/>
        <v>0</v>
      </c>
      <c r="X865" s="123"/>
      <c r="Y865" s="103"/>
      <c r="Z865" s="75">
        <f t="shared" si="1021"/>
        <v>0</v>
      </c>
      <c r="AA865" s="104"/>
      <c r="AB865" s="103"/>
      <c r="AC865" s="75">
        <f t="shared" si="1022"/>
        <v>0</v>
      </c>
      <c r="AD865" s="104"/>
      <c r="AE865" s="103"/>
      <c r="AF865" s="75">
        <f t="shared" si="1023"/>
        <v>0</v>
      </c>
      <c r="AG865" s="104"/>
      <c r="AH865" s="103"/>
      <c r="AI865" s="75">
        <f t="shared" si="1024"/>
        <v>0</v>
      </c>
      <c r="AJ865" s="104"/>
      <c r="AK865" s="103"/>
      <c r="AL865" s="75">
        <f t="shared" si="1025"/>
        <v>0</v>
      </c>
      <c r="AM865" s="104"/>
      <c r="AN865" s="103"/>
      <c r="AO865" s="75">
        <f t="shared" si="1026"/>
        <v>0</v>
      </c>
      <c r="AP865" s="104"/>
      <c r="AQ865" s="103"/>
      <c r="AR865" s="75">
        <f t="shared" si="1027"/>
        <v>0</v>
      </c>
      <c r="AS865" s="104"/>
      <c r="AT865" s="98"/>
      <c r="AU865" s="561"/>
    </row>
    <row r="866" spans="1:47" ht="15" customHeight="1">
      <c r="A866" s="534"/>
      <c r="B866" s="548"/>
      <c r="C866" s="536"/>
      <c r="D866" s="564"/>
      <c r="E866" s="540"/>
      <c r="F866" s="91" t="s">
        <v>41</v>
      </c>
      <c r="G866" s="103"/>
      <c r="H866" s="75">
        <f t="shared" si="1015"/>
        <v>0</v>
      </c>
      <c r="I866" s="104"/>
      <c r="J866" s="103"/>
      <c r="K866" s="75">
        <f t="shared" si="1016"/>
        <v>0</v>
      </c>
      <c r="L866" s="104"/>
      <c r="M866" s="103"/>
      <c r="N866" s="75">
        <f t="shared" si="1017"/>
        <v>0</v>
      </c>
      <c r="O866" s="104"/>
      <c r="P866" s="103"/>
      <c r="Q866" s="75">
        <f t="shared" si="1018"/>
        <v>0</v>
      </c>
      <c r="R866" s="104"/>
      <c r="S866" s="103"/>
      <c r="T866" s="75">
        <f t="shared" si="1019"/>
        <v>0</v>
      </c>
      <c r="U866" s="104"/>
      <c r="V866" s="103"/>
      <c r="W866" s="75">
        <f t="shared" si="1020"/>
        <v>0</v>
      </c>
      <c r="X866" s="123"/>
      <c r="Y866" s="103"/>
      <c r="Z866" s="75">
        <f t="shared" si="1021"/>
        <v>0</v>
      </c>
      <c r="AA866" s="104"/>
      <c r="AB866" s="103"/>
      <c r="AC866" s="75">
        <f t="shared" si="1022"/>
        <v>0</v>
      </c>
      <c r="AD866" s="104"/>
      <c r="AE866" s="103"/>
      <c r="AF866" s="75">
        <f t="shared" si="1023"/>
        <v>0</v>
      </c>
      <c r="AG866" s="104"/>
      <c r="AH866" s="103"/>
      <c r="AI866" s="75">
        <f t="shared" si="1024"/>
        <v>0</v>
      </c>
      <c r="AJ866" s="104"/>
      <c r="AK866" s="103"/>
      <c r="AL866" s="75">
        <f t="shared" si="1025"/>
        <v>0</v>
      </c>
      <c r="AM866" s="104"/>
      <c r="AN866" s="103"/>
      <c r="AO866" s="75">
        <f t="shared" si="1026"/>
        <v>0</v>
      </c>
      <c r="AP866" s="104"/>
      <c r="AQ866" s="103"/>
      <c r="AR866" s="75">
        <f t="shared" si="1027"/>
        <v>0</v>
      </c>
      <c r="AS866" s="104"/>
      <c r="AT866" s="98"/>
      <c r="AU866" s="79" t="s">
        <v>38</v>
      </c>
    </row>
    <row r="867" spans="1:47" ht="15" customHeight="1">
      <c r="A867" s="534"/>
      <c r="B867" s="548"/>
      <c r="C867" s="536"/>
      <c r="D867" s="564"/>
      <c r="E867" s="540"/>
      <c r="F867" s="91" t="s">
        <v>43</v>
      </c>
      <c r="G867" s="103"/>
      <c r="H867" s="75">
        <f t="shared" si="1015"/>
        <v>0</v>
      </c>
      <c r="I867" s="104"/>
      <c r="J867" s="103"/>
      <c r="K867" s="75">
        <f t="shared" si="1016"/>
        <v>0</v>
      </c>
      <c r="L867" s="104"/>
      <c r="M867" s="103"/>
      <c r="N867" s="75">
        <f t="shared" si="1017"/>
        <v>0</v>
      </c>
      <c r="O867" s="104"/>
      <c r="P867" s="103"/>
      <c r="Q867" s="75">
        <f t="shared" si="1018"/>
        <v>0</v>
      </c>
      <c r="R867" s="104"/>
      <c r="S867" s="103"/>
      <c r="T867" s="75">
        <f t="shared" si="1019"/>
        <v>0</v>
      </c>
      <c r="U867" s="104"/>
      <c r="V867" s="103"/>
      <c r="W867" s="75">
        <f t="shared" si="1020"/>
        <v>0</v>
      </c>
      <c r="X867" s="123"/>
      <c r="Y867" s="103"/>
      <c r="Z867" s="75">
        <f t="shared" si="1021"/>
        <v>0</v>
      </c>
      <c r="AA867" s="104"/>
      <c r="AB867" s="103"/>
      <c r="AC867" s="75">
        <f t="shared" si="1022"/>
        <v>0</v>
      </c>
      <c r="AD867" s="104"/>
      <c r="AE867" s="103"/>
      <c r="AF867" s="75">
        <f t="shared" si="1023"/>
        <v>0</v>
      </c>
      <c r="AG867" s="104"/>
      <c r="AH867" s="103"/>
      <c r="AI867" s="75">
        <f t="shared" si="1024"/>
        <v>0</v>
      </c>
      <c r="AJ867" s="104"/>
      <c r="AK867" s="103"/>
      <c r="AL867" s="75">
        <f t="shared" si="1025"/>
        <v>0</v>
      </c>
      <c r="AM867" s="104"/>
      <c r="AN867" s="103"/>
      <c r="AO867" s="75">
        <f t="shared" si="1026"/>
        <v>0</v>
      </c>
      <c r="AP867" s="104"/>
      <c r="AQ867" s="103"/>
      <c r="AR867" s="75">
        <f t="shared" si="1027"/>
        <v>0</v>
      </c>
      <c r="AS867" s="104"/>
      <c r="AT867" s="98"/>
      <c r="AU867" s="560">
        <f>SUM(I860:I871,L860:L871,O860:O871,R860:R871,U860:U871,X860:X871,AA860:AA871,AD860:AD871,AG860:AG871,AJ860:AJ871,AM860:AM871,AP860:AP871,AS860:AS871)</f>
        <v>0</v>
      </c>
    </row>
    <row r="868" spans="1:47" ht="15" customHeight="1">
      <c r="A868" s="534"/>
      <c r="B868" s="548"/>
      <c r="C868" s="536"/>
      <c r="D868" s="564"/>
      <c r="E868" s="540"/>
      <c r="F868" s="91" t="s">
        <v>44</v>
      </c>
      <c r="G868" s="103"/>
      <c r="H868" s="75">
        <f t="shared" si="1015"/>
        <v>0</v>
      </c>
      <c r="I868" s="104"/>
      <c r="J868" s="103"/>
      <c r="K868" s="75">
        <f t="shared" si="1016"/>
        <v>0</v>
      </c>
      <c r="L868" s="104"/>
      <c r="M868" s="103"/>
      <c r="N868" s="75">
        <f t="shared" si="1017"/>
        <v>0</v>
      </c>
      <c r="O868" s="104"/>
      <c r="P868" s="103"/>
      <c r="Q868" s="75">
        <f t="shared" si="1018"/>
        <v>0</v>
      </c>
      <c r="R868" s="104"/>
      <c r="S868" s="103"/>
      <c r="T868" s="75">
        <f t="shared" si="1019"/>
        <v>0</v>
      </c>
      <c r="U868" s="104"/>
      <c r="V868" s="103"/>
      <c r="W868" s="75">
        <f t="shared" si="1020"/>
        <v>0</v>
      </c>
      <c r="X868" s="123"/>
      <c r="Y868" s="103"/>
      <c r="Z868" s="75">
        <f t="shared" si="1021"/>
        <v>0</v>
      </c>
      <c r="AA868" s="104"/>
      <c r="AB868" s="103"/>
      <c r="AC868" s="75">
        <f t="shared" si="1022"/>
        <v>0</v>
      </c>
      <c r="AD868" s="104"/>
      <c r="AE868" s="103"/>
      <c r="AF868" s="75">
        <f t="shared" si="1023"/>
        <v>0</v>
      </c>
      <c r="AG868" s="104"/>
      <c r="AH868" s="103"/>
      <c r="AI868" s="75">
        <f t="shared" si="1024"/>
        <v>0</v>
      </c>
      <c r="AJ868" s="104"/>
      <c r="AK868" s="103"/>
      <c r="AL868" s="75">
        <f t="shared" si="1025"/>
        <v>0</v>
      </c>
      <c r="AM868" s="104"/>
      <c r="AN868" s="103"/>
      <c r="AO868" s="75">
        <f t="shared" si="1026"/>
        <v>0</v>
      </c>
      <c r="AP868" s="104"/>
      <c r="AQ868" s="103"/>
      <c r="AR868" s="75">
        <f t="shared" si="1027"/>
        <v>0</v>
      </c>
      <c r="AS868" s="104"/>
      <c r="AT868" s="98"/>
      <c r="AU868" s="560"/>
    </row>
    <row r="869" spans="1:47" ht="15" customHeight="1">
      <c r="A869" s="534"/>
      <c r="B869" s="548"/>
      <c r="C869" s="536"/>
      <c r="D869" s="564"/>
      <c r="E869" s="540"/>
      <c r="F869" s="91" t="s">
        <v>310</v>
      </c>
      <c r="G869" s="103"/>
      <c r="H869" s="75">
        <f t="shared" si="1015"/>
        <v>0</v>
      </c>
      <c r="I869" s="104"/>
      <c r="J869" s="103"/>
      <c r="K869" s="75">
        <f t="shared" si="1016"/>
        <v>0</v>
      </c>
      <c r="L869" s="104"/>
      <c r="M869" s="103"/>
      <c r="N869" s="75">
        <f t="shared" si="1017"/>
        <v>0</v>
      </c>
      <c r="O869" s="104"/>
      <c r="P869" s="103"/>
      <c r="Q869" s="75">
        <f t="shared" si="1018"/>
        <v>0</v>
      </c>
      <c r="R869" s="104"/>
      <c r="S869" s="103"/>
      <c r="T869" s="75">
        <f t="shared" si="1019"/>
        <v>0</v>
      </c>
      <c r="U869" s="104"/>
      <c r="V869" s="103"/>
      <c r="W869" s="75">
        <f t="shared" si="1020"/>
        <v>0</v>
      </c>
      <c r="X869" s="123"/>
      <c r="Y869" s="103"/>
      <c r="Z869" s="75">
        <f t="shared" si="1021"/>
        <v>0</v>
      </c>
      <c r="AA869" s="104"/>
      <c r="AB869" s="103"/>
      <c r="AC869" s="75">
        <f t="shared" si="1022"/>
        <v>0</v>
      </c>
      <c r="AD869" s="104"/>
      <c r="AE869" s="103"/>
      <c r="AF869" s="75">
        <f t="shared" si="1023"/>
        <v>0</v>
      </c>
      <c r="AG869" s="104"/>
      <c r="AH869" s="103"/>
      <c r="AI869" s="75">
        <f t="shared" si="1024"/>
        <v>0</v>
      </c>
      <c r="AJ869" s="104"/>
      <c r="AK869" s="103"/>
      <c r="AL869" s="75">
        <f t="shared" si="1025"/>
        <v>0</v>
      </c>
      <c r="AM869" s="104"/>
      <c r="AN869" s="103"/>
      <c r="AO869" s="75">
        <f t="shared" si="1026"/>
        <v>0</v>
      </c>
      <c r="AP869" s="104"/>
      <c r="AQ869" s="103"/>
      <c r="AR869" s="75">
        <f t="shared" si="1027"/>
        <v>0</v>
      </c>
      <c r="AS869" s="104"/>
      <c r="AT869" s="98"/>
      <c r="AU869" s="79" t="s">
        <v>42</v>
      </c>
    </row>
    <row r="870" spans="1:47" ht="15" customHeight="1">
      <c r="A870" s="534"/>
      <c r="B870" s="548"/>
      <c r="C870" s="536"/>
      <c r="D870" s="564"/>
      <c r="E870" s="540"/>
      <c r="F870" s="91" t="s">
        <v>311</v>
      </c>
      <c r="G870" s="103"/>
      <c r="H870" s="75">
        <f t="shared" si="1015"/>
        <v>0</v>
      </c>
      <c r="I870" s="104"/>
      <c r="J870" s="103"/>
      <c r="K870" s="75">
        <f t="shared" si="1016"/>
        <v>0</v>
      </c>
      <c r="L870" s="104"/>
      <c r="M870" s="103"/>
      <c r="N870" s="75">
        <f t="shared" si="1017"/>
        <v>0</v>
      </c>
      <c r="O870" s="104"/>
      <c r="P870" s="103"/>
      <c r="Q870" s="75">
        <f t="shared" si="1018"/>
        <v>0</v>
      </c>
      <c r="R870" s="104"/>
      <c r="S870" s="103"/>
      <c r="T870" s="75">
        <f t="shared" si="1019"/>
        <v>0</v>
      </c>
      <c r="U870" s="104"/>
      <c r="V870" s="103"/>
      <c r="W870" s="75">
        <f t="shared" si="1020"/>
        <v>0</v>
      </c>
      <c r="X870" s="123"/>
      <c r="Y870" s="103"/>
      <c r="Z870" s="75">
        <f t="shared" si="1021"/>
        <v>0</v>
      </c>
      <c r="AA870" s="104"/>
      <c r="AB870" s="103"/>
      <c r="AC870" s="75">
        <f t="shared" si="1022"/>
        <v>0</v>
      </c>
      <c r="AD870" s="104"/>
      <c r="AE870" s="103"/>
      <c r="AF870" s="75">
        <f t="shared" si="1023"/>
        <v>0</v>
      </c>
      <c r="AG870" s="104"/>
      <c r="AH870" s="103"/>
      <c r="AI870" s="75">
        <f t="shared" si="1024"/>
        <v>0</v>
      </c>
      <c r="AJ870" s="104"/>
      <c r="AK870" s="103"/>
      <c r="AL870" s="75">
        <f t="shared" si="1025"/>
        <v>0</v>
      </c>
      <c r="AM870" s="104"/>
      <c r="AN870" s="103"/>
      <c r="AO870" s="75">
        <f t="shared" si="1026"/>
        <v>0</v>
      </c>
      <c r="AP870" s="104"/>
      <c r="AQ870" s="103"/>
      <c r="AR870" s="75">
        <f t="shared" si="1027"/>
        <v>0</v>
      </c>
      <c r="AS870" s="104"/>
      <c r="AT870" s="98"/>
      <c r="AU870" s="573" t="e">
        <f>AU867/AU861</f>
        <v>#DIV/0!</v>
      </c>
    </row>
    <row r="871" spans="1:47" ht="15" customHeight="1">
      <c r="A871" s="534"/>
      <c r="B871" s="548"/>
      <c r="C871" s="536"/>
      <c r="D871" s="564"/>
      <c r="E871" s="540"/>
      <c r="F871" s="91" t="s">
        <v>312</v>
      </c>
      <c r="G871" s="103"/>
      <c r="H871" s="75">
        <f t="shared" si="1015"/>
        <v>0</v>
      </c>
      <c r="I871" s="104"/>
      <c r="J871" s="103"/>
      <c r="K871" s="75">
        <f t="shared" si="1016"/>
        <v>0</v>
      </c>
      <c r="L871" s="104"/>
      <c r="M871" s="103"/>
      <c r="N871" s="75">
        <f t="shared" si="1017"/>
        <v>0</v>
      </c>
      <c r="O871" s="104"/>
      <c r="P871" s="103"/>
      <c r="Q871" s="75">
        <f t="shared" si="1018"/>
        <v>0</v>
      </c>
      <c r="R871" s="104"/>
      <c r="S871" s="103"/>
      <c r="T871" s="75">
        <f t="shared" si="1019"/>
        <v>0</v>
      </c>
      <c r="U871" s="104"/>
      <c r="V871" s="103"/>
      <c r="W871" s="75">
        <f t="shared" si="1020"/>
        <v>0</v>
      </c>
      <c r="X871" s="123"/>
      <c r="Y871" s="103"/>
      <c r="Z871" s="75">
        <f t="shared" si="1021"/>
        <v>0</v>
      </c>
      <c r="AA871" s="104"/>
      <c r="AB871" s="103"/>
      <c r="AC871" s="75">
        <f t="shared" si="1022"/>
        <v>0</v>
      </c>
      <c r="AD871" s="104"/>
      <c r="AE871" s="103"/>
      <c r="AF871" s="75">
        <f t="shared" si="1023"/>
        <v>0</v>
      </c>
      <c r="AG871" s="104"/>
      <c r="AH871" s="103"/>
      <c r="AI871" s="75">
        <f t="shared" si="1024"/>
        <v>0</v>
      </c>
      <c r="AJ871" s="104"/>
      <c r="AK871" s="103"/>
      <c r="AL871" s="75">
        <f t="shared" si="1025"/>
        <v>0</v>
      </c>
      <c r="AM871" s="104"/>
      <c r="AN871" s="103"/>
      <c r="AO871" s="75">
        <f t="shared" si="1026"/>
        <v>0</v>
      </c>
      <c r="AP871" s="104"/>
      <c r="AQ871" s="103"/>
      <c r="AR871" s="75">
        <f t="shared" si="1027"/>
        <v>0</v>
      </c>
      <c r="AS871" s="104"/>
      <c r="AT871" s="98"/>
      <c r="AU871" s="573"/>
    </row>
    <row r="872" spans="1:47" ht="15" customHeight="1">
      <c r="A872" s="547" t="s">
        <v>22</v>
      </c>
      <c r="B872" s="533" t="s">
        <v>18</v>
      </c>
      <c r="C872" s="533" t="s">
        <v>19</v>
      </c>
      <c r="D872" s="533" t="s">
        <v>204</v>
      </c>
      <c r="E872" s="533" t="s">
        <v>21</v>
      </c>
      <c r="F872" s="551" t="s">
        <v>23</v>
      </c>
      <c r="G872" s="513" t="s">
        <v>24</v>
      </c>
      <c r="H872" s="503" t="s">
        <v>25</v>
      </c>
      <c r="I872" s="505" t="s">
        <v>26</v>
      </c>
      <c r="J872" s="513" t="s">
        <v>24</v>
      </c>
      <c r="K872" s="503" t="s">
        <v>25</v>
      </c>
      <c r="L872" s="505" t="s">
        <v>26</v>
      </c>
      <c r="M872" s="513" t="s">
        <v>24</v>
      </c>
      <c r="N872" s="503" t="s">
        <v>25</v>
      </c>
      <c r="O872" s="505" t="s">
        <v>26</v>
      </c>
      <c r="P872" s="513" t="s">
        <v>24</v>
      </c>
      <c r="Q872" s="503" t="s">
        <v>25</v>
      </c>
      <c r="R872" s="505" t="s">
        <v>26</v>
      </c>
      <c r="S872" s="513" t="s">
        <v>24</v>
      </c>
      <c r="T872" s="503" t="s">
        <v>25</v>
      </c>
      <c r="U872" s="505" t="s">
        <v>26</v>
      </c>
      <c r="V872" s="513" t="s">
        <v>24</v>
      </c>
      <c r="W872" s="503" t="s">
        <v>25</v>
      </c>
      <c r="X872" s="543" t="s">
        <v>26</v>
      </c>
      <c r="Y872" s="513" t="s">
        <v>24</v>
      </c>
      <c r="Z872" s="503" t="s">
        <v>25</v>
      </c>
      <c r="AA872" s="505" t="s">
        <v>26</v>
      </c>
      <c r="AB872" s="513" t="s">
        <v>24</v>
      </c>
      <c r="AC872" s="503" t="s">
        <v>25</v>
      </c>
      <c r="AD872" s="505" t="s">
        <v>26</v>
      </c>
      <c r="AE872" s="513" t="s">
        <v>24</v>
      </c>
      <c r="AF872" s="503" t="s">
        <v>25</v>
      </c>
      <c r="AG872" s="505" t="s">
        <v>26</v>
      </c>
      <c r="AH872" s="513" t="s">
        <v>24</v>
      </c>
      <c r="AI872" s="503" t="s">
        <v>25</v>
      </c>
      <c r="AJ872" s="505" t="s">
        <v>26</v>
      </c>
      <c r="AK872" s="513" t="s">
        <v>24</v>
      </c>
      <c r="AL872" s="503" t="s">
        <v>25</v>
      </c>
      <c r="AM872" s="505" t="s">
        <v>26</v>
      </c>
      <c r="AN872" s="513" t="s">
        <v>24</v>
      </c>
      <c r="AO872" s="503" t="s">
        <v>25</v>
      </c>
      <c r="AP872" s="505" t="s">
        <v>26</v>
      </c>
      <c r="AQ872" s="513" t="s">
        <v>24</v>
      </c>
      <c r="AR872" s="503" t="s">
        <v>25</v>
      </c>
      <c r="AS872" s="505" t="s">
        <v>26</v>
      </c>
      <c r="AT872" s="545" t="s">
        <v>24</v>
      </c>
      <c r="AU872" s="553" t="s">
        <v>27</v>
      </c>
    </row>
    <row r="873" spans="1:47" ht="15" customHeight="1">
      <c r="A873" s="547"/>
      <c r="B873" s="533"/>
      <c r="C873" s="533"/>
      <c r="D873" s="533"/>
      <c r="E873" s="533"/>
      <c r="F873" s="551"/>
      <c r="G873" s="513"/>
      <c r="H873" s="503"/>
      <c r="I873" s="505"/>
      <c r="J873" s="513"/>
      <c r="K873" s="503"/>
      <c r="L873" s="505"/>
      <c r="M873" s="513"/>
      <c r="N873" s="503"/>
      <c r="O873" s="505"/>
      <c r="P873" s="513"/>
      <c r="Q873" s="503"/>
      <c r="R873" s="505"/>
      <c r="S873" s="513"/>
      <c r="T873" s="503"/>
      <c r="U873" s="505"/>
      <c r="V873" s="513"/>
      <c r="W873" s="503"/>
      <c r="X873" s="543"/>
      <c r="Y873" s="513"/>
      <c r="Z873" s="503"/>
      <c r="AA873" s="505"/>
      <c r="AB873" s="513"/>
      <c r="AC873" s="503"/>
      <c r="AD873" s="505"/>
      <c r="AE873" s="513"/>
      <c r="AF873" s="503"/>
      <c r="AG873" s="505"/>
      <c r="AH873" s="513"/>
      <c r="AI873" s="503"/>
      <c r="AJ873" s="505"/>
      <c r="AK873" s="513"/>
      <c r="AL873" s="503"/>
      <c r="AM873" s="505"/>
      <c r="AN873" s="513"/>
      <c r="AO873" s="503"/>
      <c r="AP873" s="505"/>
      <c r="AQ873" s="513"/>
      <c r="AR873" s="503"/>
      <c r="AS873" s="505"/>
      <c r="AT873" s="545"/>
      <c r="AU873" s="553"/>
    </row>
    <row r="874" spans="1:47" ht="15" customHeight="1">
      <c r="A874" s="534" t="s">
        <v>244</v>
      </c>
      <c r="B874" s="548" t="s">
        <v>465</v>
      </c>
      <c r="C874" s="536">
        <v>2237</v>
      </c>
      <c r="D874" s="564" t="s">
        <v>466</v>
      </c>
      <c r="E874" s="540" t="s">
        <v>467</v>
      </c>
      <c r="F874" s="91" t="s">
        <v>31</v>
      </c>
      <c r="G874" s="103"/>
      <c r="H874" s="75">
        <f t="shared" ref="H874:H882" si="1028">G874-I874</f>
        <v>0</v>
      </c>
      <c r="I874" s="104"/>
      <c r="J874" s="103"/>
      <c r="K874" s="75">
        <f t="shared" ref="K874:K882" si="1029">J874-L874</f>
        <v>0</v>
      </c>
      <c r="L874" s="104"/>
      <c r="M874" s="103"/>
      <c r="N874" s="75">
        <f t="shared" ref="N874:N882" si="1030">M874-O874</f>
        <v>0</v>
      </c>
      <c r="O874" s="104"/>
      <c r="P874" s="103"/>
      <c r="Q874" s="75">
        <f t="shared" ref="Q874:Q882" si="1031">P874-R874</f>
        <v>0</v>
      </c>
      <c r="R874" s="104"/>
      <c r="S874" s="103"/>
      <c r="T874" s="75">
        <f t="shared" ref="T874:T882" si="1032">S874-U874</f>
        <v>0</v>
      </c>
      <c r="U874" s="104"/>
      <c r="V874" s="103"/>
      <c r="W874" s="75">
        <f t="shared" ref="W874:W882" si="1033">V874-X874</f>
        <v>0</v>
      </c>
      <c r="X874" s="123"/>
      <c r="Y874" s="103"/>
      <c r="Z874" s="75">
        <f t="shared" ref="Z874:Z882" si="1034">Y874-AA874</f>
        <v>0</v>
      </c>
      <c r="AA874" s="104"/>
      <c r="AB874" s="103"/>
      <c r="AC874" s="75">
        <f t="shared" ref="AC874:AC882" si="1035">AB874-AD874</f>
        <v>0</v>
      </c>
      <c r="AD874" s="104"/>
      <c r="AE874" s="103"/>
      <c r="AF874" s="75">
        <f t="shared" ref="AF874:AF882" si="1036">AE874-AG874</f>
        <v>0</v>
      </c>
      <c r="AG874" s="104"/>
      <c r="AH874" s="103"/>
      <c r="AI874" s="75">
        <f t="shared" ref="AI874:AI882" si="1037">AH874-AJ874</f>
        <v>0</v>
      </c>
      <c r="AJ874" s="104"/>
      <c r="AK874" s="103"/>
      <c r="AL874" s="75">
        <f t="shared" ref="AL874:AL882" si="1038">AK874-AM874</f>
        <v>0</v>
      </c>
      <c r="AM874" s="104"/>
      <c r="AN874" s="103"/>
      <c r="AO874" s="75">
        <f t="shared" ref="AO874:AO882" si="1039">AN874-AP874</f>
        <v>0</v>
      </c>
      <c r="AP874" s="104"/>
      <c r="AQ874" s="103"/>
      <c r="AR874" s="75">
        <f t="shared" ref="AR874:AR882" si="1040">AQ874-AS874</f>
        <v>0</v>
      </c>
      <c r="AS874" s="104"/>
      <c r="AT874" s="98"/>
      <c r="AU874" s="77" t="s">
        <v>32</v>
      </c>
    </row>
    <row r="875" spans="1:47" ht="15" customHeight="1">
      <c r="A875" s="534"/>
      <c r="B875" s="548"/>
      <c r="C875" s="536"/>
      <c r="D875" s="564"/>
      <c r="E875" s="540"/>
      <c r="F875" s="91" t="s">
        <v>33</v>
      </c>
      <c r="G875" s="103"/>
      <c r="H875" s="75">
        <f t="shared" si="1028"/>
        <v>0</v>
      </c>
      <c r="I875" s="104"/>
      <c r="J875" s="103"/>
      <c r="K875" s="75">
        <f t="shared" si="1029"/>
        <v>0</v>
      </c>
      <c r="L875" s="104"/>
      <c r="M875" s="103"/>
      <c r="N875" s="75">
        <f t="shared" si="1030"/>
        <v>0</v>
      </c>
      <c r="O875" s="104"/>
      <c r="P875" s="103"/>
      <c r="Q875" s="75">
        <f t="shared" si="1031"/>
        <v>0</v>
      </c>
      <c r="R875" s="104"/>
      <c r="S875" s="103"/>
      <c r="T875" s="75">
        <f t="shared" si="1032"/>
        <v>0</v>
      </c>
      <c r="U875" s="104"/>
      <c r="V875" s="103"/>
      <c r="W875" s="75">
        <f t="shared" si="1033"/>
        <v>0</v>
      </c>
      <c r="X875" s="123"/>
      <c r="Y875" s="103"/>
      <c r="Z875" s="75">
        <f t="shared" si="1034"/>
        <v>0</v>
      </c>
      <c r="AA875" s="104"/>
      <c r="AB875" s="103"/>
      <c r="AC875" s="75">
        <f t="shared" si="1035"/>
        <v>0</v>
      </c>
      <c r="AD875" s="104"/>
      <c r="AE875" s="103"/>
      <c r="AF875" s="75">
        <f t="shared" si="1036"/>
        <v>0</v>
      </c>
      <c r="AG875" s="104"/>
      <c r="AH875" s="103"/>
      <c r="AI875" s="75">
        <f t="shared" si="1037"/>
        <v>0</v>
      </c>
      <c r="AJ875" s="104"/>
      <c r="AK875" s="103"/>
      <c r="AL875" s="75">
        <f t="shared" si="1038"/>
        <v>0</v>
      </c>
      <c r="AM875" s="104"/>
      <c r="AN875" s="103"/>
      <c r="AO875" s="75">
        <f t="shared" si="1039"/>
        <v>0</v>
      </c>
      <c r="AP875" s="104"/>
      <c r="AQ875" s="103"/>
      <c r="AR875" s="75">
        <f t="shared" si="1040"/>
        <v>0</v>
      </c>
      <c r="AS875" s="104"/>
      <c r="AT875" s="98"/>
      <c r="AU875" s="78">
        <f>SUM(G874:G882,J874:J882,M874:M882,P874:P882,S874:S882,V874:V882,Y874:Y882,AB874:AB882,AE874:AE882,AH874:AH882,AK874:AK882,AT874:AT882,AN874:AN882,AQ874:AQ882)</f>
        <v>384000</v>
      </c>
    </row>
    <row r="876" spans="1:47" ht="15" customHeight="1">
      <c r="A876" s="534"/>
      <c r="B876" s="548"/>
      <c r="C876" s="536"/>
      <c r="D876" s="564"/>
      <c r="E876" s="540"/>
      <c r="F876" s="91" t="s">
        <v>34</v>
      </c>
      <c r="G876" s="103"/>
      <c r="H876" s="75">
        <f t="shared" si="1028"/>
        <v>0</v>
      </c>
      <c r="I876" s="104"/>
      <c r="J876" s="103"/>
      <c r="K876" s="75">
        <f t="shared" si="1029"/>
        <v>0</v>
      </c>
      <c r="L876" s="104"/>
      <c r="M876" s="103"/>
      <c r="N876" s="75">
        <f t="shared" si="1030"/>
        <v>0</v>
      </c>
      <c r="O876" s="104"/>
      <c r="P876" s="103"/>
      <c r="Q876" s="75">
        <f t="shared" si="1031"/>
        <v>0</v>
      </c>
      <c r="R876" s="104"/>
      <c r="S876" s="103"/>
      <c r="T876" s="75">
        <f t="shared" si="1032"/>
        <v>0</v>
      </c>
      <c r="U876" s="104"/>
      <c r="V876" s="103"/>
      <c r="W876" s="75">
        <f t="shared" si="1033"/>
        <v>0</v>
      </c>
      <c r="X876" s="123"/>
      <c r="Y876" s="103"/>
      <c r="Z876" s="75">
        <f t="shared" si="1034"/>
        <v>0</v>
      </c>
      <c r="AA876" s="104"/>
      <c r="AB876" s="103"/>
      <c r="AC876" s="75">
        <f t="shared" si="1035"/>
        <v>0</v>
      </c>
      <c r="AD876" s="104"/>
      <c r="AE876" s="103"/>
      <c r="AF876" s="75">
        <f t="shared" si="1036"/>
        <v>0</v>
      </c>
      <c r="AG876" s="104"/>
      <c r="AH876" s="103"/>
      <c r="AI876" s="75">
        <f t="shared" si="1037"/>
        <v>0</v>
      </c>
      <c r="AJ876" s="104"/>
      <c r="AK876" s="103"/>
      <c r="AL876" s="75">
        <f t="shared" si="1038"/>
        <v>0</v>
      </c>
      <c r="AM876" s="104"/>
      <c r="AN876" s="103"/>
      <c r="AO876" s="75">
        <f t="shared" si="1039"/>
        <v>0</v>
      </c>
      <c r="AP876" s="104"/>
      <c r="AQ876" s="103"/>
      <c r="AR876" s="75">
        <f t="shared" si="1040"/>
        <v>0</v>
      </c>
      <c r="AS876" s="104"/>
      <c r="AT876" s="98"/>
      <c r="AU876" s="79" t="s">
        <v>35</v>
      </c>
    </row>
    <row r="877" spans="1:47" ht="15" customHeight="1">
      <c r="A877" s="534"/>
      <c r="B877" s="548"/>
      <c r="C877" s="536"/>
      <c r="D877" s="564"/>
      <c r="E877" s="540"/>
      <c r="F877" s="91" t="s">
        <v>36</v>
      </c>
      <c r="G877" s="103"/>
      <c r="H877" s="75">
        <f t="shared" si="1028"/>
        <v>0</v>
      </c>
      <c r="I877" s="104"/>
      <c r="J877" s="103"/>
      <c r="K877" s="75">
        <f t="shared" si="1029"/>
        <v>0</v>
      </c>
      <c r="L877" s="104"/>
      <c r="M877" s="103">
        <v>108000</v>
      </c>
      <c r="N877" s="75">
        <f t="shared" si="1030"/>
        <v>0</v>
      </c>
      <c r="O877" s="104">
        <v>108000</v>
      </c>
      <c r="P877" s="103"/>
      <c r="Q877" s="75">
        <f t="shared" si="1031"/>
        <v>0</v>
      </c>
      <c r="R877" s="104"/>
      <c r="S877" s="103"/>
      <c r="T877" s="75">
        <f t="shared" si="1032"/>
        <v>0</v>
      </c>
      <c r="U877" s="104"/>
      <c r="V877" s="103"/>
      <c r="W877" s="75">
        <f t="shared" si="1033"/>
        <v>0</v>
      </c>
      <c r="X877" s="123"/>
      <c r="Y877" s="103"/>
      <c r="Z877" s="75">
        <f t="shared" si="1034"/>
        <v>0</v>
      </c>
      <c r="AA877" s="104"/>
      <c r="AB877" s="103"/>
      <c r="AC877" s="75">
        <f t="shared" si="1035"/>
        <v>0</v>
      </c>
      <c r="AD877" s="104"/>
      <c r="AE877" s="103"/>
      <c r="AF877" s="75">
        <f t="shared" si="1036"/>
        <v>0</v>
      </c>
      <c r="AG877" s="104"/>
      <c r="AH877" s="103"/>
      <c r="AI877" s="75">
        <f t="shared" si="1037"/>
        <v>0</v>
      </c>
      <c r="AJ877" s="104"/>
      <c r="AK877" s="103"/>
      <c r="AL877" s="75">
        <f t="shared" si="1038"/>
        <v>0</v>
      </c>
      <c r="AM877" s="104"/>
      <c r="AN877" s="103"/>
      <c r="AO877" s="75">
        <f t="shared" si="1039"/>
        <v>0</v>
      </c>
      <c r="AP877" s="104"/>
      <c r="AQ877" s="103"/>
      <c r="AR877" s="75">
        <f t="shared" si="1040"/>
        <v>0</v>
      </c>
      <c r="AS877" s="104"/>
      <c r="AT877" s="98"/>
      <c r="AU877" s="78">
        <f>SUM(H874:H882,K874:K882,N874:N882,Q874:Q882,T874:T882,W874:W882,Z874:Z882,AC874:AC882,Z874:Z882,AF874:AF882,AI874:AI882,AL874:AL882,AO874:AO882,AR874:AR882)</f>
        <v>0</v>
      </c>
    </row>
    <row r="878" spans="1:47" ht="15" customHeight="1">
      <c r="A878" s="534"/>
      <c r="B878" s="548"/>
      <c r="C878" s="536"/>
      <c r="D878" s="564"/>
      <c r="E878" s="540"/>
      <c r="F878" s="91" t="s">
        <v>37</v>
      </c>
      <c r="G878" s="103"/>
      <c r="H878" s="75">
        <f t="shared" si="1028"/>
        <v>0</v>
      </c>
      <c r="I878" s="104"/>
      <c r="J878" s="103"/>
      <c r="K878" s="75">
        <f t="shared" si="1029"/>
        <v>0</v>
      </c>
      <c r="L878" s="104"/>
      <c r="M878" s="103"/>
      <c r="N878" s="75">
        <f t="shared" si="1030"/>
        <v>0</v>
      </c>
      <c r="O878" s="104"/>
      <c r="P878" s="103"/>
      <c r="Q878" s="75">
        <f t="shared" si="1031"/>
        <v>0</v>
      </c>
      <c r="R878" s="104"/>
      <c r="S878" s="103"/>
      <c r="T878" s="75">
        <f t="shared" si="1032"/>
        <v>0</v>
      </c>
      <c r="U878" s="104"/>
      <c r="V878" s="103"/>
      <c r="W878" s="75">
        <f t="shared" si="1033"/>
        <v>0</v>
      </c>
      <c r="X878" s="123"/>
      <c r="Y878" s="103"/>
      <c r="Z878" s="75">
        <f t="shared" si="1034"/>
        <v>0</v>
      </c>
      <c r="AA878" s="104"/>
      <c r="AB878" s="103"/>
      <c r="AC878" s="75">
        <f t="shared" si="1035"/>
        <v>0</v>
      </c>
      <c r="AD878" s="104"/>
      <c r="AE878" s="103"/>
      <c r="AF878" s="75">
        <f t="shared" si="1036"/>
        <v>0</v>
      </c>
      <c r="AG878" s="104"/>
      <c r="AH878" s="103"/>
      <c r="AI878" s="75">
        <f t="shared" si="1037"/>
        <v>0</v>
      </c>
      <c r="AJ878" s="104"/>
      <c r="AK878" s="103"/>
      <c r="AL878" s="75">
        <f t="shared" si="1038"/>
        <v>0</v>
      </c>
      <c r="AM878" s="104"/>
      <c r="AN878" s="103"/>
      <c r="AO878" s="75">
        <f t="shared" si="1039"/>
        <v>0</v>
      </c>
      <c r="AP878" s="104"/>
      <c r="AQ878" s="103"/>
      <c r="AR878" s="75">
        <f t="shared" si="1040"/>
        <v>0</v>
      </c>
      <c r="AS878" s="104"/>
      <c r="AT878" s="98"/>
      <c r="AU878" s="79" t="s">
        <v>38</v>
      </c>
    </row>
    <row r="879" spans="1:47" ht="15" customHeight="1">
      <c r="A879" s="534"/>
      <c r="B879" s="548"/>
      <c r="C879" s="536"/>
      <c r="D879" s="564"/>
      <c r="E879" s="540"/>
      <c r="F879" s="91" t="s">
        <v>40</v>
      </c>
      <c r="G879" s="103"/>
      <c r="H879" s="75">
        <f t="shared" si="1028"/>
        <v>0</v>
      </c>
      <c r="I879" s="104"/>
      <c r="J879" s="103"/>
      <c r="K879" s="75">
        <f t="shared" si="1029"/>
        <v>0</v>
      </c>
      <c r="L879" s="104"/>
      <c r="M879" s="103">
        <v>276000</v>
      </c>
      <c r="N879" s="75">
        <f t="shared" si="1030"/>
        <v>0</v>
      </c>
      <c r="O879" s="104">
        <v>276000</v>
      </c>
      <c r="P879" s="103"/>
      <c r="Q879" s="75">
        <f t="shared" si="1031"/>
        <v>0</v>
      </c>
      <c r="R879" s="104"/>
      <c r="S879" s="103"/>
      <c r="T879" s="75">
        <f t="shared" si="1032"/>
        <v>0</v>
      </c>
      <c r="U879" s="104"/>
      <c r="V879" s="103"/>
      <c r="W879" s="75">
        <f t="shared" si="1033"/>
        <v>0</v>
      </c>
      <c r="X879" s="123"/>
      <c r="Y879" s="103"/>
      <c r="Z879" s="75">
        <f t="shared" si="1034"/>
        <v>0</v>
      </c>
      <c r="AA879" s="104"/>
      <c r="AB879" s="103"/>
      <c r="AC879" s="75">
        <f t="shared" si="1035"/>
        <v>0</v>
      </c>
      <c r="AD879" s="104"/>
      <c r="AE879" s="103"/>
      <c r="AF879" s="75">
        <f t="shared" si="1036"/>
        <v>0</v>
      </c>
      <c r="AG879" s="104"/>
      <c r="AH879" s="103"/>
      <c r="AI879" s="75">
        <f t="shared" si="1037"/>
        <v>0</v>
      </c>
      <c r="AJ879" s="104"/>
      <c r="AK879" s="103"/>
      <c r="AL879" s="75">
        <f t="shared" si="1038"/>
        <v>0</v>
      </c>
      <c r="AM879" s="104"/>
      <c r="AN879" s="103"/>
      <c r="AO879" s="75">
        <f t="shared" si="1039"/>
        <v>0</v>
      </c>
      <c r="AP879" s="104"/>
      <c r="AQ879" s="103"/>
      <c r="AR879" s="75">
        <f t="shared" si="1040"/>
        <v>0</v>
      </c>
      <c r="AS879" s="104"/>
      <c r="AT879" s="98"/>
      <c r="AU879" s="78">
        <f>SUM(I874:I882,L874:L882,O874:O882,R874:R882,U874:U882,X874:X882,AA874:AA882,AD874:AD882,AG874:AG882,AJ874:AJ882,AM874:AM882,AP874:AP882,AS874:AS882)</f>
        <v>384000</v>
      </c>
    </row>
    <row r="880" spans="1:47" ht="15" customHeight="1">
      <c r="A880" s="534"/>
      <c r="B880" s="548"/>
      <c r="C880" s="536"/>
      <c r="D880" s="564"/>
      <c r="E880" s="540"/>
      <c r="F880" s="91" t="s">
        <v>41</v>
      </c>
      <c r="G880" s="103"/>
      <c r="H880" s="75">
        <f t="shared" si="1028"/>
        <v>0</v>
      </c>
      <c r="I880" s="104"/>
      <c r="J880" s="103"/>
      <c r="K880" s="75">
        <f t="shared" si="1029"/>
        <v>0</v>
      </c>
      <c r="L880" s="104"/>
      <c r="M880" s="103"/>
      <c r="N880" s="75">
        <f t="shared" si="1030"/>
        <v>0</v>
      </c>
      <c r="O880" s="104"/>
      <c r="P880" s="103"/>
      <c r="Q880" s="75">
        <f t="shared" si="1031"/>
        <v>0</v>
      </c>
      <c r="R880" s="104"/>
      <c r="S880" s="103"/>
      <c r="T880" s="75">
        <f t="shared" si="1032"/>
        <v>0</v>
      </c>
      <c r="U880" s="104"/>
      <c r="V880" s="103"/>
      <c r="W880" s="75">
        <f t="shared" si="1033"/>
        <v>0</v>
      </c>
      <c r="X880" s="123"/>
      <c r="Y880" s="103"/>
      <c r="Z880" s="75">
        <f t="shared" si="1034"/>
        <v>0</v>
      </c>
      <c r="AA880" s="104"/>
      <c r="AB880" s="103"/>
      <c r="AC880" s="75">
        <f t="shared" si="1035"/>
        <v>0</v>
      </c>
      <c r="AD880" s="104"/>
      <c r="AE880" s="103"/>
      <c r="AF880" s="75">
        <f t="shared" si="1036"/>
        <v>0</v>
      </c>
      <c r="AG880" s="104"/>
      <c r="AH880" s="103"/>
      <c r="AI880" s="75">
        <f t="shared" si="1037"/>
        <v>0</v>
      </c>
      <c r="AJ880" s="104"/>
      <c r="AK880" s="103"/>
      <c r="AL880" s="75">
        <f t="shared" si="1038"/>
        <v>0</v>
      </c>
      <c r="AM880" s="104"/>
      <c r="AN880" s="103"/>
      <c r="AO880" s="75">
        <f t="shared" si="1039"/>
        <v>0</v>
      </c>
      <c r="AP880" s="104"/>
      <c r="AQ880" s="103"/>
      <c r="AR880" s="75">
        <f t="shared" si="1040"/>
        <v>0</v>
      </c>
      <c r="AS880" s="104"/>
      <c r="AT880" s="98"/>
      <c r="AU880" s="79" t="s">
        <v>42</v>
      </c>
    </row>
    <row r="881" spans="1:47" ht="15" customHeight="1">
      <c r="A881" s="534"/>
      <c r="B881" s="548"/>
      <c r="C881" s="536"/>
      <c r="D881" s="564"/>
      <c r="E881" s="540"/>
      <c r="F881" s="91" t="s">
        <v>43</v>
      </c>
      <c r="G881" s="103"/>
      <c r="H881" s="75">
        <f t="shared" si="1028"/>
        <v>0</v>
      </c>
      <c r="I881" s="104"/>
      <c r="J881" s="103"/>
      <c r="K881" s="75">
        <f t="shared" si="1029"/>
        <v>0</v>
      </c>
      <c r="L881" s="104"/>
      <c r="M881" s="103"/>
      <c r="N881" s="75">
        <f t="shared" si="1030"/>
        <v>0</v>
      </c>
      <c r="O881" s="104"/>
      <c r="P881" s="103"/>
      <c r="Q881" s="75">
        <f t="shared" si="1031"/>
        <v>0</v>
      </c>
      <c r="R881" s="104"/>
      <c r="S881" s="103"/>
      <c r="T881" s="75">
        <f t="shared" si="1032"/>
        <v>0</v>
      </c>
      <c r="U881" s="104"/>
      <c r="V881" s="103"/>
      <c r="W881" s="75">
        <f t="shared" si="1033"/>
        <v>0</v>
      </c>
      <c r="X881" s="123"/>
      <c r="Y881" s="103"/>
      <c r="Z881" s="75">
        <f t="shared" si="1034"/>
        <v>0</v>
      </c>
      <c r="AA881" s="104"/>
      <c r="AB881" s="103"/>
      <c r="AC881" s="75">
        <f t="shared" si="1035"/>
        <v>0</v>
      </c>
      <c r="AD881" s="104"/>
      <c r="AE881" s="103"/>
      <c r="AF881" s="75">
        <f t="shared" si="1036"/>
        <v>0</v>
      </c>
      <c r="AG881" s="104"/>
      <c r="AH881" s="103"/>
      <c r="AI881" s="75">
        <f t="shared" si="1037"/>
        <v>0</v>
      </c>
      <c r="AJ881" s="104"/>
      <c r="AK881" s="103"/>
      <c r="AL881" s="75">
        <f t="shared" si="1038"/>
        <v>0</v>
      </c>
      <c r="AM881" s="104"/>
      <c r="AN881" s="103"/>
      <c r="AO881" s="75">
        <f t="shared" si="1039"/>
        <v>0</v>
      </c>
      <c r="AP881" s="104"/>
      <c r="AQ881" s="103"/>
      <c r="AR881" s="75">
        <f t="shared" si="1040"/>
        <v>0</v>
      </c>
      <c r="AS881" s="104"/>
      <c r="AT881" s="98"/>
      <c r="AU881" s="80">
        <f>AU879/AU875</f>
        <v>1</v>
      </c>
    </row>
    <row r="882" spans="1:47" ht="15" customHeight="1">
      <c r="A882" s="534"/>
      <c r="B882" s="548"/>
      <c r="C882" s="536"/>
      <c r="D882" s="564"/>
      <c r="E882" s="540"/>
      <c r="F882" s="91" t="s">
        <v>44</v>
      </c>
      <c r="G882" s="103"/>
      <c r="H882" s="75">
        <f t="shared" si="1028"/>
        <v>0</v>
      </c>
      <c r="I882" s="104"/>
      <c r="J882" s="103"/>
      <c r="K882" s="75">
        <f t="shared" si="1029"/>
        <v>0</v>
      </c>
      <c r="L882" s="104"/>
      <c r="M882" s="103"/>
      <c r="N882" s="75">
        <f t="shared" si="1030"/>
        <v>0</v>
      </c>
      <c r="O882" s="104"/>
      <c r="P882" s="103"/>
      <c r="Q882" s="75">
        <f t="shared" si="1031"/>
        <v>0</v>
      </c>
      <c r="R882" s="104"/>
      <c r="S882" s="103"/>
      <c r="T882" s="75">
        <f t="shared" si="1032"/>
        <v>0</v>
      </c>
      <c r="U882" s="104"/>
      <c r="V882" s="103"/>
      <c r="W882" s="75">
        <f t="shared" si="1033"/>
        <v>0</v>
      </c>
      <c r="X882" s="123"/>
      <c r="Y882" s="103"/>
      <c r="Z882" s="75">
        <f t="shared" si="1034"/>
        <v>0</v>
      </c>
      <c r="AA882" s="104"/>
      <c r="AB882" s="103"/>
      <c r="AC882" s="75">
        <f t="shared" si="1035"/>
        <v>0</v>
      </c>
      <c r="AD882" s="104"/>
      <c r="AE882" s="103"/>
      <c r="AF882" s="75">
        <f t="shared" si="1036"/>
        <v>0</v>
      </c>
      <c r="AG882" s="104"/>
      <c r="AH882" s="103"/>
      <c r="AI882" s="75">
        <f t="shared" si="1037"/>
        <v>0</v>
      </c>
      <c r="AJ882" s="104"/>
      <c r="AK882" s="103"/>
      <c r="AL882" s="75">
        <f t="shared" si="1038"/>
        <v>0</v>
      </c>
      <c r="AM882" s="104"/>
      <c r="AN882" s="103"/>
      <c r="AO882" s="75">
        <f t="shared" si="1039"/>
        <v>0</v>
      </c>
      <c r="AP882" s="104"/>
      <c r="AQ882" s="103"/>
      <c r="AR882" s="75">
        <f t="shared" si="1040"/>
        <v>0</v>
      </c>
      <c r="AS882" s="104"/>
      <c r="AT882" s="98"/>
      <c r="AU882" s="78"/>
    </row>
    <row r="883" spans="1:47" ht="15" customHeight="1">
      <c r="A883" s="547" t="s">
        <v>22</v>
      </c>
      <c r="B883" s="533" t="s">
        <v>18</v>
      </c>
      <c r="C883" s="533" t="s">
        <v>19</v>
      </c>
      <c r="D883" s="533" t="s">
        <v>204</v>
      </c>
      <c r="E883" s="533" t="s">
        <v>21</v>
      </c>
      <c r="F883" s="551" t="s">
        <v>23</v>
      </c>
      <c r="G883" s="513" t="s">
        <v>24</v>
      </c>
      <c r="H883" s="503" t="s">
        <v>25</v>
      </c>
      <c r="I883" s="505" t="s">
        <v>26</v>
      </c>
      <c r="J883" s="513" t="s">
        <v>24</v>
      </c>
      <c r="K883" s="503" t="s">
        <v>25</v>
      </c>
      <c r="L883" s="505" t="s">
        <v>26</v>
      </c>
      <c r="M883" s="513" t="s">
        <v>24</v>
      </c>
      <c r="N883" s="503" t="s">
        <v>25</v>
      </c>
      <c r="O883" s="505" t="s">
        <v>26</v>
      </c>
      <c r="P883" s="513" t="s">
        <v>24</v>
      </c>
      <c r="Q883" s="503" t="s">
        <v>25</v>
      </c>
      <c r="R883" s="505" t="s">
        <v>26</v>
      </c>
      <c r="S883" s="513" t="s">
        <v>24</v>
      </c>
      <c r="T883" s="503" t="s">
        <v>25</v>
      </c>
      <c r="U883" s="505" t="s">
        <v>26</v>
      </c>
      <c r="V883" s="513" t="s">
        <v>24</v>
      </c>
      <c r="W883" s="503" t="s">
        <v>25</v>
      </c>
      <c r="X883" s="543" t="s">
        <v>26</v>
      </c>
      <c r="Y883" s="513" t="s">
        <v>24</v>
      </c>
      <c r="Z883" s="503" t="s">
        <v>25</v>
      </c>
      <c r="AA883" s="505" t="s">
        <v>26</v>
      </c>
      <c r="AB883" s="513" t="s">
        <v>24</v>
      </c>
      <c r="AC883" s="503" t="s">
        <v>25</v>
      </c>
      <c r="AD883" s="505" t="s">
        <v>26</v>
      </c>
      <c r="AE883" s="513" t="s">
        <v>24</v>
      </c>
      <c r="AF883" s="503" t="s">
        <v>25</v>
      </c>
      <c r="AG883" s="505" t="s">
        <v>26</v>
      </c>
      <c r="AH883" s="513" t="s">
        <v>24</v>
      </c>
      <c r="AI883" s="503" t="s">
        <v>25</v>
      </c>
      <c r="AJ883" s="505" t="s">
        <v>26</v>
      </c>
      <c r="AK883" s="513" t="s">
        <v>24</v>
      </c>
      <c r="AL883" s="503" t="s">
        <v>25</v>
      </c>
      <c r="AM883" s="505" t="s">
        <v>26</v>
      </c>
      <c r="AN883" s="513" t="s">
        <v>24</v>
      </c>
      <c r="AO883" s="503" t="s">
        <v>25</v>
      </c>
      <c r="AP883" s="505" t="s">
        <v>26</v>
      </c>
      <c r="AQ883" s="513" t="s">
        <v>24</v>
      </c>
      <c r="AR883" s="503" t="s">
        <v>25</v>
      </c>
      <c r="AS883" s="505" t="s">
        <v>26</v>
      </c>
      <c r="AT883" s="545" t="s">
        <v>24</v>
      </c>
      <c r="AU883" s="553" t="s">
        <v>27</v>
      </c>
    </row>
    <row r="884" spans="1:47" ht="15" customHeight="1">
      <c r="A884" s="547"/>
      <c r="B884" s="533"/>
      <c r="C884" s="533"/>
      <c r="D884" s="533"/>
      <c r="E884" s="533"/>
      <c r="F884" s="551"/>
      <c r="G884" s="513"/>
      <c r="H884" s="503"/>
      <c r="I884" s="505"/>
      <c r="J884" s="513"/>
      <c r="K884" s="503"/>
      <c r="L884" s="505"/>
      <c r="M884" s="513"/>
      <c r="N884" s="503"/>
      <c r="O884" s="505"/>
      <c r="P884" s="513"/>
      <c r="Q884" s="503"/>
      <c r="R884" s="505"/>
      <c r="S884" s="513"/>
      <c r="T884" s="503"/>
      <c r="U884" s="505"/>
      <c r="V884" s="513"/>
      <c r="W884" s="503"/>
      <c r="X884" s="543"/>
      <c r="Y884" s="513"/>
      <c r="Z884" s="503"/>
      <c r="AA884" s="505"/>
      <c r="AB884" s="513"/>
      <c r="AC884" s="503"/>
      <c r="AD884" s="505"/>
      <c r="AE884" s="513"/>
      <c r="AF884" s="503"/>
      <c r="AG884" s="505"/>
      <c r="AH884" s="513"/>
      <c r="AI884" s="503"/>
      <c r="AJ884" s="505"/>
      <c r="AK884" s="513"/>
      <c r="AL884" s="503"/>
      <c r="AM884" s="505"/>
      <c r="AN884" s="513"/>
      <c r="AO884" s="503"/>
      <c r="AP884" s="505"/>
      <c r="AQ884" s="513"/>
      <c r="AR884" s="503"/>
      <c r="AS884" s="505"/>
      <c r="AT884" s="545"/>
      <c r="AU884" s="553"/>
    </row>
    <row r="885" spans="1:47" ht="15" customHeight="1">
      <c r="A885" s="534" t="s">
        <v>244</v>
      </c>
      <c r="B885" s="548" t="s">
        <v>468</v>
      </c>
      <c r="C885" s="536">
        <v>2065</v>
      </c>
      <c r="D885" s="564">
        <v>488</v>
      </c>
      <c r="E885" s="540" t="s">
        <v>469</v>
      </c>
      <c r="F885" s="91" t="s">
        <v>31</v>
      </c>
      <c r="G885" s="103"/>
      <c r="H885" s="75">
        <f>G885-I885</f>
        <v>0</v>
      </c>
      <c r="I885" s="104"/>
      <c r="J885" s="103"/>
      <c r="K885" s="75">
        <f t="shared" ref="K885:K893" si="1041">J885-L885</f>
        <v>0</v>
      </c>
      <c r="L885" s="104"/>
      <c r="M885" s="103"/>
      <c r="N885" s="75">
        <f t="shared" ref="N885:N893" si="1042">M885-O885</f>
        <v>0</v>
      </c>
      <c r="O885" s="104"/>
      <c r="P885" s="103"/>
      <c r="Q885" s="75">
        <f t="shared" ref="Q885:Q893" si="1043">P885-R885</f>
        <v>0</v>
      </c>
      <c r="R885" s="104"/>
      <c r="S885" s="103"/>
      <c r="T885" s="75">
        <f t="shared" ref="T885:T893" si="1044">S885-U885</f>
        <v>0</v>
      </c>
      <c r="U885" s="104"/>
      <c r="V885" s="103"/>
      <c r="W885" s="75">
        <f t="shared" ref="W885:W893" si="1045">V885-X885</f>
        <v>0</v>
      </c>
      <c r="X885" s="123"/>
      <c r="Y885" s="103"/>
      <c r="Z885" s="75">
        <f t="shared" ref="Z885:Z893" si="1046">Y885-AA885</f>
        <v>0</v>
      </c>
      <c r="AA885" s="104"/>
      <c r="AB885" s="103"/>
      <c r="AC885" s="75">
        <f t="shared" ref="AC885:AC893" si="1047">AB885-AD885</f>
        <v>0</v>
      </c>
      <c r="AD885" s="104"/>
      <c r="AE885" s="103"/>
      <c r="AF885" s="75">
        <f t="shared" ref="AF885:AF893" si="1048">AE885-AG885</f>
        <v>0</v>
      </c>
      <c r="AG885" s="104"/>
      <c r="AH885" s="103"/>
      <c r="AI885" s="75">
        <f t="shared" ref="AI885:AI893" si="1049">AH885-AJ885</f>
        <v>0</v>
      </c>
      <c r="AJ885" s="104"/>
      <c r="AK885" s="103"/>
      <c r="AL885" s="75">
        <f t="shared" ref="AL885:AL893" si="1050">AK885-AM885</f>
        <v>0</v>
      </c>
      <c r="AM885" s="104"/>
      <c r="AN885" s="103"/>
      <c r="AO885" s="75">
        <f t="shared" ref="AO885:AO893" si="1051">AN885-AP885</f>
        <v>0</v>
      </c>
      <c r="AP885" s="104"/>
      <c r="AQ885" s="103"/>
      <c r="AR885" s="75">
        <f t="shared" ref="AR885:AR893" si="1052">AQ885-AS885</f>
        <v>0</v>
      </c>
      <c r="AS885" s="104"/>
      <c r="AT885" s="98"/>
      <c r="AU885" s="77" t="s">
        <v>32</v>
      </c>
    </row>
    <row r="886" spans="1:47" ht="15" customHeight="1">
      <c r="A886" s="534"/>
      <c r="B886" s="548"/>
      <c r="C886" s="536"/>
      <c r="D886" s="564"/>
      <c r="E886" s="540"/>
      <c r="F886" s="91" t="s">
        <v>33</v>
      </c>
      <c r="G886" s="103"/>
      <c r="H886" s="75">
        <f>G886-I886</f>
        <v>0</v>
      </c>
      <c r="I886" s="104"/>
      <c r="J886" s="103"/>
      <c r="K886" s="75">
        <f t="shared" si="1041"/>
        <v>0</v>
      </c>
      <c r="L886" s="104"/>
      <c r="M886" s="103"/>
      <c r="N886" s="75">
        <f t="shared" si="1042"/>
        <v>0</v>
      </c>
      <c r="O886" s="104"/>
      <c r="P886" s="103"/>
      <c r="Q886" s="75">
        <f t="shared" si="1043"/>
        <v>0</v>
      </c>
      <c r="R886" s="104"/>
      <c r="S886" s="103"/>
      <c r="T886" s="75">
        <f t="shared" si="1044"/>
        <v>0</v>
      </c>
      <c r="U886" s="104"/>
      <c r="V886" s="103"/>
      <c r="W886" s="75">
        <f t="shared" si="1045"/>
        <v>0</v>
      </c>
      <c r="X886" s="123"/>
      <c r="Y886" s="103"/>
      <c r="Z886" s="75">
        <f t="shared" si="1046"/>
        <v>0</v>
      </c>
      <c r="AA886" s="104"/>
      <c r="AB886" s="103"/>
      <c r="AC886" s="75">
        <f t="shared" si="1047"/>
        <v>0</v>
      </c>
      <c r="AD886" s="104"/>
      <c r="AE886" s="103"/>
      <c r="AF886" s="75">
        <f t="shared" si="1048"/>
        <v>0</v>
      </c>
      <c r="AG886" s="104"/>
      <c r="AH886" s="103"/>
      <c r="AI886" s="75">
        <f t="shared" si="1049"/>
        <v>0</v>
      </c>
      <c r="AJ886" s="104"/>
      <c r="AK886" s="103"/>
      <c r="AL886" s="75">
        <f t="shared" si="1050"/>
        <v>0</v>
      </c>
      <c r="AM886" s="104"/>
      <c r="AN886" s="103"/>
      <c r="AO886" s="75">
        <f t="shared" si="1051"/>
        <v>0</v>
      </c>
      <c r="AP886" s="104"/>
      <c r="AQ886" s="103"/>
      <c r="AR886" s="75">
        <f t="shared" si="1052"/>
        <v>0</v>
      </c>
      <c r="AS886" s="104"/>
      <c r="AT886" s="98"/>
      <c r="AU886" s="78">
        <f>SUM(G885:G893,J885:J893,M885:M893,P885:P893,S885:S893,V885:V893,Y885:Y893,AB885:AB893,AE885:AE893,AH885:AH893,AK885:AK893,AT885:AT893,AN885:AN893,AQ885:AQ893)</f>
        <v>9000</v>
      </c>
    </row>
    <row r="887" spans="1:47" ht="15" customHeight="1">
      <c r="A887" s="534"/>
      <c r="B887" s="548"/>
      <c r="C887" s="536"/>
      <c r="D887" s="564"/>
      <c r="E887" s="540"/>
      <c r="F887" s="91" t="s">
        <v>34</v>
      </c>
      <c r="G887" s="103"/>
      <c r="H887" s="75">
        <f>G887-I887</f>
        <v>0</v>
      </c>
      <c r="I887" s="104"/>
      <c r="J887" s="103"/>
      <c r="K887" s="75">
        <f t="shared" si="1041"/>
        <v>0</v>
      </c>
      <c r="L887" s="104"/>
      <c r="M887" s="103"/>
      <c r="N887" s="75">
        <f t="shared" si="1042"/>
        <v>0</v>
      </c>
      <c r="O887" s="104"/>
      <c r="P887" s="103"/>
      <c r="Q887" s="75">
        <f t="shared" si="1043"/>
        <v>0</v>
      </c>
      <c r="R887" s="104"/>
      <c r="S887" s="103"/>
      <c r="T887" s="75">
        <f t="shared" si="1044"/>
        <v>0</v>
      </c>
      <c r="U887" s="104"/>
      <c r="V887" s="103"/>
      <c r="W887" s="75">
        <f t="shared" si="1045"/>
        <v>0</v>
      </c>
      <c r="X887" s="123"/>
      <c r="Y887" s="103"/>
      <c r="Z887" s="75">
        <f t="shared" si="1046"/>
        <v>0</v>
      </c>
      <c r="AA887" s="104"/>
      <c r="AB887" s="103"/>
      <c r="AC887" s="75">
        <f t="shared" si="1047"/>
        <v>0</v>
      </c>
      <c r="AD887" s="104"/>
      <c r="AE887" s="103"/>
      <c r="AF887" s="75">
        <f t="shared" si="1048"/>
        <v>0</v>
      </c>
      <c r="AG887" s="104"/>
      <c r="AH887" s="103"/>
      <c r="AI887" s="75">
        <f t="shared" si="1049"/>
        <v>0</v>
      </c>
      <c r="AJ887" s="104"/>
      <c r="AK887" s="103"/>
      <c r="AL887" s="75">
        <f t="shared" si="1050"/>
        <v>0</v>
      </c>
      <c r="AM887" s="104"/>
      <c r="AN887" s="103"/>
      <c r="AO887" s="75">
        <f t="shared" si="1051"/>
        <v>0</v>
      </c>
      <c r="AP887" s="104"/>
      <c r="AQ887" s="103"/>
      <c r="AR887" s="75">
        <f t="shared" si="1052"/>
        <v>0</v>
      </c>
      <c r="AS887" s="104"/>
      <c r="AT887" s="98"/>
      <c r="AU887" s="79" t="s">
        <v>35</v>
      </c>
    </row>
    <row r="888" spans="1:47" ht="15" customHeight="1">
      <c r="A888" s="534"/>
      <c r="B888" s="548"/>
      <c r="C888" s="536"/>
      <c r="D888" s="564"/>
      <c r="E888" s="540"/>
      <c r="F888" s="91" t="s">
        <v>36</v>
      </c>
      <c r="G888" s="103"/>
      <c r="H888" s="75">
        <f>G888-I888</f>
        <v>0</v>
      </c>
      <c r="I888" s="104"/>
      <c r="J888" s="103"/>
      <c r="K888" s="75">
        <f t="shared" si="1041"/>
        <v>0</v>
      </c>
      <c r="L888" s="104"/>
      <c r="M888" s="103"/>
      <c r="N888" s="75">
        <f t="shared" si="1042"/>
        <v>0</v>
      </c>
      <c r="O888" s="104"/>
      <c r="P888" s="103"/>
      <c r="Q888" s="75">
        <f t="shared" si="1043"/>
        <v>0</v>
      </c>
      <c r="R888" s="104"/>
      <c r="S888" s="103"/>
      <c r="T888" s="75">
        <f t="shared" si="1044"/>
        <v>0</v>
      </c>
      <c r="U888" s="104"/>
      <c r="V888" s="103"/>
      <c r="W888" s="75">
        <f t="shared" si="1045"/>
        <v>0</v>
      </c>
      <c r="X888" s="123"/>
      <c r="Y888" s="103"/>
      <c r="Z888" s="75">
        <f t="shared" si="1046"/>
        <v>0</v>
      </c>
      <c r="AA888" s="104"/>
      <c r="AB888" s="103"/>
      <c r="AC888" s="75">
        <f t="shared" si="1047"/>
        <v>0</v>
      </c>
      <c r="AD888" s="104"/>
      <c r="AE888" s="103"/>
      <c r="AF888" s="75">
        <f t="shared" si="1048"/>
        <v>0</v>
      </c>
      <c r="AG888" s="104"/>
      <c r="AH888" s="103"/>
      <c r="AI888" s="75">
        <f t="shared" si="1049"/>
        <v>0</v>
      </c>
      <c r="AJ888" s="104"/>
      <c r="AK888" s="103"/>
      <c r="AL888" s="75">
        <f t="shared" si="1050"/>
        <v>0</v>
      </c>
      <c r="AM888" s="104"/>
      <c r="AN888" s="103"/>
      <c r="AO888" s="75">
        <f t="shared" si="1051"/>
        <v>0</v>
      </c>
      <c r="AP888" s="104"/>
      <c r="AQ888" s="103"/>
      <c r="AR888" s="75">
        <f t="shared" si="1052"/>
        <v>0</v>
      </c>
      <c r="AS888" s="104"/>
      <c r="AT888" s="98"/>
      <c r="AU888" s="78">
        <f>SUM(H885:H893,K885:K893,N885:N893,Q885:Q893,T885:T893,W885:W893,Z885:Z893,AC885:AC893,Z885:Z893,AF885:AF893,AI885:AI893,AL885:AL893,AO885:AO893,AR885:AR893)</f>
        <v>0</v>
      </c>
    </row>
    <row r="889" spans="1:47" ht="15" customHeight="1">
      <c r="A889" s="534"/>
      <c r="B889" s="548"/>
      <c r="C889" s="536"/>
      <c r="D889" s="564"/>
      <c r="E889" s="540"/>
      <c r="F889" s="91" t="s">
        <v>37</v>
      </c>
      <c r="G889" s="103"/>
      <c r="H889" s="75">
        <f>G889-I889</f>
        <v>0</v>
      </c>
      <c r="I889" s="104"/>
      <c r="J889" s="103"/>
      <c r="K889" s="75">
        <f t="shared" si="1041"/>
        <v>0</v>
      </c>
      <c r="L889" s="104"/>
      <c r="M889" s="103"/>
      <c r="N889" s="75">
        <f t="shared" si="1042"/>
        <v>0</v>
      </c>
      <c r="O889" s="104"/>
      <c r="P889" s="103"/>
      <c r="Q889" s="75">
        <f t="shared" si="1043"/>
        <v>0</v>
      </c>
      <c r="R889" s="104"/>
      <c r="S889" s="103"/>
      <c r="T889" s="75">
        <f t="shared" si="1044"/>
        <v>0</v>
      </c>
      <c r="U889" s="104"/>
      <c r="V889" s="103"/>
      <c r="W889" s="75">
        <f t="shared" si="1045"/>
        <v>0</v>
      </c>
      <c r="X889" s="123"/>
      <c r="Y889" s="103"/>
      <c r="Z889" s="75">
        <f t="shared" si="1046"/>
        <v>0</v>
      </c>
      <c r="AA889" s="104"/>
      <c r="AB889" s="103"/>
      <c r="AC889" s="75">
        <f t="shared" si="1047"/>
        <v>0</v>
      </c>
      <c r="AD889" s="104"/>
      <c r="AE889" s="103"/>
      <c r="AF889" s="75">
        <f t="shared" si="1048"/>
        <v>0</v>
      </c>
      <c r="AG889" s="104"/>
      <c r="AH889" s="103"/>
      <c r="AI889" s="75">
        <f t="shared" si="1049"/>
        <v>0</v>
      </c>
      <c r="AJ889" s="104"/>
      <c r="AK889" s="103"/>
      <c r="AL889" s="75">
        <f t="shared" si="1050"/>
        <v>0</v>
      </c>
      <c r="AM889" s="104"/>
      <c r="AN889" s="103"/>
      <c r="AO889" s="75">
        <f t="shared" si="1051"/>
        <v>0</v>
      </c>
      <c r="AP889" s="104"/>
      <c r="AQ889" s="103"/>
      <c r="AR889" s="75">
        <f t="shared" si="1052"/>
        <v>0</v>
      </c>
      <c r="AS889" s="104"/>
      <c r="AT889" s="98"/>
      <c r="AU889" s="79" t="s">
        <v>38</v>
      </c>
    </row>
    <row r="890" spans="1:47" ht="15" customHeight="1">
      <c r="A890" s="534"/>
      <c r="B890" s="548"/>
      <c r="C890" s="536"/>
      <c r="D890" s="564"/>
      <c r="E890" s="540"/>
      <c r="F890" s="91" t="s">
        <v>40</v>
      </c>
      <c r="G890" s="103">
        <v>9000</v>
      </c>
      <c r="H890" s="75">
        <v>0</v>
      </c>
      <c r="I890" s="104">
        <v>9000</v>
      </c>
      <c r="J890" s="103"/>
      <c r="K890" s="75">
        <f t="shared" si="1041"/>
        <v>0</v>
      </c>
      <c r="L890" s="104"/>
      <c r="M890" s="103"/>
      <c r="N890" s="75">
        <f t="shared" si="1042"/>
        <v>0</v>
      </c>
      <c r="O890" s="104"/>
      <c r="P890" s="103"/>
      <c r="Q890" s="75">
        <f t="shared" si="1043"/>
        <v>0</v>
      </c>
      <c r="R890" s="104"/>
      <c r="S890" s="103"/>
      <c r="T890" s="75">
        <f t="shared" si="1044"/>
        <v>0</v>
      </c>
      <c r="U890" s="104"/>
      <c r="V890" s="103"/>
      <c r="W890" s="75">
        <f t="shared" si="1045"/>
        <v>0</v>
      </c>
      <c r="X890" s="123"/>
      <c r="Y890" s="103"/>
      <c r="Z890" s="75">
        <f t="shared" si="1046"/>
        <v>0</v>
      </c>
      <c r="AA890" s="104"/>
      <c r="AB890" s="103"/>
      <c r="AC890" s="75">
        <f t="shared" si="1047"/>
        <v>0</v>
      </c>
      <c r="AD890" s="104"/>
      <c r="AE890" s="103"/>
      <c r="AF890" s="75">
        <f t="shared" si="1048"/>
        <v>0</v>
      </c>
      <c r="AG890" s="104"/>
      <c r="AH890" s="103"/>
      <c r="AI890" s="75">
        <f t="shared" si="1049"/>
        <v>0</v>
      </c>
      <c r="AJ890" s="104"/>
      <c r="AK890" s="103"/>
      <c r="AL890" s="75">
        <f t="shared" si="1050"/>
        <v>0</v>
      </c>
      <c r="AM890" s="104"/>
      <c r="AN890" s="103"/>
      <c r="AO890" s="75">
        <f t="shared" si="1051"/>
        <v>0</v>
      </c>
      <c r="AP890" s="104"/>
      <c r="AQ890" s="103"/>
      <c r="AR890" s="75">
        <f t="shared" si="1052"/>
        <v>0</v>
      </c>
      <c r="AS890" s="104"/>
      <c r="AT890" s="98"/>
      <c r="AU890" s="78">
        <f>SUM(I885:I893,L885:L893,O885:O893,R885:R893,U885:U893,X885:X893,AA885:AA893,AD885:AD893,AG885:AG893,AJ885:AJ893,AM885:AM893,AP885:AP893,AS885:AS893)</f>
        <v>9000</v>
      </c>
    </row>
    <row r="891" spans="1:47" ht="15" customHeight="1">
      <c r="A891" s="534"/>
      <c r="B891" s="548"/>
      <c r="C891" s="536"/>
      <c r="D891" s="564"/>
      <c r="E891" s="540"/>
      <c r="F891" s="91" t="s">
        <v>41</v>
      </c>
      <c r="G891" s="103"/>
      <c r="H891" s="75">
        <f t="shared" ref="H891:H893" si="1053">G891-I891</f>
        <v>0</v>
      </c>
      <c r="I891" s="104"/>
      <c r="J891" s="103"/>
      <c r="K891" s="75">
        <f t="shared" si="1041"/>
        <v>0</v>
      </c>
      <c r="L891" s="104"/>
      <c r="M891" s="103"/>
      <c r="N891" s="75">
        <f t="shared" si="1042"/>
        <v>0</v>
      </c>
      <c r="O891" s="104"/>
      <c r="P891" s="103"/>
      <c r="Q891" s="75">
        <f t="shared" si="1043"/>
        <v>0</v>
      </c>
      <c r="R891" s="104"/>
      <c r="S891" s="103"/>
      <c r="T891" s="75">
        <f t="shared" si="1044"/>
        <v>0</v>
      </c>
      <c r="U891" s="104"/>
      <c r="V891" s="103"/>
      <c r="W891" s="75">
        <f t="shared" si="1045"/>
        <v>0</v>
      </c>
      <c r="X891" s="123"/>
      <c r="Y891" s="103"/>
      <c r="Z891" s="75">
        <f t="shared" si="1046"/>
        <v>0</v>
      </c>
      <c r="AA891" s="104"/>
      <c r="AB891" s="103"/>
      <c r="AC891" s="75">
        <f t="shared" si="1047"/>
        <v>0</v>
      </c>
      <c r="AD891" s="104"/>
      <c r="AE891" s="103"/>
      <c r="AF891" s="75">
        <f t="shared" si="1048"/>
        <v>0</v>
      </c>
      <c r="AG891" s="104"/>
      <c r="AH891" s="103"/>
      <c r="AI891" s="75">
        <f t="shared" si="1049"/>
        <v>0</v>
      </c>
      <c r="AJ891" s="104"/>
      <c r="AK891" s="103"/>
      <c r="AL891" s="75">
        <f t="shared" si="1050"/>
        <v>0</v>
      </c>
      <c r="AM891" s="104"/>
      <c r="AN891" s="103"/>
      <c r="AO891" s="75">
        <f t="shared" si="1051"/>
        <v>0</v>
      </c>
      <c r="AP891" s="104"/>
      <c r="AQ891" s="103"/>
      <c r="AR891" s="75">
        <f t="shared" si="1052"/>
        <v>0</v>
      </c>
      <c r="AS891" s="104"/>
      <c r="AT891" s="98"/>
      <c r="AU891" s="79" t="s">
        <v>42</v>
      </c>
    </row>
    <row r="892" spans="1:47" ht="15" customHeight="1">
      <c r="A892" s="534"/>
      <c r="B892" s="548"/>
      <c r="C892" s="536"/>
      <c r="D892" s="564"/>
      <c r="E892" s="540"/>
      <c r="F892" s="91" t="s">
        <v>43</v>
      </c>
      <c r="G892" s="103"/>
      <c r="H892" s="75">
        <f t="shared" si="1053"/>
        <v>0</v>
      </c>
      <c r="I892" s="104"/>
      <c r="J892" s="103"/>
      <c r="K892" s="75">
        <f t="shared" si="1041"/>
        <v>0</v>
      </c>
      <c r="L892" s="104"/>
      <c r="M892" s="103"/>
      <c r="N892" s="75">
        <f t="shared" si="1042"/>
        <v>0</v>
      </c>
      <c r="O892" s="104"/>
      <c r="P892" s="103"/>
      <c r="Q892" s="75">
        <f t="shared" si="1043"/>
        <v>0</v>
      </c>
      <c r="R892" s="104"/>
      <c r="S892" s="103"/>
      <c r="T892" s="75">
        <f t="shared" si="1044"/>
        <v>0</v>
      </c>
      <c r="U892" s="104"/>
      <c r="V892" s="103"/>
      <c r="W892" s="75">
        <f t="shared" si="1045"/>
        <v>0</v>
      </c>
      <c r="X892" s="123"/>
      <c r="Y892" s="103"/>
      <c r="Z892" s="75">
        <f t="shared" si="1046"/>
        <v>0</v>
      </c>
      <c r="AA892" s="104"/>
      <c r="AB892" s="103"/>
      <c r="AC892" s="75">
        <f t="shared" si="1047"/>
        <v>0</v>
      </c>
      <c r="AD892" s="104"/>
      <c r="AE892" s="103"/>
      <c r="AF892" s="75">
        <f t="shared" si="1048"/>
        <v>0</v>
      </c>
      <c r="AG892" s="104"/>
      <c r="AH892" s="103"/>
      <c r="AI892" s="75">
        <f t="shared" si="1049"/>
        <v>0</v>
      </c>
      <c r="AJ892" s="104"/>
      <c r="AK892" s="103"/>
      <c r="AL892" s="75">
        <f t="shared" si="1050"/>
        <v>0</v>
      </c>
      <c r="AM892" s="104"/>
      <c r="AN892" s="103"/>
      <c r="AO892" s="75">
        <f t="shared" si="1051"/>
        <v>0</v>
      </c>
      <c r="AP892" s="104"/>
      <c r="AQ892" s="103"/>
      <c r="AR892" s="75">
        <f t="shared" si="1052"/>
        <v>0</v>
      </c>
      <c r="AS892" s="104"/>
      <c r="AT892" s="98"/>
      <c r="AU892" s="80">
        <f>AU890/AU886</f>
        <v>1</v>
      </c>
    </row>
    <row r="893" spans="1:47" ht="15" customHeight="1">
      <c r="A893" s="481"/>
      <c r="B893" s="484"/>
      <c r="C893" s="487"/>
      <c r="D893" s="570"/>
      <c r="E893" s="493"/>
      <c r="F893" s="93" t="s">
        <v>44</v>
      </c>
      <c r="G893" s="107"/>
      <c r="H893" s="76">
        <f t="shared" si="1053"/>
        <v>0</v>
      </c>
      <c r="I893" s="108"/>
      <c r="J893" s="107"/>
      <c r="K893" s="76">
        <f t="shared" si="1041"/>
        <v>0</v>
      </c>
      <c r="L893" s="108"/>
      <c r="M893" s="107"/>
      <c r="N893" s="76">
        <f t="shared" si="1042"/>
        <v>0</v>
      </c>
      <c r="O893" s="108"/>
      <c r="P893" s="107"/>
      <c r="Q893" s="76">
        <f t="shared" si="1043"/>
        <v>0</v>
      </c>
      <c r="R893" s="108"/>
      <c r="S893" s="107"/>
      <c r="T893" s="76">
        <f t="shared" si="1044"/>
        <v>0</v>
      </c>
      <c r="U893" s="108"/>
      <c r="V893" s="107"/>
      <c r="W893" s="76">
        <f t="shared" si="1045"/>
        <v>0</v>
      </c>
      <c r="X893" s="125"/>
      <c r="Y893" s="107"/>
      <c r="Z893" s="76">
        <f t="shared" si="1046"/>
        <v>0</v>
      </c>
      <c r="AA893" s="108"/>
      <c r="AB893" s="107"/>
      <c r="AC893" s="76">
        <f t="shared" si="1047"/>
        <v>0</v>
      </c>
      <c r="AD893" s="108"/>
      <c r="AE893" s="107"/>
      <c r="AF893" s="76">
        <f t="shared" si="1048"/>
        <v>0</v>
      </c>
      <c r="AG893" s="108"/>
      <c r="AH893" s="107"/>
      <c r="AI893" s="76">
        <f t="shared" si="1049"/>
        <v>0</v>
      </c>
      <c r="AJ893" s="108"/>
      <c r="AK893" s="107"/>
      <c r="AL893" s="76">
        <f t="shared" si="1050"/>
        <v>0</v>
      </c>
      <c r="AM893" s="108"/>
      <c r="AN893" s="107"/>
      <c r="AO893" s="76">
        <f t="shared" si="1051"/>
        <v>0</v>
      </c>
      <c r="AP893" s="108"/>
      <c r="AQ893" s="107"/>
      <c r="AR893" s="76">
        <f t="shared" si="1052"/>
        <v>0</v>
      </c>
      <c r="AS893" s="108"/>
      <c r="AT893" s="100"/>
      <c r="AU893" s="84"/>
    </row>
    <row r="894" spans="1:47" ht="15" customHeight="1">
      <c r="A894" s="546" t="s">
        <v>22</v>
      </c>
      <c r="B894" s="532" t="s">
        <v>18</v>
      </c>
      <c r="C894" s="532" t="s">
        <v>19</v>
      </c>
      <c r="D894" s="532" t="s">
        <v>204</v>
      </c>
      <c r="E894" s="532" t="s">
        <v>21</v>
      </c>
      <c r="F894" s="550" t="s">
        <v>23</v>
      </c>
      <c r="G894" s="512" t="s">
        <v>24</v>
      </c>
      <c r="H894" s="502" t="s">
        <v>25</v>
      </c>
      <c r="I894" s="504" t="s">
        <v>26</v>
      </c>
      <c r="J894" s="512" t="s">
        <v>24</v>
      </c>
      <c r="K894" s="502" t="s">
        <v>25</v>
      </c>
      <c r="L894" s="504" t="s">
        <v>26</v>
      </c>
      <c r="M894" s="512" t="s">
        <v>24</v>
      </c>
      <c r="N894" s="502" t="s">
        <v>25</v>
      </c>
      <c r="O894" s="504" t="s">
        <v>26</v>
      </c>
      <c r="P894" s="512" t="s">
        <v>24</v>
      </c>
      <c r="Q894" s="502" t="s">
        <v>25</v>
      </c>
      <c r="R894" s="504" t="s">
        <v>26</v>
      </c>
      <c r="S894" s="512" t="s">
        <v>24</v>
      </c>
      <c r="T894" s="502" t="s">
        <v>25</v>
      </c>
      <c r="U894" s="504" t="s">
        <v>26</v>
      </c>
      <c r="V894" s="512" t="s">
        <v>24</v>
      </c>
      <c r="W894" s="502" t="s">
        <v>25</v>
      </c>
      <c r="X894" s="542" t="s">
        <v>26</v>
      </c>
      <c r="Y894" s="512" t="s">
        <v>24</v>
      </c>
      <c r="Z894" s="502" t="s">
        <v>25</v>
      </c>
      <c r="AA894" s="504" t="s">
        <v>26</v>
      </c>
      <c r="AB894" s="512" t="s">
        <v>24</v>
      </c>
      <c r="AC894" s="502" t="s">
        <v>25</v>
      </c>
      <c r="AD894" s="504" t="s">
        <v>26</v>
      </c>
      <c r="AE894" s="512" t="s">
        <v>24</v>
      </c>
      <c r="AF894" s="502" t="s">
        <v>25</v>
      </c>
      <c r="AG894" s="504" t="s">
        <v>26</v>
      </c>
      <c r="AH894" s="512" t="s">
        <v>24</v>
      </c>
      <c r="AI894" s="502" t="s">
        <v>25</v>
      </c>
      <c r="AJ894" s="504" t="s">
        <v>26</v>
      </c>
      <c r="AK894" s="512" t="s">
        <v>24</v>
      </c>
      <c r="AL894" s="502" t="s">
        <v>25</v>
      </c>
      <c r="AM894" s="504" t="s">
        <v>26</v>
      </c>
      <c r="AN894" s="512" t="s">
        <v>24</v>
      </c>
      <c r="AO894" s="502" t="s">
        <v>25</v>
      </c>
      <c r="AP894" s="504" t="s">
        <v>26</v>
      </c>
      <c r="AQ894" s="512" t="s">
        <v>24</v>
      </c>
      <c r="AR894" s="502" t="s">
        <v>25</v>
      </c>
      <c r="AS894" s="504" t="s">
        <v>26</v>
      </c>
      <c r="AT894" s="544" t="s">
        <v>24</v>
      </c>
      <c r="AU894" s="552" t="s">
        <v>27</v>
      </c>
    </row>
    <row r="895" spans="1:47" ht="15" customHeight="1">
      <c r="A895" s="547"/>
      <c r="B895" s="533"/>
      <c r="C895" s="533"/>
      <c r="D895" s="533"/>
      <c r="E895" s="533"/>
      <c r="F895" s="551"/>
      <c r="G895" s="513"/>
      <c r="H895" s="503"/>
      <c r="I895" s="505"/>
      <c r="J895" s="513"/>
      <c r="K895" s="503"/>
      <c r="L895" s="505"/>
      <c r="M895" s="513"/>
      <c r="N895" s="503"/>
      <c r="O895" s="505"/>
      <c r="P895" s="513"/>
      <c r="Q895" s="503"/>
      <c r="R895" s="505"/>
      <c r="S895" s="513"/>
      <c r="T895" s="503"/>
      <c r="U895" s="505"/>
      <c r="V895" s="513"/>
      <c r="W895" s="503"/>
      <c r="X895" s="543"/>
      <c r="Y895" s="513"/>
      <c r="Z895" s="503"/>
      <c r="AA895" s="505"/>
      <c r="AB895" s="513"/>
      <c r="AC895" s="503"/>
      <c r="AD895" s="505"/>
      <c r="AE895" s="513"/>
      <c r="AF895" s="503"/>
      <c r="AG895" s="505"/>
      <c r="AH895" s="513"/>
      <c r="AI895" s="503"/>
      <c r="AJ895" s="505"/>
      <c r="AK895" s="513"/>
      <c r="AL895" s="503"/>
      <c r="AM895" s="505"/>
      <c r="AN895" s="513"/>
      <c r="AO895" s="503"/>
      <c r="AP895" s="505"/>
      <c r="AQ895" s="513"/>
      <c r="AR895" s="503"/>
      <c r="AS895" s="505"/>
      <c r="AT895" s="545"/>
      <c r="AU895" s="553"/>
    </row>
    <row r="896" spans="1:47" ht="15" customHeight="1">
      <c r="A896" s="534" t="s">
        <v>246</v>
      </c>
      <c r="B896" s="548" t="s">
        <v>470</v>
      </c>
      <c r="C896" s="536">
        <v>1877</v>
      </c>
      <c r="D896" s="538" t="s">
        <v>471</v>
      </c>
      <c r="E896" s="540" t="s">
        <v>472</v>
      </c>
      <c r="F896" s="91" t="s">
        <v>31</v>
      </c>
      <c r="G896" s="103"/>
      <c r="H896" s="75">
        <f t="shared" ref="H896:H904" si="1054">G896-I896</f>
        <v>0</v>
      </c>
      <c r="I896" s="104"/>
      <c r="J896" s="103"/>
      <c r="K896" s="75">
        <f t="shared" ref="K896:K904" si="1055">J896-L896</f>
        <v>0</v>
      </c>
      <c r="L896" s="104"/>
      <c r="M896" s="103"/>
      <c r="N896" s="75">
        <f t="shared" ref="N896:N904" si="1056">M896-O896</f>
        <v>0</v>
      </c>
      <c r="O896" s="104"/>
      <c r="P896" s="103"/>
      <c r="Q896" s="75">
        <f t="shared" ref="Q896:Q904" si="1057">P896-R896</f>
        <v>0</v>
      </c>
      <c r="R896" s="104"/>
      <c r="S896" s="103"/>
      <c r="T896" s="75">
        <f t="shared" ref="T896:T904" si="1058">S896-U896</f>
        <v>0</v>
      </c>
      <c r="U896" s="104"/>
      <c r="V896" s="103"/>
      <c r="W896" s="75">
        <f t="shared" ref="W896:W904" si="1059">V896-X896</f>
        <v>0</v>
      </c>
      <c r="X896" s="123"/>
      <c r="Y896" s="103"/>
      <c r="Z896" s="75">
        <f t="shared" ref="Z896:Z904" si="1060">Y896-AA896</f>
        <v>0</v>
      </c>
      <c r="AA896" s="104"/>
      <c r="AB896" s="103"/>
      <c r="AC896" s="75">
        <f t="shared" ref="AC896:AC904" si="1061">AB896-AD896</f>
        <v>0</v>
      </c>
      <c r="AD896" s="104"/>
      <c r="AE896" s="103"/>
      <c r="AF896" s="75">
        <f t="shared" ref="AF896:AF904" si="1062">AE896-AG896</f>
        <v>0</v>
      </c>
      <c r="AG896" s="104"/>
      <c r="AH896" s="103"/>
      <c r="AI896" s="75">
        <f t="shared" ref="AI896:AI904" si="1063">AH896-AJ896</f>
        <v>0</v>
      </c>
      <c r="AJ896" s="104"/>
      <c r="AK896" s="103"/>
      <c r="AL896" s="75">
        <f t="shared" ref="AL896:AL904" si="1064">AK896-AM896</f>
        <v>0</v>
      </c>
      <c r="AM896" s="104"/>
      <c r="AN896" s="103"/>
      <c r="AO896" s="75">
        <f t="shared" ref="AO896:AO904" si="1065">AN896-AP896</f>
        <v>0</v>
      </c>
      <c r="AP896" s="104"/>
      <c r="AQ896" s="103"/>
      <c r="AR896" s="75">
        <f t="shared" ref="AR896:AR904" si="1066">AQ896-AS896</f>
        <v>0</v>
      </c>
      <c r="AS896" s="104"/>
      <c r="AT896" s="98"/>
      <c r="AU896" s="77" t="s">
        <v>32</v>
      </c>
    </row>
    <row r="897" spans="1:47">
      <c r="A897" s="534"/>
      <c r="B897" s="548"/>
      <c r="C897" s="536"/>
      <c r="D897" s="538"/>
      <c r="E897" s="540"/>
      <c r="F897" s="91" t="s">
        <v>33</v>
      </c>
      <c r="G897" s="103"/>
      <c r="H897" s="75">
        <f t="shared" si="1054"/>
        <v>0</v>
      </c>
      <c r="I897" s="104"/>
      <c r="J897" s="103"/>
      <c r="K897" s="75">
        <f t="shared" si="1055"/>
        <v>0</v>
      </c>
      <c r="L897" s="104"/>
      <c r="M897" s="103"/>
      <c r="N897" s="75">
        <f t="shared" si="1056"/>
        <v>0</v>
      </c>
      <c r="O897" s="104"/>
      <c r="P897" s="103"/>
      <c r="Q897" s="75">
        <f t="shared" si="1057"/>
        <v>0</v>
      </c>
      <c r="R897" s="104"/>
      <c r="S897" s="103"/>
      <c r="T897" s="75">
        <f t="shared" si="1058"/>
        <v>0</v>
      </c>
      <c r="U897" s="104"/>
      <c r="V897" s="103"/>
      <c r="W897" s="75">
        <f t="shared" si="1059"/>
        <v>0</v>
      </c>
      <c r="X897" s="123"/>
      <c r="Y897" s="103"/>
      <c r="Z897" s="75">
        <f t="shared" si="1060"/>
        <v>0</v>
      </c>
      <c r="AA897" s="104"/>
      <c r="AB897" s="103"/>
      <c r="AC897" s="75">
        <f t="shared" si="1061"/>
        <v>0</v>
      </c>
      <c r="AD897" s="104"/>
      <c r="AE897" s="103"/>
      <c r="AF897" s="75">
        <f t="shared" si="1062"/>
        <v>0</v>
      </c>
      <c r="AG897" s="104"/>
      <c r="AH897" s="103"/>
      <c r="AI897" s="75">
        <f t="shared" si="1063"/>
        <v>0</v>
      </c>
      <c r="AJ897" s="104"/>
      <c r="AK897" s="103"/>
      <c r="AL897" s="75">
        <f t="shared" si="1064"/>
        <v>0</v>
      </c>
      <c r="AM897" s="104"/>
      <c r="AN897" s="103"/>
      <c r="AO897" s="75">
        <f t="shared" si="1065"/>
        <v>0</v>
      </c>
      <c r="AP897" s="104"/>
      <c r="AQ897" s="103"/>
      <c r="AR897" s="75">
        <f t="shared" si="1066"/>
        <v>0</v>
      </c>
      <c r="AS897" s="104"/>
      <c r="AT897" s="98"/>
      <c r="AU897" s="78">
        <f>SUM(G896:G904,J896:J904,M896:M904,P896:P904,S896:S904,V896:V904,Y896:Y904,AB896:AB904,AE896:AE904,AH896:AH904,AK896:AK904,AT896:AT904,AN896:AN904,AQ896:AQ904)</f>
        <v>4377500</v>
      </c>
    </row>
    <row r="898" spans="1:47">
      <c r="A898" s="534"/>
      <c r="B898" s="548"/>
      <c r="C898" s="536"/>
      <c r="D898" s="538"/>
      <c r="E898" s="540"/>
      <c r="F898" s="91" t="s">
        <v>34</v>
      </c>
      <c r="G898" s="103"/>
      <c r="H898" s="75">
        <f t="shared" si="1054"/>
        <v>0</v>
      </c>
      <c r="I898" s="104"/>
      <c r="J898" s="103">
        <v>120000</v>
      </c>
      <c r="K898" s="75">
        <f t="shared" si="1055"/>
        <v>0</v>
      </c>
      <c r="L898" s="104">
        <v>120000</v>
      </c>
      <c r="M898" s="103"/>
      <c r="N898" s="75">
        <f t="shared" si="1056"/>
        <v>0</v>
      </c>
      <c r="O898" s="104"/>
      <c r="P898" s="103">
        <v>20000</v>
      </c>
      <c r="Q898" s="75">
        <f t="shared" si="1057"/>
        <v>0</v>
      </c>
      <c r="R898" s="104">
        <v>20000</v>
      </c>
      <c r="S898" s="103"/>
      <c r="T898" s="75">
        <f t="shared" si="1058"/>
        <v>0</v>
      </c>
      <c r="U898" s="104"/>
      <c r="V898" s="103"/>
      <c r="W898" s="75">
        <f t="shared" si="1059"/>
        <v>0</v>
      </c>
      <c r="X898" s="123"/>
      <c r="Y898" s="103"/>
      <c r="Z898" s="75">
        <f t="shared" si="1060"/>
        <v>0</v>
      </c>
      <c r="AA898" s="104"/>
      <c r="AB898" s="103"/>
      <c r="AC898" s="75">
        <f t="shared" si="1061"/>
        <v>0</v>
      </c>
      <c r="AD898" s="104"/>
      <c r="AE898" s="103"/>
      <c r="AF898" s="75">
        <f t="shared" si="1062"/>
        <v>0</v>
      </c>
      <c r="AG898" s="104"/>
      <c r="AH898" s="103"/>
      <c r="AI898" s="75">
        <f t="shared" si="1063"/>
        <v>0</v>
      </c>
      <c r="AJ898" s="104"/>
      <c r="AK898" s="103"/>
      <c r="AL898" s="75">
        <f t="shared" si="1064"/>
        <v>0</v>
      </c>
      <c r="AM898" s="104"/>
      <c r="AN898" s="103"/>
      <c r="AO898" s="75">
        <f t="shared" si="1065"/>
        <v>0</v>
      </c>
      <c r="AP898" s="104"/>
      <c r="AQ898" s="103"/>
      <c r="AR898" s="75">
        <f t="shared" si="1066"/>
        <v>0</v>
      </c>
      <c r="AS898" s="104"/>
      <c r="AT898" s="98"/>
      <c r="AU898" s="79" t="s">
        <v>35</v>
      </c>
    </row>
    <row r="899" spans="1:47">
      <c r="A899" s="534"/>
      <c r="B899" s="548"/>
      <c r="C899" s="536"/>
      <c r="D899" s="538"/>
      <c r="E899" s="540"/>
      <c r="F899" s="91" t="s">
        <v>36</v>
      </c>
      <c r="G899" s="103"/>
      <c r="H899" s="75">
        <f t="shared" si="1054"/>
        <v>0</v>
      </c>
      <c r="I899" s="104"/>
      <c r="J899" s="103"/>
      <c r="K899" s="75">
        <f t="shared" si="1055"/>
        <v>0</v>
      </c>
      <c r="L899" s="104"/>
      <c r="M899" s="103">
        <v>100000</v>
      </c>
      <c r="N899" s="75">
        <f t="shared" si="1056"/>
        <v>12000</v>
      </c>
      <c r="O899" s="104">
        <v>88000</v>
      </c>
      <c r="P899" s="103"/>
      <c r="Q899" s="75">
        <f t="shared" si="1057"/>
        <v>0</v>
      </c>
      <c r="R899" s="104"/>
      <c r="S899" s="103"/>
      <c r="T899" s="75">
        <f t="shared" si="1058"/>
        <v>0</v>
      </c>
      <c r="U899" s="104"/>
      <c r="V899" s="103"/>
      <c r="W899" s="75">
        <f t="shared" si="1059"/>
        <v>0</v>
      </c>
      <c r="X899" s="123"/>
      <c r="Y899" s="103"/>
      <c r="Z899" s="75">
        <f t="shared" si="1060"/>
        <v>0</v>
      </c>
      <c r="AA899" s="104"/>
      <c r="AB899" s="103"/>
      <c r="AC899" s="75">
        <f t="shared" si="1061"/>
        <v>0</v>
      </c>
      <c r="AD899" s="104"/>
      <c r="AE899" s="103"/>
      <c r="AF899" s="75">
        <f t="shared" si="1062"/>
        <v>0</v>
      </c>
      <c r="AG899" s="104"/>
      <c r="AH899" s="103"/>
      <c r="AI899" s="75">
        <f t="shared" si="1063"/>
        <v>0</v>
      </c>
      <c r="AJ899" s="104"/>
      <c r="AK899" s="103"/>
      <c r="AL899" s="75">
        <f t="shared" si="1064"/>
        <v>0</v>
      </c>
      <c r="AM899" s="104"/>
      <c r="AN899" s="103"/>
      <c r="AO899" s="75">
        <f t="shared" si="1065"/>
        <v>0</v>
      </c>
      <c r="AP899" s="104"/>
      <c r="AQ899" s="103"/>
      <c r="AR899" s="75">
        <f t="shared" si="1066"/>
        <v>0</v>
      </c>
      <c r="AS899" s="104"/>
      <c r="AT899" s="98"/>
      <c r="AU899" s="78">
        <f>SUM(H896:H904,K896:K904,N896:N904,Q896:Q904,T896:T904,W896:W904,Z896:Z904,AC896:AC904,AF896:AF904,AI896:AI904,AL896:AL904,AO896:AO904,AR896:AR904)</f>
        <v>12000</v>
      </c>
    </row>
    <row r="900" spans="1:47">
      <c r="A900" s="534"/>
      <c r="B900" s="548"/>
      <c r="C900" s="536"/>
      <c r="D900" s="538"/>
      <c r="E900" s="540"/>
      <c r="F900" s="91" t="s">
        <v>37</v>
      </c>
      <c r="G900" s="103"/>
      <c r="H900" s="75">
        <f t="shared" si="1054"/>
        <v>0</v>
      </c>
      <c r="I900" s="104"/>
      <c r="J900" s="103"/>
      <c r="K900" s="75">
        <f t="shared" si="1055"/>
        <v>0</v>
      </c>
      <c r="L900" s="104"/>
      <c r="M900" s="103"/>
      <c r="N900" s="75">
        <f t="shared" si="1056"/>
        <v>0</v>
      </c>
      <c r="O900" s="104"/>
      <c r="P900" s="103">
        <v>276000</v>
      </c>
      <c r="Q900" s="75">
        <f t="shared" si="1057"/>
        <v>0</v>
      </c>
      <c r="R900" s="104">
        <v>276000</v>
      </c>
      <c r="S900" s="103"/>
      <c r="T900" s="75">
        <f t="shared" si="1058"/>
        <v>0</v>
      </c>
      <c r="U900" s="104"/>
      <c r="V900" s="103">
        <v>24500</v>
      </c>
      <c r="W900" s="75">
        <f t="shared" si="1059"/>
        <v>0</v>
      </c>
      <c r="X900" s="104">
        <v>24500</v>
      </c>
      <c r="Y900" s="182">
        <v>37000</v>
      </c>
      <c r="Z900" s="75">
        <f t="shared" si="1060"/>
        <v>0</v>
      </c>
      <c r="AA900" s="223">
        <v>37000</v>
      </c>
      <c r="AB900" s="103"/>
      <c r="AC900" s="75">
        <f t="shared" si="1061"/>
        <v>0</v>
      </c>
      <c r="AD900" s="104"/>
      <c r="AE900" s="103"/>
      <c r="AF900" s="75">
        <f t="shared" si="1062"/>
        <v>0</v>
      </c>
      <c r="AG900" s="104"/>
      <c r="AH900" s="103"/>
      <c r="AI900" s="75">
        <f t="shared" si="1063"/>
        <v>0</v>
      </c>
      <c r="AJ900" s="104"/>
      <c r="AK900" s="103"/>
      <c r="AL900" s="75">
        <f t="shared" si="1064"/>
        <v>0</v>
      </c>
      <c r="AM900" s="104"/>
      <c r="AN900" s="103"/>
      <c r="AO900" s="75">
        <f t="shared" si="1065"/>
        <v>0</v>
      </c>
      <c r="AP900" s="104"/>
      <c r="AQ900" s="103"/>
      <c r="AR900" s="75">
        <f t="shared" si="1066"/>
        <v>0</v>
      </c>
      <c r="AS900" s="104"/>
      <c r="AT900" s="98"/>
      <c r="AU900" s="79" t="s">
        <v>38</v>
      </c>
    </row>
    <row r="901" spans="1:47">
      <c r="A901" s="534"/>
      <c r="B901" s="548"/>
      <c r="C901" s="536"/>
      <c r="D901" s="538"/>
      <c r="E901" s="540"/>
      <c r="F901" s="91" t="s">
        <v>40</v>
      </c>
      <c r="G901" s="103"/>
      <c r="H901" s="75">
        <f t="shared" si="1054"/>
        <v>0</v>
      </c>
      <c r="I901" s="104"/>
      <c r="J901" s="103"/>
      <c r="K901" s="75">
        <f t="shared" si="1055"/>
        <v>0</v>
      </c>
      <c r="L901" s="104"/>
      <c r="M901" s="103"/>
      <c r="N901" s="75">
        <f t="shared" si="1056"/>
        <v>0</v>
      </c>
      <c r="O901" s="104"/>
      <c r="P901" s="103"/>
      <c r="Q901" s="75">
        <f t="shared" si="1057"/>
        <v>0</v>
      </c>
      <c r="R901" s="104"/>
      <c r="S901" s="103"/>
      <c r="T901" s="75">
        <f t="shared" si="1058"/>
        <v>0</v>
      </c>
      <c r="U901" s="104"/>
      <c r="V901" s="103"/>
      <c r="W901" s="75">
        <f t="shared" si="1059"/>
        <v>0</v>
      </c>
      <c r="X901" s="123"/>
      <c r="Y901" s="182">
        <v>3800000</v>
      </c>
      <c r="Z901" s="75">
        <f t="shared" si="1060"/>
        <v>0</v>
      </c>
      <c r="AA901" s="184">
        <v>3800000</v>
      </c>
      <c r="AB901" s="103"/>
      <c r="AC901" s="75">
        <f t="shared" si="1061"/>
        <v>0</v>
      </c>
      <c r="AD901" s="104"/>
      <c r="AE901" s="103"/>
      <c r="AF901" s="75">
        <f t="shared" si="1062"/>
        <v>0</v>
      </c>
      <c r="AG901" s="104"/>
      <c r="AH901" s="103"/>
      <c r="AI901" s="75">
        <f t="shared" si="1063"/>
        <v>0</v>
      </c>
      <c r="AJ901" s="104"/>
      <c r="AK901" s="103"/>
      <c r="AL901" s="75">
        <f t="shared" si="1064"/>
        <v>0</v>
      </c>
      <c r="AM901" s="104"/>
      <c r="AN901" s="103"/>
      <c r="AO901" s="75">
        <f t="shared" si="1065"/>
        <v>0</v>
      </c>
      <c r="AP901" s="104"/>
      <c r="AQ901" s="103"/>
      <c r="AR901" s="75">
        <f t="shared" si="1066"/>
        <v>0</v>
      </c>
      <c r="AS901" s="104"/>
      <c r="AT901" s="98"/>
      <c r="AU901" s="78">
        <f>SUM(I896:I904,L896:L904,O896:O904,R896:R904,U896:U904,X896:X904,AA896:AA904,AD896:AD904,AG896:AG904,AJ896:AJ904,AM896:AM904,AP896:AP904,AS896:AS904)</f>
        <v>4365500</v>
      </c>
    </row>
    <row r="902" spans="1:47">
      <c r="A902" s="534"/>
      <c r="B902" s="548"/>
      <c r="C902" s="536"/>
      <c r="D902" s="538"/>
      <c r="E902" s="540"/>
      <c r="F902" s="91" t="s">
        <v>41</v>
      </c>
      <c r="G902" s="103"/>
      <c r="H902" s="75">
        <f t="shared" si="1054"/>
        <v>0</v>
      </c>
      <c r="I902" s="104"/>
      <c r="J902" s="103"/>
      <c r="K902" s="75">
        <f t="shared" si="1055"/>
        <v>0</v>
      </c>
      <c r="L902" s="104"/>
      <c r="M902" s="103"/>
      <c r="N902" s="75">
        <f t="shared" si="1056"/>
        <v>0</v>
      </c>
      <c r="O902" s="104"/>
      <c r="P902" s="103"/>
      <c r="Q902" s="75">
        <f t="shared" si="1057"/>
        <v>0</v>
      </c>
      <c r="R902" s="104"/>
      <c r="S902" s="103"/>
      <c r="T902" s="75">
        <f t="shared" si="1058"/>
        <v>0</v>
      </c>
      <c r="U902" s="104"/>
      <c r="V902" s="103"/>
      <c r="W902" s="75">
        <f t="shared" si="1059"/>
        <v>0</v>
      </c>
      <c r="X902" s="123"/>
      <c r="Y902" s="103"/>
      <c r="Z902" s="75">
        <f t="shared" si="1060"/>
        <v>0</v>
      </c>
      <c r="AA902" s="104"/>
      <c r="AB902" s="103"/>
      <c r="AC902" s="75">
        <f t="shared" si="1061"/>
        <v>0</v>
      </c>
      <c r="AD902" s="104"/>
      <c r="AE902" s="103"/>
      <c r="AF902" s="75">
        <f t="shared" si="1062"/>
        <v>0</v>
      </c>
      <c r="AG902" s="104"/>
      <c r="AH902" s="103"/>
      <c r="AI902" s="75">
        <f t="shared" si="1063"/>
        <v>0</v>
      </c>
      <c r="AJ902" s="104"/>
      <c r="AK902" s="103"/>
      <c r="AL902" s="75">
        <f t="shared" si="1064"/>
        <v>0</v>
      </c>
      <c r="AM902" s="104"/>
      <c r="AN902" s="103"/>
      <c r="AO902" s="75">
        <f t="shared" si="1065"/>
        <v>0</v>
      </c>
      <c r="AP902" s="104"/>
      <c r="AQ902" s="103"/>
      <c r="AR902" s="75">
        <f t="shared" si="1066"/>
        <v>0</v>
      </c>
      <c r="AS902" s="104"/>
      <c r="AT902" s="98"/>
      <c r="AU902" s="79" t="s">
        <v>42</v>
      </c>
    </row>
    <row r="903" spans="1:47">
      <c r="A903" s="534"/>
      <c r="B903" s="548"/>
      <c r="C903" s="536"/>
      <c r="D903" s="538"/>
      <c r="E903" s="540"/>
      <c r="F903" s="91" t="s">
        <v>43</v>
      </c>
      <c r="G903" s="103"/>
      <c r="H903" s="75">
        <f t="shared" si="1054"/>
        <v>0</v>
      </c>
      <c r="I903" s="104"/>
      <c r="J903" s="103"/>
      <c r="K903" s="75">
        <f t="shared" si="1055"/>
        <v>0</v>
      </c>
      <c r="L903" s="104"/>
      <c r="M903" s="103"/>
      <c r="N903" s="75">
        <f t="shared" si="1056"/>
        <v>0</v>
      </c>
      <c r="O903" s="104"/>
      <c r="P903" s="103"/>
      <c r="Q903" s="75">
        <f t="shared" si="1057"/>
        <v>0</v>
      </c>
      <c r="R903" s="104"/>
      <c r="S903" s="103"/>
      <c r="T903" s="75">
        <f t="shared" si="1058"/>
        <v>0</v>
      </c>
      <c r="U903" s="104"/>
      <c r="V903" s="103"/>
      <c r="W903" s="75">
        <f t="shared" si="1059"/>
        <v>0</v>
      </c>
      <c r="X903" s="123"/>
      <c r="Y903" s="103"/>
      <c r="Z903" s="75">
        <f t="shared" si="1060"/>
        <v>0</v>
      </c>
      <c r="AA903" s="104"/>
      <c r="AB903" s="103"/>
      <c r="AC903" s="75">
        <f t="shared" si="1061"/>
        <v>0</v>
      </c>
      <c r="AD903" s="104"/>
      <c r="AE903" s="103"/>
      <c r="AF903" s="75">
        <f t="shared" si="1062"/>
        <v>0</v>
      </c>
      <c r="AG903" s="104"/>
      <c r="AH903" s="103"/>
      <c r="AI903" s="75">
        <f t="shared" si="1063"/>
        <v>0</v>
      </c>
      <c r="AJ903" s="104"/>
      <c r="AK903" s="103"/>
      <c r="AL903" s="75">
        <f t="shared" si="1064"/>
        <v>0</v>
      </c>
      <c r="AM903" s="104"/>
      <c r="AN903" s="103"/>
      <c r="AO903" s="75">
        <f t="shared" si="1065"/>
        <v>0</v>
      </c>
      <c r="AP903" s="104"/>
      <c r="AQ903" s="103"/>
      <c r="AR903" s="75">
        <f t="shared" si="1066"/>
        <v>0</v>
      </c>
      <c r="AS903" s="104"/>
      <c r="AT903" s="98"/>
      <c r="AU903" s="80">
        <f>AU901/AU897</f>
        <v>0.99725870930896632</v>
      </c>
    </row>
    <row r="904" spans="1:47">
      <c r="A904" s="535"/>
      <c r="B904" s="549"/>
      <c r="C904" s="537"/>
      <c r="D904" s="539"/>
      <c r="E904" s="541"/>
      <c r="F904" s="92" t="s">
        <v>44</v>
      </c>
      <c r="G904" s="105"/>
      <c r="H904" s="81">
        <f t="shared" si="1054"/>
        <v>0</v>
      </c>
      <c r="I904" s="106"/>
      <c r="J904" s="105"/>
      <c r="K904" s="81">
        <f t="shared" si="1055"/>
        <v>0</v>
      </c>
      <c r="L904" s="106"/>
      <c r="M904" s="105"/>
      <c r="N904" s="81">
        <f t="shared" si="1056"/>
        <v>0</v>
      </c>
      <c r="O904" s="106"/>
      <c r="P904" s="105"/>
      <c r="Q904" s="81">
        <f t="shared" si="1057"/>
        <v>0</v>
      </c>
      <c r="R904" s="106"/>
      <c r="S904" s="105"/>
      <c r="T904" s="81">
        <f t="shared" si="1058"/>
        <v>0</v>
      </c>
      <c r="U904" s="106"/>
      <c r="V904" s="105"/>
      <c r="W904" s="81">
        <f t="shared" si="1059"/>
        <v>0</v>
      </c>
      <c r="X904" s="124"/>
      <c r="Y904" s="105"/>
      <c r="Z904" s="81">
        <f t="shared" si="1060"/>
        <v>0</v>
      </c>
      <c r="AA904" s="106"/>
      <c r="AB904" s="105"/>
      <c r="AC904" s="81">
        <f t="shared" si="1061"/>
        <v>0</v>
      </c>
      <c r="AD904" s="106"/>
      <c r="AE904" s="105"/>
      <c r="AF904" s="81">
        <f t="shared" si="1062"/>
        <v>0</v>
      </c>
      <c r="AG904" s="106"/>
      <c r="AH904" s="105"/>
      <c r="AI904" s="81">
        <f t="shared" si="1063"/>
        <v>0</v>
      </c>
      <c r="AJ904" s="106"/>
      <c r="AK904" s="105"/>
      <c r="AL904" s="81">
        <f t="shared" si="1064"/>
        <v>0</v>
      </c>
      <c r="AM904" s="106"/>
      <c r="AN904" s="105"/>
      <c r="AO904" s="81">
        <f t="shared" si="1065"/>
        <v>0</v>
      </c>
      <c r="AP904" s="106"/>
      <c r="AQ904" s="105"/>
      <c r="AR904" s="81">
        <f t="shared" si="1066"/>
        <v>0</v>
      </c>
      <c r="AS904" s="106"/>
      <c r="AT904" s="99"/>
      <c r="AU904" s="82"/>
    </row>
    <row r="905" spans="1:47" ht="15" customHeight="1">
      <c r="A905" s="546" t="s">
        <v>22</v>
      </c>
      <c r="B905" s="532" t="s">
        <v>18</v>
      </c>
      <c r="C905" s="532" t="s">
        <v>19</v>
      </c>
      <c r="D905" s="532" t="s">
        <v>204</v>
      </c>
      <c r="E905" s="532" t="s">
        <v>21</v>
      </c>
      <c r="F905" s="550" t="s">
        <v>23</v>
      </c>
      <c r="G905" s="512" t="s">
        <v>24</v>
      </c>
      <c r="H905" s="502" t="s">
        <v>25</v>
      </c>
      <c r="I905" s="504" t="s">
        <v>26</v>
      </c>
      <c r="J905" s="512" t="s">
        <v>24</v>
      </c>
      <c r="K905" s="502" t="s">
        <v>25</v>
      </c>
      <c r="L905" s="504" t="s">
        <v>26</v>
      </c>
      <c r="M905" s="512" t="s">
        <v>24</v>
      </c>
      <c r="N905" s="502" t="s">
        <v>25</v>
      </c>
      <c r="O905" s="504" t="s">
        <v>26</v>
      </c>
      <c r="P905" s="512" t="s">
        <v>24</v>
      </c>
      <c r="Q905" s="502" t="s">
        <v>25</v>
      </c>
      <c r="R905" s="504" t="s">
        <v>26</v>
      </c>
      <c r="S905" s="512" t="s">
        <v>24</v>
      </c>
      <c r="T905" s="502" t="s">
        <v>25</v>
      </c>
      <c r="U905" s="504" t="s">
        <v>26</v>
      </c>
      <c r="V905" s="512" t="s">
        <v>24</v>
      </c>
      <c r="W905" s="502" t="s">
        <v>25</v>
      </c>
      <c r="X905" s="542" t="s">
        <v>26</v>
      </c>
      <c r="Y905" s="512" t="s">
        <v>24</v>
      </c>
      <c r="Z905" s="502" t="s">
        <v>25</v>
      </c>
      <c r="AA905" s="504" t="s">
        <v>26</v>
      </c>
      <c r="AB905" s="512" t="s">
        <v>24</v>
      </c>
      <c r="AC905" s="502" t="s">
        <v>25</v>
      </c>
      <c r="AD905" s="504" t="s">
        <v>26</v>
      </c>
      <c r="AE905" s="512" t="s">
        <v>24</v>
      </c>
      <c r="AF905" s="502" t="s">
        <v>25</v>
      </c>
      <c r="AG905" s="504" t="s">
        <v>26</v>
      </c>
      <c r="AH905" s="512" t="s">
        <v>24</v>
      </c>
      <c r="AI905" s="502" t="s">
        <v>25</v>
      </c>
      <c r="AJ905" s="504" t="s">
        <v>26</v>
      </c>
      <c r="AK905" s="512" t="s">
        <v>24</v>
      </c>
      <c r="AL905" s="502" t="s">
        <v>25</v>
      </c>
      <c r="AM905" s="504" t="s">
        <v>26</v>
      </c>
      <c r="AN905" s="512" t="s">
        <v>24</v>
      </c>
      <c r="AO905" s="502" t="s">
        <v>25</v>
      </c>
      <c r="AP905" s="504" t="s">
        <v>26</v>
      </c>
      <c r="AQ905" s="512" t="s">
        <v>24</v>
      </c>
      <c r="AR905" s="502" t="s">
        <v>25</v>
      </c>
      <c r="AS905" s="504" t="s">
        <v>26</v>
      </c>
      <c r="AT905" s="544" t="s">
        <v>24</v>
      </c>
      <c r="AU905" s="552" t="s">
        <v>27</v>
      </c>
    </row>
    <row r="906" spans="1:47" ht="15" customHeight="1">
      <c r="A906" s="547"/>
      <c r="B906" s="533"/>
      <c r="C906" s="533"/>
      <c r="D906" s="533"/>
      <c r="E906" s="533"/>
      <c r="F906" s="551"/>
      <c r="G906" s="513"/>
      <c r="H906" s="503"/>
      <c r="I906" s="505"/>
      <c r="J906" s="513"/>
      <c r="K906" s="503"/>
      <c r="L906" s="505"/>
      <c r="M906" s="513"/>
      <c r="N906" s="503"/>
      <c r="O906" s="505"/>
      <c r="P906" s="513"/>
      <c r="Q906" s="503"/>
      <c r="R906" s="505"/>
      <c r="S906" s="513"/>
      <c r="T906" s="503"/>
      <c r="U906" s="505"/>
      <c r="V906" s="513"/>
      <c r="W906" s="503"/>
      <c r="X906" s="543"/>
      <c r="Y906" s="513"/>
      <c r="Z906" s="503"/>
      <c r="AA906" s="505"/>
      <c r="AB906" s="513"/>
      <c r="AC906" s="503"/>
      <c r="AD906" s="505"/>
      <c r="AE906" s="513"/>
      <c r="AF906" s="503"/>
      <c r="AG906" s="505"/>
      <c r="AH906" s="513"/>
      <c r="AI906" s="503"/>
      <c r="AJ906" s="505"/>
      <c r="AK906" s="513"/>
      <c r="AL906" s="503"/>
      <c r="AM906" s="505"/>
      <c r="AN906" s="513"/>
      <c r="AO906" s="503"/>
      <c r="AP906" s="505"/>
      <c r="AQ906" s="513"/>
      <c r="AR906" s="503"/>
      <c r="AS906" s="505"/>
      <c r="AT906" s="545"/>
      <c r="AU906" s="553"/>
    </row>
    <row r="907" spans="1:47" ht="15" customHeight="1">
      <c r="A907" s="534" t="s">
        <v>246</v>
      </c>
      <c r="B907" s="548" t="s">
        <v>473</v>
      </c>
      <c r="C907" s="536">
        <v>2981</v>
      </c>
      <c r="D907" s="538" t="s">
        <v>474</v>
      </c>
      <c r="E907" s="540" t="s">
        <v>475</v>
      </c>
      <c r="F907" s="91" t="s">
        <v>31</v>
      </c>
      <c r="G907" s="103"/>
      <c r="H907" s="75">
        <f t="shared" ref="H907:H915" si="1067">G907-I907</f>
        <v>0</v>
      </c>
      <c r="I907" s="104"/>
      <c r="J907" s="103"/>
      <c r="K907" s="75">
        <f t="shared" ref="K907:K915" si="1068">J907-L907</f>
        <v>0</v>
      </c>
      <c r="L907" s="104"/>
      <c r="M907" s="103"/>
      <c r="N907" s="75">
        <f t="shared" ref="N907:N915" si="1069">M907-O907</f>
        <v>0</v>
      </c>
      <c r="O907" s="104"/>
      <c r="P907" s="103"/>
      <c r="Q907" s="75">
        <f t="shared" ref="Q907:Q915" si="1070">P907-R907</f>
        <v>0</v>
      </c>
      <c r="R907" s="104"/>
      <c r="S907" s="103"/>
      <c r="T907" s="75">
        <f t="shared" ref="T907:T915" si="1071">S907-U907</f>
        <v>0</v>
      </c>
      <c r="U907" s="104"/>
      <c r="V907" s="103"/>
      <c r="W907" s="75">
        <f t="shared" ref="W907:W915" si="1072">V907-X907</f>
        <v>0</v>
      </c>
      <c r="X907" s="123"/>
      <c r="Y907" s="103"/>
      <c r="Z907" s="75">
        <f t="shared" ref="Z907:Z915" si="1073">Y907-AA907</f>
        <v>0</v>
      </c>
      <c r="AA907" s="104"/>
      <c r="AB907" s="103"/>
      <c r="AC907" s="75">
        <f t="shared" ref="AC907:AC915" si="1074">AB907-AD907</f>
        <v>0</v>
      </c>
      <c r="AD907" s="104"/>
      <c r="AE907" s="103"/>
      <c r="AF907" s="75">
        <f t="shared" ref="AF907:AF915" si="1075">AE907-AG907</f>
        <v>0</v>
      </c>
      <c r="AG907" s="104"/>
      <c r="AH907" s="103"/>
      <c r="AI907" s="75">
        <f t="shared" ref="AI907:AI915" si="1076">AH907-AJ907</f>
        <v>0</v>
      </c>
      <c r="AJ907" s="104"/>
      <c r="AK907" s="103"/>
      <c r="AL907" s="75">
        <f t="shared" ref="AL907:AL915" si="1077">AK907-AM907</f>
        <v>0</v>
      </c>
      <c r="AM907" s="104"/>
      <c r="AN907" s="103"/>
      <c r="AO907" s="75">
        <f t="shared" ref="AO907:AO915" si="1078">AN907-AP907</f>
        <v>0</v>
      </c>
      <c r="AP907" s="104"/>
      <c r="AQ907" s="103"/>
      <c r="AR907" s="75">
        <f t="shared" ref="AR907:AR915" si="1079">AQ907-AS907</f>
        <v>0</v>
      </c>
      <c r="AS907" s="104"/>
      <c r="AT907" s="98"/>
      <c r="AU907" s="77" t="s">
        <v>32</v>
      </c>
    </row>
    <row r="908" spans="1:47">
      <c r="A908" s="534"/>
      <c r="B908" s="548"/>
      <c r="C908" s="536"/>
      <c r="D908" s="538"/>
      <c r="E908" s="540"/>
      <c r="F908" s="91" t="s">
        <v>33</v>
      </c>
      <c r="G908" s="103"/>
      <c r="H908" s="75">
        <f t="shared" si="1067"/>
        <v>0</v>
      </c>
      <c r="I908" s="104"/>
      <c r="J908" s="103"/>
      <c r="K908" s="75">
        <f t="shared" si="1068"/>
        <v>0</v>
      </c>
      <c r="L908" s="104"/>
      <c r="M908" s="103"/>
      <c r="N908" s="75">
        <f t="shared" si="1069"/>
        <v>0</v>
      </c>
      <c r="O908" s="104"/>
      <c r="P908" s="103"/>
      <c r="Q908" s="75">
        <f t="shared" si="1070"/>
        <v>0</v>
      </c>
      <c r="R908" s="104"/>
      <c r="S908" s="103"/>
      <c r="T908" s="75">
        <f t="shared" si="1071"/>
        <v>0</v>
      </c>
      <c r="U908" s="104"/>
      <c r="V908" s="103"/>
      <c r="W908" s="75">
        <f t="shared" si="1072"/>
        <v>0</v>
      </c>
      <c r="X908" s="123"/>
      <c r="Y908" s="103"/>
      <c r="Z908" s="75">
        <f t="shared" si="1073"/>
        <v>0</v>
      </c>
      <c r="AA908" s="104"/>
      <c r="AB908" s="103"/>
      <c r="AC908" s="75">
        <f t="shared" si="1074"/>
        <v>0</v>
      </c>
      <c r="AD908" s="104"/>
      <c r="AE908" s="103"/>
      <c r="AF908" s="75">
        <f t="shared" si="1075"/>
        <v>0</v>
      </c>
      <c r="AG908" s="104"/>
      <c r="AH908" s="103"/>
      <c r="AI908" s="75">
        <f t="shared" si="1076"/>
        <v>0</v>
      </c>
      <c r="AJ908" s="104"/>
      <c r="AK908" s="103"/>
      <c r="AL908" s="75">
        <f t="shared" si="1077"/>
        <v>0</v>
      </c>
      <c r="AM908" s="104"/>
      <c r="AN908" s="103"/>
      <c r="AO908" s="75">
        <f t="shared" si="1078"/>
        <v>0</v>
      </c>
      <c r="AP908" s="104"/>
      <c r="AQ908" s="103"/>
      <c r="AR908" s="75">
        <f t="shared" si="1079"/>
        <v>0</v>
      </c>
      <c r="AS908" s="104"/>
      <c r="AT908" s="98"/>
      <c r="AU908" s="78">
        <f>SUM(G907:G915,J907:J915,M907:M915,P907:P915,S907:S915,V907:V915,Y907:Y915,AB907:AB915,AE907:AE915,AH907:AH915,AK907:AK915,AT907:AT915,AN907:AN915,AQ907:AQ915)</f>
        <v>2260000</v>
      </c>
    </row>
    <row r="909" spans="1:47">
      <c r="A909" s="534"/>
      <c r="B909" s="548"/>
      <c r="C909" s="536"/>
      <c r="D909" s="538"/>
      <c r="E909" s="540"/>
      <c r="F909" s="91" t="s">
        <v>34</v>
      </c>
      <c r="G909" s="103"/>
      <c r="H909" s="75">
        <f t="shared" si="1067"/>
        <v>0</v>
      </c>
      <c r="I909" s="104"/>
      <c r="J909" s="103"/>
      <c r="K909" s="75">
        <f t="shared" si="1068"/>
        <v>0</v>
      </c>
      <c r="L909" s="104"/>
      <c r="M909" s="103"/>
      <c r="N909" s="75">
        <f t="shared" si="1069"/>
        <v>0</v>
      </c>
      <c r="O909" s="104"/>
      <c r="P909" s="103"/>
      <c r="Q909" s="75">
        <f t="shared" si="1070"/>
        <v>0</v>
      </c>
      <c r="R909" s="104"/>
      <c r="S909" s="103">
        <v>500000</v>
      </c>
      <c r="T909" s="75">
        <f t="shared" si="1071"/>
        <v>500000</v>
      </c>
      <c r="U909" s="104"/>
      <c r="V909" s="103"/>
      <c r="W909" s="75">
        <f t="shared" si="1072"/>
        <v>0</v>
      </c>
      <c r="X909" s="123"/>
      <c r="Y909" s="103">
        <v>222000</v>
      </c>
      <c r="Z909" s="75">
        <f t="shared" si="1073"/>
        <v>0</v>
      </c>
      <c r="AA909" s="123">
        <v>222000</v>
      </c>
      <c r="AB909" s="103"/>
      <c r="AC909" s="75">
        <f t="shared" si="1074"/>
        <v>0</v>
      </c>
      <c r="AD909" s="104"/>
      <c r="AE909" s="103"/>
      <c r="AF909" s="75">
        <f t="shared" si="1075"/>
        <v>0</v>
      </c>
      <c r="AG909" s="104"/>
      <c r="AH909" s="103">
        <v>260000</v>
      </c>
      <c r="AI909" s="75">
        <f t="shared" si="1076"/>
        <v>0</v>
      </c>
      <c r="AJ909" s="104">
        <v>260000</v>
      </c>
      <c r="AK909" s="103"/>
      <c r="AL909" s="75">
        <f t="shared" si="1077"/>
        <v>0</v>
      </c>
      <c r="AM909" s="104"/>
      <c r="AN909" s="103"/>
      <c r="AO909" s="75">
        <f t="shared" si="1078"/>
        <v>0</v>
      </c>
      <c r="AP909" s="104"/>
      <c r="AQ909" s="103"/>
      <c r="AR909" s="75">
        <f t="shared" si="1079"/>
        <v>0</v>
      </c>
      <c r="AS909" s="104"/>
      <c r="AT909" s="98"/>
      <c r="AU909" s="79" t="s">
        <v>35</v>
      </c>
    </row>
    <row r="910" spans="1:47">
      <c r="A910" s="534"/>
      <c r="B910" s="548"/>
      <c r="C910" s="536"/>
      <c r="D910" s="538"/>
      <c r="E910" s="540"/>
      <c r="F910" s="91" t="s">
        <v>36</v>
      </c>
      <c r="G910" s="103"/>
      <c r="H910" s="75">
        <f t="shared" si="1067"/>
        <v>0</v>
      </c>
      <c r="I910" s="104"/>
      <c r="J910" s="103"/>
      <c r="K910" s="75">
        <f t="shared" si="1068"/>
        <v>0</v>
      </c>
      <c r="L910" s="104"/>
      <c r="M910" s="103"/>
      <c r="N910" s="75">
        <f t="shared" si="1069"/>
        <v>0</v>
      </c>
      <c r="O910" s="104"/>
      <c r="P910" s="103"/>
      <c r="Q910" s="75">
        <f t="shared" si="1070"/>
        <v>0</v>
      </c>
      <c r="R910" s="104"/>
      <c r="S910" s="103"/>
      <c r="T910" s="75">
        <f t="shared" si="1071"/>
        <v>0</v>
      </c>
      <c r="U910" s="104"/>
      <c r="V910" s="103"/>
      <c r="W910" s="75">
        <f t="shared" si="1072"/>
        <v>0</v>
      </c>
      <c r="X910" s="123"/>
      <c r="Y910" s="103"/>
      <c r="Z910" s="75">
        <f t="shared" si="1073"/>
        <v>0</v>
      </c>
      <c r="AA910" s="104"/>
      <c r="AB910" s="103"/>
      <c r="AC910" s="75">
        <f t="shared" si="1074"/>
        <v>0</v>
      </c>
      <c r="AD910" s="104"/>
      <c r="AE910" s="103"/>
      <c r="AF910" s="75">
        <f t="shared" si="1075"/>
        <v>0</v>
      </c>
      <c r="AG910" s="104"/>
      <c r="AH910" s="168"/>
      <c r="AI910" s="169">
        <f t="shared" si="1076"/>
        <v>0</v>
      </c>
      <c r="AJ910" s="104"/>
      <c r="AK910" s="462">
        <v>139000</v>
      </c>
      <c r="AL910" s="463">
        <f t="shared" si="1077"/>
        <v>139000</v>
      </c>
      <c r="AM910" s="464"/>
      <c r="AN910" s="103"/>
      <c r="AO910" s="75">
        <f t="shared" si="1078"/>
        <v>0</v>
      </c>
      <c r="AP910" s="104"/>
      <c r="AQ910" s="103"/>
      <c r="AR910" s="75">
        <f t="shared" si="1079"/>
        <v>0</v>
      </c>
      <c r="AS910" s="104"/>
      <c r="AT910" s="98"/>
      <c r="AU910" s="78">
        <f>SUM(H907:H915,K907:K915,N907:N915,Q907:Q915,T907:T915,W907:W915,Z907:Z915,AC907:AC915,AF907:AF915,AI907:AI915,AL907:AL915,AO907:AO915,AR907:AR915)</f>
        <v>1278000</v>
      </c>
    </row>
    <row r="911" spans="1:47">
      <c r="A911" s="534"/>
      <c r="B911" s="548"/>
      <c r="C911" s="536"/>
      <c r="D911" s="538"/>
      <c r="E911" s="540"/>
      <c r="F911" s="91" t="s">
        <v>37</v>
      </c>
      <c r="G911" s="103"/>
      <c r="H911" s="75">
        <f t="shared" si="1067"/>
        <v>0</v>
      </c>
      <c r="I911" s="104"/>
      <c r="J911" s="103"/>
      <c r="K911" s="75">
        <f t="shared" si="1068"/>
        <v>0</v>
      </c>
      <c r="L911" s="104"/>
      <c r="M911" s="103"/>
      <c r="N911" s="75">
        <f t="shared" si="1069"/>
        <v>0</v>
      </c>
      <c r="O911" s="104"/>
      <c r="P911" s="103"/>
      <c r="Q911" s="75">
        <f t="shared" si="1070"/>
        <v>0</v>
      </c>
      <c r="R911" s="104"/>
      <c r="S911" s="103"/>
      <c r="T911" s="75">
        <f t="shared" si="1071"/>
        <v>0</v>
      </c>
      <c r="U911" s="104"/>
      <c r="V911" s="103"/>
      <c r="W911" s="75">
        <f t="shared" si="1072"/>
        <v>0</v>
      </c>
      <c r="X911" s="123"/>
      <c r="Y911" s="103"/>
      <c r="Z911" s="75">
        <f t="shared" si="1073"/>
        <v>0</v>
      </c>
      <c r="AA911" s="104"/>
      <c r="AB911" s="103"/>
      <c r="AC911" s="75">
        <f t="shared" si="1074"/>
        <v>0</v>
      </c>
      <c r="AD911" s="104"/>
      <c r="AE911" s="103"/>
      <c r="AF911" s="75">
        <f t="shared" si="1075"/>
        <v>0</v>
      </c>
      <c r="AG911" s="104"/>
      <c r="AH911" s="103"/>
      <c r="AI911" s="75">
        <f t="shared" si="1076"/>
        <v>0</v>
      </c>
      <c r="AJ911" s="104"/>
      <c r="AK911" s="168"/>
      <c r="AL911" s="169">
        <f t="shared" si="1077"/>
        <v>0</v>
      </c>
      <c r="AM911" s="104"/>
      <c r="AN911" s="168"/>
      <c r="AO911" s="169">
        <f t="shared" si="1078"/>
        <v>0</v>
      </c>
      <c r="AP911" s="104"/>
      <c r="AQ911" s="462">
        <v>139000</v>
      </c>
      <c r="AR911" s="463">
        <f t="shared" si="1079"/>
        <v>139000</v>
      </c>
      <c r="AS911" s="464"/>
      <c r="AT911" s="98"/>
      <c r="AU911" s="79" t="s">
        <v>38</v>
      </c>
    </row>
    <row r="912" spans="1:47">
      <c r="A912" s="534"/>
      <c r="B912" s="548"/>
      <c r="C912" s="536"/>
      <c r="D912" s="538"/>
      <c r="E912" s="540"/>
      <c r="F912" s="91" t="s">
        <v>40</v>
      </c>
      <c r="G912" s="103"/>
      <c r="H912" s="75">
        <f t="shared" si="1067"/>
        <v>0</v>
      </c>
      <c r="I912" s="104"/>
      <c r="J912" s="103"/>
      <c r="K912" s="75">
        <f t="shared" si="1068"/>
        <v>0</v>
      </c>
      <c r="L912" s="104"/>
      <c r="M912" s="103"/>
      <c r="N912" s="75">
        <f t="shared" si="1069"/>
        <v>0</v>
      </c>
      <c r="O912" s="104"/>
      <c r="P912" s="103"/>
      <c r="Q912" s="75">
        <f t="shared" si="1070"/>
        <v>0</v>
      </c>
      <c r="R912" s="104"/>
      <c r="S912" s="103"/>
      <c r="T912" s="75">
        <f t="shared" si="1071"/>
        <v>0</v>
      </c>
      <c r="U912" s="104"/>
      <c r="V912" s="103"/>
      <c r="W912" s="75">
        <f t="shared" si="1072"/>
        <v>0</v>
      </c>
      <c r="X912" s="123"/>
      <c r="Y912" s="103"/>
      <c r="Z912" s="75">
        <f t="shared" si="1073"/>
        <v>0</v>
      </c>
      <c r="AA912" s="104"/>
      <c r="AB912" s="103"/>
      <c r="AC912" s="75">
        <f t="shared" si="1074"/>
        <v>0</v>
      </c>
      <c r="AD912" s="104"/>
      <c r="AE912" s="103"/>
      <c r="AF912" s="75">
        <f t="shared" si="1075"/>
        <v>0</v>
      </c>
      <c r="AG912" s="104"/>
      <c r="AH912" s="103"/>
      <c r="AI912" s="75">
        <f t="shared" si="1076"/>
        <v>0</v>
      </c>
      <c r="AJ912" s="104"/>
      <c r="AK912" s="103"/>
      <c r="AL912" s="75">
        <f t="shared" si="1077"/>
        <v>0</v>
      </c>
      <c r="AM912" s="104"/>
      <c r="AN912" s="103"/>
      <c r="AO912" s="75">
        <f t="shared" si="1078"/>
        <v>0</v>
      </c>
      <c r="AP912" s="104"/>
      <c r="AQ912" s="462">
        <v>500000</v>
      </c>
      <c r="AR912" s="463">
        <f t="shared" si="1079"/>
        <v>500000</v>
      </c>
      <c r="AS912" s="464"/>
      <c r="AT912" s="200">
        <v>500000</v>
      </c>
      <c r="AU912" s="78">
        <f>SUM(I907:I915,L907:L915,O907:O915,R907:R915,U907:U915,X907:X915,AA907:AA915,AD907:AD915,AG907:AG915,AJ907:AJ915,AM907:AM915,AP907:AP915,AS907:AS915)</f>
        <v>482000</v>
      </c>
    </row>
    <row r="913" spans="1:47">
      <c r="A913" s="534"/>
      <c r="B913" s="548"/>
      <c r="C913" s="536"/>
      <c r="D913" s="538"/>
      <c r="E913" s="540"/>
      <c r="F913" s="91" t="s">
        <v>41</v>
      </c>
      <c r="G913" s="103"/>
      <c r="H913" s="75">
        <f t="shared" si="1067"/>
        <v>0</v>
      </c>
      <c r="I913" s="104"/>
      <c r="J913" s="103"/>
      <c r="K913" s="75">
        <f t="shared" si="1068"/>
        <v>0</v>
      </c>
      <c r="L913" s="104"/>
      <c r="M913" s="103"/>
      <c r="N913" s="75">
        <f t="shared" si="1069"/>
        <v>0</v>
      </c>
      <c r="O913" s="104"/>
      <c r="P913" s="103"/>
      <c r="Q913" s="75">
        <f t="shared" si="1070"/>
        <v>0</v>
      </c>
      <c r="R913" s="104"/>
      <c r="S913" s="103"/>
      <c r="T913" s="75">
        <f t="shared" si="1071"/>
        <v>0</v>
      </c>
      <c r="U913" s="104"/>
      <c r="V913" s="103"/>
      <c r="W913" s="75">
        <f t="shared" si="1072"/>
        <v>0</v>
      </c>
      <c r="X913" s="123"/>
      <c r="Y913" s="103"/>
      <c r="Z913" s="75">
        <f t="shared" si="1073"/>
        <v>0</v>
      </c>
      <c r="AA913" s="104"/>
      <c r="AB913" s="103"/>
      <c r="AC913" s="75">
        <f t="shared" si="1074"/>
        <v>0</v>
      </c>
      <c r="AD913" s="104"/>
      <c r="AE913" s="103"/>
      <c r="AF913" s="75">
        <f t="shared" si="1075"/>
        <v>0</v>
      </c>
      <c r="AG913" s="104"/>
      <c r="AH913" s="103"/>
      <c r="AI913" s="75">
        <f t="shared" si="1076"/>
        <v>0</v>
      </c>
      <c r="AJ913" s="104"/>
      <c r="AK913" s="103"/>
      <c r="AL913" s="75">
        <f t="shared" si="1077"/>
        <v>0</v>
      </c>
      <c r="AM913" s="104"/>
      <c r="AN913" s="103"/>
      <c r="AO913" s="75">
        <f t="shared" si="1078"/>
        <v>0</v>
      </c>
      <c r="AP913" s="104"/>
      <c r="AQ913" s="103"/>
      <c r="AR913" s="75">
        <f t="shared" si="1079"/>
        <v>0</v>
      </c>
      <c r="AS913" s="104"/>
      <c r="AT913" s="98"/>
      <c r="AU913" s="79" t="s">
        <v>42</v>
      </c>
    </row>
    <row r="914" spans="1:47">
      <c r="A914" s="534"/>
      <c r="B914" s="548"/>
      <c r="C914" s="536"/>
      <c r="D914" s="538"/>
      <c r="E914" s="540"/>
      <c r="F914" s="91" t="s">
        <v>43</v>
      </c>
      <c r="G914" s="103"/>
      <c r="H914" s="75">
        <f t="shared" si="1067"/>
        <v>0</v>
      </c>
      <c r="I914" s="104"/>
      <c r="J914" s="103"/>
      <c r="K914" s="75">
        <f t="shared" si="1068"/>
        <v>0</v>
      </c>
      <c r="L914" s="104"/>
      <c r="M914" s="103"/>
      <c r="N914" s="75">
        <f t="shared" si="1069"/>
        <v>0</v>
      </c>
      <c r="O914" s="104"/>
      <c r="P914" s="103"/>
      <c r="Q914" s="75">
        <f t="shared" si="1070"/>
        <v>0</v>
      </c>
      <c r="R914" s="104"/>
      <c r="S914" s="103"/>
      <c r="T914" s="75">
        <f t="shared" si="1071"/>
        <v>0</v>
      </c>
      <c r="U914" s="104"/>
      <c r="V914" s="103"/>
      <c r="W914" s="75">
        <f t="shared" si="1072"/>
        <v>0</v>
      </c>
      <c r="X914" s="123"/>
      <c r="Y914" s="103"/>
      <c r="Z914" s="75">
        <f t="shared" si="1073"/>
        <v>0</v>
      </c>
      <c r="AA914" s="104"/>
      <c r="AB914" s="103"/>
      <c r="AC914" s="75">
        <f t="shared" si="1074"/>
        <v>0</v>
      </c>
      <c r="AD914" s="104"/>
      <c r="AE914" s="103"/>
      <c r="AF914" s="75">
        <f t="shared" si="1075"/>
        <v>0</v>
      </c>
      <c r="AG914" s="104"/>
      <c r="AH914" s="103"/>
      <c r="AI914" s="75">
        <f t="shared" si="1076"/>
        <v>0</v>
      </c>
      <c r="AJ914" s="104"/>
      <c r="AK914" s="103"/>
      <c r="AL914" s="75">
        <f t="shared" si="1077"/>
        <v>0</v>
      </c>
      <c r="AM914" s="104"/>
      <c r="AN914" s="103"/>
      <c r="AO914" s="75">
        <f t="shared" si="1078"/>
        <v>0</v>
      </c>
      <c r="AP914" s="104"/>
      <c r="AQ914" s="103"/>
      <c r="AR914" s="75">
        <f t="shared" si="1079"/>
        <v>0</v>
      </c>
      <c r="AS914" s="104"/>
      <c r="AT914" s="98"/>
      <c r="AU914" s="80">
        <f>AU912/AU908</f>
        <v>0.21327433628318584</v>
      </c>
    </row>
    <row r="915" spans="1:47">
      <c r="A915" s="535"/>
      <c r="B915" s="549"/>
      <c r="C915" s="537"/>
      <c r="D915" s="539"/>
      <c r="E915" s="541"/>
      <c r="F915" s="92" t="s">
        <v>44</v>
      </c>
      <c r="G915" s="105"/>
      <c r="H915" s="81">
        <f t="shared" si="1067"/>
        <v>0</v>
      </c>
      <c r="I915" s="106"/>
      <c r="J915" s="105"/>
      <c r="K915" s="81">
        <f t="shared" si="1068"/>
        <v>0</v>
      </c>
      <c r="L915" s="106"/>
      <c r="M915" s="105"/>
      <c r="N915" s="81">
        <f t="shared" si="1069"/>
        <v>0</v>
      </c>
      <c r="O915" s="106"/>
      <c r="P915" s="105"/>
      <c r="Q915" s="81">
        <f t="shared" si="1070"/>
        <v>0</v>
      </c>
      <c r="R915" s="106"/>
      <c r="S915" s="105"/>
      <c r="T915" s="81">
        <f t="shared" si="1071"/>
        <v>0</v>
      </c>
      <c r="U915" s="106"/>
      <c r="V915" s="105"/>
      <c r="W915" s="81">
        <f t="shared" si="1072"/>
        <v>0</v>
      </c>
      <c r="X915" s="124"/>
      <c r="Y915" s="105"/>
      <c r="Z915" s="81">
        <f t="shared" si="1073"/>
        <v>0</v>
      </c>
      <c r="AA915" s="106"/>
      <c r="AB915" s="105"/>
      <c r="AC915" s="81">
        <f t="shared" si="1074"/>
        <v>0</v>
      </c>
      <c r="AD915" s="106"/>
      <c r="AE915" s="105"/>
      <c r="AF915" s="81">
        <f t="shared" si="1075"/>
        <v>0</v>
      </c>
      <c r="AG915" s="106"/>
      <c r="AH915" s="105"/>
      <c r="AI915" s="81">
        <f t="shared" si="1076"/>
        <v>0</v>
      </c>
      <c r="AJ915" s="106"/>
      <c r="AK915" s="105"/>
      <c r="AL915" s="81">
        <f t="shared" si="1077"/>
        <v>0</v>
      </c>
      <c r="AM915" s="106"/>
      <c r="AN915" s="105"/>
      <c r="AO915" s="81">
        <f t="shared" si="1078"/>
        <v>0</v>
      </c>
      <c r="AP915" s="106"/>
      <c r="AQ915" s="105"/>
      <c r="AR915" s="81">
        <f t="shared" si="1079"/>
        <v>0</v>
      </c>
      <c r="AS915" s="106"/>
      <c r="AT915" s="99"/>
      <c r="AU915" s="82"/>
    </row>
    <row r="916" spans="1:47" ht="15" customHeight="1">
      <c r="A916" s="546" t="s">
        <v>22</v>
      </c>
      <c r="B916" s="532" t="s">
        <v>18</v>
      </c>
      <c r="C916" s="532" t="s">
        <v>19</v>
      </c>
      <c r="D916" s="532" t="s">
        <v>204</v>
      </c>
      <c r="E916" s="532" t="s">
        <v>21</v>
      </c>
      <c r="F916" s="550" t="s">
        <v>23</v>
      </c>
      <c r="G916" s="512" t="s">
        <v>24</v>
      </c>
      <c r="H916" s="502" t="s">
        <v>25</v>
      </c>
      <c r="I916" s="504" t="s">
        <v>26</v>
      </c>
      <c r="J916" s="512" t="s">
        <v>24</v>
      </c>
      <c r="K916" s="502" t="s">
        <v>25</v>
      </c>
      <c r="L916" s="504" t="s">
        <v>26</v>
      </c>
      <c r="M916" s="512" t="s">
        <v>24</v>
      </c>
      <c r="N916" s="502" t="s">
        <v>25</v>
      </c>
      <c r="O916" s="504" t="s">
        <v>26</v>
      </c>
      <c r="P916" s="512" t="s">
        <v>24</v>
      </c>
      <c r="Q916" s="502" t="s">
        <v>25</v>
      </c>
      <c r="R916" s="504" t="s">
        <v>26</v>
      </c>
      <c r="S916" s="512" t="s">
        <v>24</v>
      </c>
      <c r="T916" s="502" t="s">
        <v>25</v>
      </c>
      <c r="U916" s="504" t="s">
        <v>26</v>
      </c>
      <c r="V916" s="512" t="s">
        <v>24</v>
      </c>
      <c r="W916" s="502" t="s">
        <v>25</v>
      </c>
      <c r="X916" s="542" t="s">
        <v>26</v>
      </c>
      <c r="Y916" s="512" t="s">
        <v>24</v>
      </c>
      <c r="Z916" s="502" t="s">
        <v>25</v>
      </c>
      <c r="AA916" s="504" t="s">
        <v>26</v>
      </c>
      <c r="AB916" s="512" t="s">
        <v>24</v>
      </c>
      <c r="AC916" s="502" t="s">
        <v>25</v>
      </c>
      <c r="AD916" s="504" t="s">
        <v>26</v>
      </c>
      <c r="AE916" s="512" t="s">
        <v>24</v>
      </c>
      <c r="AF916" s="502" t="s">
        <v>25</v>
      </c>
      <c r="AG916" s="504" t="s">
        <v>26</v>
      </c>
      <c r="AH916" s="512" t="s">
        <v>24</v>
      </c>
      <c r="AI916" s="502" t="s">
        <v>25</v>
      </c>
      <c r="AJ916" s="504" t="s">
        <v>26</v>
      </c>
      <c r="AK916" s="512" t="s">
        <v>24</v>
      </c>
      <c r="AL916" s="502" t="s">
        <v>25</v>
      </c>
      <c r="AM916" s="504" t="s">
        <v>26</v>
      </c>
      <c r="AN916" s="512" t="s">
        <v>24</v>
      </c>
      <c r="AO916" s="502" t="s">
        <v>25</v>
      </c>
      <c r="AP916" s="504" t="s">
        <v>26</v>
      </c>
      <c r="AQ916" s="512" t="s">
        <v>24</v>
      </c>
      <c r="AR916" s="502" t="s">
        <v>25</v>
      </c>
      <c r="AS916" s="504" t="s">
        <v>26</v>
      </c>
      <c r="AT916" s="544" t="s">
        <v>24</v>
      </c>
      <c r="AU916" s="552" t="s">
        <v>27</v>
      </c>
    </row>
    <row r="917" spans="1:47" ht="15" customHeight="1">
      <c r="A917" s="547"/>
      <c r="B917" s="533"/>
      <c r="C917" s="533"/>
      <c r="D917" s="533"/>
      <c r="E917" s="533"/>
      <c r="F917" s="551"/>
      <c r="G917" s="513"/>
      <c r="H917" s="503"/>
      <c r="I917" s="505"/>
      <c r="J917" s="513"/>
      <c r="K917" s="503"/>
      <c r="L917" s="505"/>
      <c r="M917" s="513"/>
      <c r="N917" s="503"/>
      <c r="O917" s="505"/>
      <c r="P917" s="513"/>
      <c r="Q917" s="503"/>
      <c r="R917" s="505"/>
      <c r="S917" s="513"/>
      <c r="T917" s="503"/>
      <c r="U917" s="505"/>
      <c r="V917" s="513"/>
      <c r="W917" s="503"/>
      <c r="X917" s="543"/>
      <c r="Y917" s="513"/>
      <c r="Z917" s="503"/>
      <c r="AA917" s="505"/>
      <c r="AB917" s="513"/>
      <c r="AC917" s="503"/>
      <c r="AD917" s="505"/>
      <c r="AE917" s="513"/>
      <c r="AF917" s="503"/>
      <c r="AG917" s="505"/>
      <c r="AH917" s="513"/>
      <c r="AI917" s="503"/>
      <c r="AJ917" s="505"/>
      <c r="AK917" s="513"/>
      <c r="AL917" s="503"/>
      <c r="AM917" s="505"/>
      <c r="AN917" s="513"/>
      <c r="AO917" s="503"/>
      <c r="AP917" s="505"/>
      <c r="AQ917" s="513"/>
      <c r="AR917" s="503"/>
      <c r="AS917" s="505"/>
      <c r="AT917" s="545"/>
      <c r="AU917" s="553"/>
    </row>
    <row r="918" spans="1:47" ht="15" customHeight="1">
      <c r="A918" s="534" t="s">
        <v>246</v>
      </c>
      <c r="B918" s="548" t="s">
        <v>476</v>
      </c>
      <c r="C918" s="536">
        <v>321</v>
      </c>
      <c r="D918" s="538" t="s">
        <v>477</v>
      </c>
      <c r="E918" s="540" t="s">
        <v>478</v>
      </c>
      <c r="F918" s="91" t="s">
        <v>31</v>
      </c>
      <c r="G918" s="103"/>
      <c r="H918" s="75">
        <f t="shared" ref="H918:H926" si="1080">G918-I918</f>
        <v>0</v>
      </c>
      <c r="I918" s="104"/>
      <c r="J918" s="103"/>
      <c r="K918" s="75">
        <f t="shared" ref="K918:K926" si="1081">J918-L918</f>
        <v>0</v>
      </c>
      <c r="L918" s="104"/>
      <c r="M918" s="103"/>
      <c r="N918" s="75">
        <f t="shared" ref="N918:N926" si="1082">M918-O918</f>
        <v>0</v>
      </c>
      <c r="O918" s="104"/>
      <c r="P918" s="103"/>
      <c r="Q918" s="75">
        <f t="shared" ref="Q918:Q926" si="1083">P918-R918</f>
        <v>0</v>
      </c>
      <c r="R918" s="104"/>
      <c r="S918" s="103"/>
      <c r="T918" s="75">
        <f t="shared" ref="T918:T926" si="1084">S918-U918</f>
        <v>0</v>
      </c>
      <c r="U918" s="104"/>
      <c r="V918" s="103"/>
      <c r="W918" s="75">
        <f t="shared" ref="W918:W926" si="1085">V918-X918</f>
        <v>0</v>
      </c>
      <c r="X918" s="123"/>
      <c r="Y918" s="103"/>
      <c r="Z918" s="75">
        <f t="shared" ref="Z918:Z926" si="1086">Y918-AA918</f>
        <v>0</v>
      </c>
      <c r="AA918" s="104"/>
      <c r="AB918" s="103"/>
      <c r="AC918" s="75">
        <f t="shared" ref="AC918:AC926" si="1087">AB918-AD918</f>
        <v>0</v>
      </c>
      <c r="AD918" s="104"/>
      <c r="AE918" s="103"/>
      <c r="AF918" s="75">
        <f t="shared" ref="AF918:AF926" si="1088">AE918-AG918</f>
        <v>0</v>
      </c>
      <c r="AG918" s="104"/>
      <c r="AH918" s="103"/>
      <c r="AI918" s="75">
        <f t="shared" ref="AI918:AI926" si="1089">AH918-AJ918</f>
        <v>0</v>
      </c>
      <c r="AJ918" s="104"/>
      <c r="AK918" s="103"/>
      <c r="AL918" s="75">
        <f t="shared" ref="AL918:AL926" si="1090">AK918-AM918</f>
        <v>0</v>
      </c>
      <c r="AM918" s="104"/>
      <c r="AN918" s="103"/>
      <c r="AO918" s="75">
        <f t="shared" ref="AO918:AO926" si="1091">AN918-AP918</f>
        <v>0</v>
      </c>
      <c r="AP918" s="104"/>
      <c r="AQ918" s="103"/>
      <c r="AR918" s="75">
        <f t="shared" ref="AR918:AR926" si="1092">AQ918-AS918</f>
        <v>0</v>
      </c>
      <c r="AS918" s="104"/>
      <c r="AT918" s="98"/>
      <c r="AU918" s="77" t="s">
        <v>32</v>
      </c>
    </row>
    <row r="919" spans="1:47">
      <c r="A919" s="534"/>
      <c r="B919" s="548"/>
      <c r="C919" s="536"/>
      <c r="D919" s="538"/>
      <c r="E919" s="540"/>
      <c r="F919" s="91" t="s">
        <v>33</v>
      </c>
      <c r="G919" s="103"/>
      <c r="H919" s="75">
        <f t="shared" si="1080"/>
        <v>0</v>
      </c>
      <c r="I919" s="104"/>
      <c r="J919" s="103"/>
      <c r="K919" s="75">
        <f t="shared" si="1081"/>
        <v>0</v>
      </c>
      <c r="L919" s="104"/>
      <c r="M919" s="103"/>
      <c r="N919" s="75">
        <f t="shared" si="1082"/>
        <v>0</v>
      </c>
      <c r="O919" s="104"/>
      <c r="P919" s="103"/>
      <c r="Q919" s="75">
        <f t="shared" si="1083"/>
        <v>0</v>
      </c>
      <c r="R919" s="104"/>
      <c r="S919" s="103"/>
      <c r="T919" s="75">
        <f t="shared" si="1084"/>
        <v>0</v>
      </c>
      <c r="U919" s="104"/>
      <c r="V919" s="103"/>
      <c r="W919" s="75">
        <f t="shared" si="1085"/>
        <v>0</v>
      </c>
      <c r="X919" s="123"/>
      <c r="Y919" s="103"/>
      <c r="Z919" s="75">
        <f t="shared" si="1086"/>
        <v>0</v>
      </c>
      <c r="AA919" s="104"/>
      <c r="AB919" s="103"/>
      <c r="AC919" s="75">
        <f t="shared" si="1087"/>
        <v>0</v>
      </c>
      <c r="AD919" s="104"/>
      <c r="AE919" s="103"/>
      <c r="AF919" s="75">
        <f t="shared" si="1088"/>
        <v>0</v>
      </c>
      <c r="AG919" s="104"/>
      <c r="AH919" s="103"/>
      <c r="AI919" s="75">
        <f t="shared" si="1089"/>
        <v>0</v>
      </c>
      <c r="AJ919" s="104"/>
      <c r="AK919" s="103"/>
      <c r="AL919" s="75">
        <f t="shared" si="1090"/>
        <v>0</v>
      </c>
      <c r="AM919" s="104"/>
      <c r="AN919" s="103"/>
      <c r="AO919" s="75">
        <f t="shared" si="1091"/>
        <v>0</v>
      </c>
      <c r="AP919" s="104"/>
      <c r="AQ919" s="103"/>
      <c r="AR919" s="75">
        <f t="shared" si="1092"/>
        <v>0</v>
      </c>
      <c r="AS919" s="104"/>
      <c r="AT919" s="98"/>
      <c r="AU919" s="78">
        <f>SUM(G918:G926,J918:J926,M918:M926,P918:P926,S918:S926,V918:V926,Y918:Y926,AB918:AB926,AE918:AE926,AH918:AH926,AK918:AK926,AT918:AT926,AN918:AN926,AQ918:AQ926)</f>
        <v>28095000</v>
      </c>
    </row>
    <row r="920" spans="1:47">
      <c r="A920" s="534"/>
      <c r="B920" s="548"/>
      <c r="C920" s="536"/>
      <c r="D920" s="538"/>
      <c r="E920" s="540"/>
      <c r="F920" s="91" t="s">
        <v>34</v>
      </c>
      <c r="G920" s="103"/>
      <c r="H920" s="75">
        <f t="shared" si="1080"/>
        <v>0</v>
      </c>
      <c r="I920" s="104"/>
      <c r="J920" s="103"/>
      <c r="K920" s="75">
        <f t="shared" si="1081"/>
        <v>0</v>
      </c>
      <c r="L920" s="104"/>
      <c r="M920" s="103">
        <v>100000</v>
      </c>
      <c r="N920" s="75">
        <f t="shared" si="1082"/>
        <v>0</v>
      </c>
      <c r="O920" s="104">
        <v>100000</v>
      </c>
      <c r="P920" s="103"/>
      <c r="Q920" s="75">
        <f t="shared" si="1083"/>
        <v>0</v>
      </c>
      <c r="R920" s="104"/>
      <c r="S920" s="103"/>
      <c r="T920" s="75">
        <f t="shared" si="1084"/>
        <v>0</v>
      </c>
      <c r="U920" s="104"/>
      <c r="V920" s="103"/>
      <c r="W920" s="75">
        <f t="shared" si="1085"/>
        <v>0</v>
      </c>
      <c r="X920" s="123"/>
      <c r="Y920" s="103"/>
      <c r="Z920" s="75">
        <f t="shared" si="1086"/>
        <v>0</v>
      </c>
      <c r="AA920" s="104"/>
      <c r="AB920" s="168"/>
      <c r="AC920" s="169">
        <f t="shared" si="1087"/>
        <v>0</v>
      </c>
      <c r="AD920" s="104"/>
      <c r="AE920" s="168"/>
      <c r="AF920" s="169">
        <f t="shared" si="1088"/>
        <v>0</v>
      </c>
      <c r="AG920" s="104"/>
      <c r="AH920" s="103">
        <v>120000</v>
      </c>
      <c r="AI920" s="75">
        <f t="shared" si="1089"/>
        <v>0</v>
      </c>
      <c r="AJ920" s="104">
        <v>120000</v>
      </c>
      <c r="AK920" s="103"/>
      <c r="AL920" s="75">
        <f t="shared" si="1090"/>
        <v>0</v>
      </c>
      <c r="AM920" s="104"/>
      <c r="AN920" s="103"/>
      <c r="AO920" s="75">
        <f t="shared" si="1091"/>
        <v>0</v>
      </c>
      <c r="AP920" s="104"/>
      <c r="AQ920" s="103"/>
      <c r="AR920" s="75">
        <f t="shared" si="1092"/>
        <v>0</v>
      </c>
      <c r="AS920" s="104"/>
      <c r="AT920" s="98"/>
      <c r="AU920" s="79" t="s">
        <v>35</v>
      </c>
    </row>
    <row r="921" spans="1:47">
      <c r="A921" s="534"/>
      <c r="B921" s="548"/>
      <c r="C921" s="536"/>
      <c r="D921" s="538"/>
      <c r="E921" s="540"/>
      <c r="F921" s="91" t="s">
        <v>36</v>
      </c>
      <c r="G921" s="103"/>
      <c r="H921" s="75">
        <f t="shared" si="1080"/>
        <v>0</v>
      </c>
      <c r="I921" s="104"/>
      <c r="J921" s="103"/>
      <c r="K921" s="75">
        <f t="shared" si="1081"/>
        <v>0</v>
      </c>
      <c r="L921" s="104"/>
      <c r="M921" s="103"/>
      <c r="N921" s="75">
        <f t="shared" si="1082"/>
        <v>0</v>
      </c>
      <c r="O921" s="104"/>
      <c r="P921" s="103"/>
      <c r="Q921" s="75">
        <f t="shared" si="1083"/>
        <v>0</v>
      </c>
      <c r="R921" s="104"/>
      <c r="S921" s="103"/>
      <c r="T921" s="75">
        <f t="shared" si="1084"/>
        <v>0</v>
      </c>
      <c r="U921" s="104"/>
      <c r="V921" s="103"/>
      <c r="W921" s="75">
        <f t="shared" si="1085"/>
        <v>0</v>
      </c>
      <c r="X921" s="123"/>
      <c r="Y921" s="103"/>
      <c r="Z921" s="75">
        <f t="shared" si="1086"/>
        <v>0</v>
      </c>
      <c r="AA921" s="104"/>
      <c r="AB921" s="103"/>
      <c r="AC921" s="75">
        <f t="shared" si="1087"/>
        <v>0</v>
      </c>
      <c r="AD921" s="104"/>
      <c r="AE921" s="103"/>
      <c r="AF921" s="75">
        <f t="shared" si="1088"/>
        <v>0</v>
      </c>
      <c r="AG921" s="104"/>
      <c r="AH921" s="103"/>
      <c r="AI921" s="75">
        <f t="shared" si="1089"/>
        <v>0</v>
      </c>
      <c r="AJ921" s="104"/>
      <c r="AK921" s="103"/>
      <c r="AL921" s="75">
        <f t="shared" si="1090"/>
        <v>0</v>
      </c>
      <c r="AM921" s="104"/>
      <c r="AN921" s="103"/>
      <c r="AO921" s="75">
        <f t="shared" si="1091"/>
        <v>0</v>
      </c>
      <c r="AP921" s="104"/>
      <c r="AQ921" s="103"/>
      <c r="AR921" s="75">
        <f t="shared" si="1092"/>
        <v>0</v>
      </c>
      <c r="AS921" s="104"/>
      <c r="AT921" s="98"/>
      <c r="AU921" s="78">
        <f>SUM(H918:H926,K918:K926,N918:N926,Q918:Q926,T918:T926,W918:W926,Z918:Z926,AC918:AC926,AF918:AF926,AI918:AI926,AL918:AL926,AO918:AO926,AR918:AR926)</f>
        <v>0</v>
      </c>
    </row>
    <row r="922" spans="1:47">
      <c r="A922" s="534"/>
      <c r="B922" s="548"/>
      <c r="C922" s="536"/>
      <c r="D922" s="538"/>
      <c r="E922" s="540"/>
      <c r="F922" s="91" t="s">
        <v>37</v>
      </c>
      <c r="G922" s="103">
        <v>2150000</v>
      </c>
      <c r="H922" s="75">
        <f t="shared" si="1080"/>
        <v>0</v>
      </c>
      <c r="I922" s="104">
        <v>2150000</v>
      </c>
      <c r="J922" s="103"/>
      <c r="K922" s="75">
        <f t="shared" si="1081"/>
        <v>0</v>
      </c>
      <c r="L922" s="104"/>
      <c r="M922" s="103"/>
      <c r="N922" s="75">
        <f t="shared" si="1082"/>
        <v>0</v>
      </c>
      <c r="O922" s="104"/>
      <c r="P922" s="103"/>
      <c r="Q922" s="75">
        <f t="shared" si="1083"/>
        <v>0</v>
      </c>
      <c r="R922" s="104"/>
      <c r="S922" s="103"/>
      <c r="T922" s="75">
        <f t="shared" si="1084"/>
        <v>0</v>
      </c>
      <c r="U922" s="104"/>
      <c r="V922" s="103"/>
      <c r="W922" s="75">
        <f t="shared" si="1085"/>
        <v>0</v>
      </c>
      <c r="X922" s="104"/>
      <c r="Y922" s="103"/>
      <c r="Z922" s="75">
        <f t="shared" si="1086"/>
        <v>0</v>
      </c>
      <c r="AA922" s="104"/>
      <c r="AB922" s="103"/>
      <c r="AC922" s="75">
        <f t="shared" si="1087"/>
        <v>0</v>
      </c>
      <c r="AD922" s="104"/>
      <c r="AE922" s="182">
        <v>1012000</v>
      </c>
      <c r="AF922" s="183">
        <f t="shared" si="1088"/>
        <v>0</v>
      </c>
      <c r="AG922" s="170">
        <v>1012000</v>
      </c>
      <c r="AH922" s="168">
        <v>2088000</v>
      </c>
      <c r="AI922" s="169">
        <f t="shared" si="1089"/>
        <v>0</v>
      </c>
      <c r="AJ922" s="464">
        <v>2088000</v>
      </c>
      <c r="AK922" s="103"/>
      <c r="AL922" s="75">
        <f t="shared" si="1090"/>
        <v>0</v>
      </c>
      <c r="AM922" s="104"/>
      <c r="AN922" s="103"/>
      <c r="AO922" s="75">
        <f t="shared" si="1091"/>
        <v>0</v>
      </c>
      <c r="AP922" s="104"/>
      <c r="AQ922" s="103"/>
      <c r="AR922" s="75">
        <f t="shared" si="1092"/>
        <v>0</v>
      </c>
      <c r="AS922" s="104"/>
      <c r="AT922" s="98"/>
      <c r="AU922" s="79" t="s">
        <v>38</v>
      </c>
    </row>
    <row r="923" spans="1:47">
      <c r="A923" s="534"/>
      <c r="B923" s="548"/>
      <c r="C923" s="536"/>
      <c r="D923" s="538"/>
      <c r="E923" s="540"/>
      <c r="F923" s="91" t="s">
        <v>40</v>
      </c>
      <c r="G923" s="103"/>
      <c r="H923" s="75">
        <f t="shared" si="1080"/>
        <v>0</v>
      </c>
      <c r="I923" s="104"/>
      <c r="J923" s="103"/>
      <c r="K923" s="75">
        <f t="shared" si="1081"/>
        <v>0</v>
      </c>
      <c r="L923" s="104"/>
      <c r="M923" s="103"/>
      <c r="N923" s="75">
        <f t="shared" si="1082"/>
        <v>0</v>
      </c>
      <c r="O923" s="104"/>
      <c r="P923" s="103"/>
      <c r="Q923" s="75">
        <f t="shared" si="1083"/>
        <v>0</v>
      </c>
      <c r="R923" s="104"/>
      <c r="S923" s="103"/>
      <c r="T923" s="75">
        <f t="shared" si="1084"/>
        <v>0</v>
      </c>
      <c r="U923" s="104"/>
      <c r="V923" s="103"/>
      <c r="W923" s="75">
        <f t="shared" si="1085"/>
        <v>0</v>
      </c>
      <c r="X923" s="123"/>
      <c r="Y923" s="103"/>
      <c r="Z923" s="75">
        <f t="shared" si="1086"/>
        <v>0</v>
      </c>
      <c r="AA923" s="104"/>
      <c r="AB923" s="103"/>
      <c r="AC923" s="75">
        <f t="shared" si="1087"/>
        <v>0</v>
      </c>
      <c r="AD923" s="104"/>
      <c r="AE923" s="182"/>
      <c r="AF923" s="183">
        <f t="shared" si="1088"/>
        <v>0</v>
      </c>
      <c r="AG923" s="104"/>
      <c r="AH923" s="168">
        <v>22625000</v>
      </c>
      <c r="AI923" s="169">
        <f t="shared" si="1089"/>
        <v>0</v>
      </c>
      <c r="AJ923" s="170">
        <v>22625000</v>
      </c>
      <c r="AK923" s="103"/>
      <c r="AL923" s="75">
        <f t="shared" si="1090"/>
        <v>0</v>
      </c>
      <c r="AM923" s="104"/>
      <c r="AN923" s="103"/>
      <c r="AO923" s="75">
        <f t="shared" si="1091"/>
        <v>0</v>
      </c>
      <c r="AP923" s="104"/>
      <c r="AQ923" s="103"/>
      <c r="AR923" s="75">
        <f t="shared" si="1092"/>
        <v>0</v>
      </c>
      <c r="AS923" s="104"/>
      <c r="AT923" s="98"/>
      <c r="AU923" s="78">
        <f>SUM(I918:I926,L918:L926,O918:O926,R918:R926,U918:U926,X918:X926,AA918:AA926,AD918:AD926,AG918:AG926,AJ918:AJ926,AM918:AM926,AP918:AP926,AS918:AS926)</f>
        <v>28095000</v>
      </c>
    </row>
    <row r="924" spans="1:47">
      <c r="A924" s="534"/>
      <c r="B924" s="548"/>
      <c r="C924" s="536"/>
      <c r="D924" s="538"/>
      <c r="E924" s="540"/>
      <c r="F924" s="91" t="s">
        <v>41</v>
      </c>
      <c r="G924" s="103"/>
      <c r="H924" s="75">
        <f t="shared" si="1080"/>
        <v>0</v>
      </c>
      <c r="I924" s="104"/>
      <c r="J924" s="103"/>
      <c r="K924" s="75">
        <f t="shared" si="1081"/>
        <v>0</v>
      </c>
      <c r="L924" s="104"/>
      <c r="M924" s="103"/>
      <c r="N924" s="75">
        <f t="shared" si="1082"/>
        <v>0</v>
      </c>
      <c r="O924" s="104"/>
      <c r="P924" s="103"/>
      <c r="Q924" s="75">
        <f t="shared" si="1083"/>
        <v>0</v>
      </c>
      <c r="R924" s="104"/>
      <c r="S924" s="103"/>
      <c r="T924" s="75">
        <f t="shared" si="1084"/>
        <v>0</v>
      </c>
      <c r="U924" s="104"/>
      <c r="V924" s="103"/>
      <c r="W924" s="75">
        <f t="shared" si="1085"/>
        <v>0</v>
      </c>
      <c r="X924" s="123"/>
      <c r="Y924" s="103"/>
      <c r="Z924" s="75">
        <f t="shared" si="1086"/>
        <v>0</v>
      </c>
      <c r="AA924" s="104"/>
      <c r="AB924" s="103"/>
      <c r="AC924" s="75">
        <f t="shared" si="1087"/>
        <v>0</v>
      </c>
      <c r="AD924" s="104"/>
      <c r="AE924" s="103"/>
      <c r="AF924" s="75">
        <f t="shared" si="1088"/>
        <v>0</v>
      </c>
      <c r="AG924" s="104"/>
      <c r="AH924" s="103"/>
      <c r="AI924" s="75">
        <f t="shared" si="1089"/>
        <v>0</v>
      </c>
      <c r="AJ924" s="104"/>
      <c r="AK924" s="103"/>
      <c r="AL924" s="75">
        <f t="shared" si="1090"/>
        <v>0</v>
      </c>
      <c r="AM924" s="104"/>
      <c r="AN924" s="103"/>
      <c r="AO924" s="75">
        <f t="shared" si="1091"/>
        <v>0</v>
      </c>
      <c r="AP924" s="104"/>
      <c r="AQ924" s="103"/>
      <c r="AR924" s="75">
        <f t="shared" si="1092"/>
        <v>0</v>
      </c>
      <c r="AS924" s="104"/>
      <c r="AT924" s="98"/>
      <c r="AU924" s="79" t="s">
        <v>42</v>
      </c>
    </row>
    <row r="925" spans="1:47">
      <c r="A925" s="534"/>
      <c r="B925" s="548"/>
      <c r="C925" s="536"/>
      <c r="D925" s="538"/>
      <c r="E925" s="540"/>
      <c r="F925" s="91" t="s">
        <v>43</v>
      </c>
      <c r="G925" s="103"/>
      <c r="H925" s="75">
        <f t="shared" si="1080"/>
        <v>0</v>
      </c>
      <c r="I925" s="104"/>
      <c r="J925" s="103"/>
      <c r="K925" s="75">
        <f t="shared" si="1081"/>
        <v>0</v>
      </c>
      <c r="L925" s="104"/>
      <c r="M925" s="103"/>
      <c r="N925" s="75">
        <f t="shared" si="1082"/>
        <v>0</v>
      </c>
      <c r="O925" s="104"/>
      <c r="P925" s="103"/>
      <c r="Q925" s="75">
        <f t="shared" si="1083"/>
        <v>0</v>
      </c>
      <c r="R925" s="104"/>
      <c r="S925" s="103"/>
      <c r="T925" s="75">
        <f t="shared" si="1084"/>
        <v>0</v>
      </c>
      <c r="U925" s="104"/>
      <c r="V925" s="103"/>
      <c r="W925" s="75">
        <f t="shared" si="1085"/>
        <v>0</v>
      </c>
      <c r="X925" s="123"/>
      <c r="Y925" s="103"/>
      <c r="Z925" s="75">
        <f t="shared" si="1086"/>
        <v>0</v>
      </c>
      <c r="AA925" s="104"/>
      <c r="AB925" s="103"/>
      <c r="AC925" s="75">
        <f t="shared" si="1087"/>
        <v>0</v>
      </c>
      <c r="AD925" s="104"/>
      <c r="AE925" s="103"/>
      <c r="AF925" s="75">
        <f t="shared" si="1088"/>
        <v>0</v>
      </c>
      <c r="AG925" s="104"/>
      <c r="AH925" s="103"/>
      <c r="AI925" s="75">
        <f t="shared" si="1089"/>
        <v>0</v>
      </c>
      <c r="AJ925" s="104"/>
      <c r="AK925" s="103"/>
      <c r="AL925" s="75">
        <f t="shared" si="1090"/>
        <v>0</v>
      </c>
      <c r="AM925" s="104"/>
      <c r="AN925" s="103"/>
      <c r="AO925" s="75">
        <f t="shared" si="1091"/>
        <v>0</v>
      </c>
      <c r="AP925" s="104"/>
      <c r="AQ925" s="103"/>
      <c r="AR925" s="75">
        <f t="shared" si="1092"/>
        <v>0</v>
      </c>
      <c r="AS925" s="104"/>
      <c r="AT925" s="98"/>
      <c r="AU925" s="80">
        <f>AU923/AU919</f>
        <v>1</v>
      </c>
    </row>
    <row r="926" spans="1:47" ht="15.75" customHeight="1">
      <c r="A926" s="535"/>
      <c r="B926" s="549"/>
      <c r="C926" s="537"/>
      <c r="D926" s="539"/>
      <c r="E926" s="541"/>
      <c r="F926" s="92" t="s">
        <v>44</v>
      </c>
      <c r="G926" s="105"/>
      <c r="H926" s="81">
        <f t="shared" si="1080"/>
        <v>0</v>
      </c>
      <c r="I926" s="106"/>
      <c r="J926" s="105"/>
      <c r="K926" s="81">
        <f t="shared" si="1081"/>
        <v>0</v>
      </c>
      <c r="L926" s="106"/>
      <c r="M926" s="105"/>
      <c r="N926" s="81">
        <f t="shared" si="1082"/>
        <v>0</v>
      </c>
      <c r="O926" s="106"/>
      <c r="P926" s="105"/>
      <c r="Q926" s="81">
        <f t="shared" si="1083"/>
        <v>0</v>
      </c>
      <c r="R926" s="106"/>
      <c r="S926" s="105"/>
      <c r="T926" s="81">
        <f t="shared" si="1084"/>
        <v>0</v>
      </c>
      <c r="U926" s="106"/>
      <c r="V926" s="105"/>
      <c r="W926" s="81">
        <f t="shared" si="1085"/>
        <v>0</v>
      </c>
      <c r="X926" s="124"/>
      <c r="Y926" s="105"/>
      <c r="Z926" s="81">
        <f t="shared" si="1086"/>
        <v>0</v>
      </c>
      <c r="AA926" s="106"/>
      <c r="AB926" s="105"/>
      <c r="AC926" s="81">
        <f t="shared" si="1087"/>
        <v>0</v>
      </c>
      <c r="AD926" s="106"/>
      <c r="AE926" s="105"/>
      <c r="AF926" s="81">
        <f t="shared" si="1088"/>
        <v>0</v>
      </c>
      <c r="AG926" s="106"/>
      <c r="AH926" s="105"/>
      <c r="AI926" s="81">
        <f t="shared" si="1089"/>
        <v>0</v>
      </c>
      <c r="AJ926" s="106"/>
      <c r="AK926" s="105"/>
      <c r="AL926" s="81">
        <f t="shared" si="1090"/>
        <v>0</v>
      </c>
      <c r="AM926" s="106"/>
      <c r="AN926" s="105"/>
      <c r="AO926" s="81">
        <f t="shared" si="1091"/>
        <v>0</v>
      </c>
      <c r="AP926" s="106"/>
      <c r="AQ926" s="105"/>
      <c r="AR926" s="81">
        <f t="shared" si="1092"/>
        <v>0</v>
      </c>
      <c r="AS926" s="106"/>
      <c r="AT926" s="99"/>
      <c r="AU926" s="82"/>
    </row>
    <row r="927" spans="1:47" ht="15" customHeight="1">
      <c r="A927" s="497" t="s">
        <v>22</v>
      </c>
      <c r="B927" s="499" t="s">
        <v>18</v>
      </c>
      <c r="C927" s="499" t="s">
        <v>19</v>
      </c>
      <c r="D927" s="499" t="s">
        <v>204</v>
      </c>
      <c r="E927" s="499" t="s">
        <v>21</v>
      </c>
      <c r="F927" s="558" t="s">
        <v>23</v>
      </c>
      <c r="G927" s="474" t="s">
        <v>24</v>
      </c>
      <c r="H927" s="476" t="s">
        <v>25</v>
      </c>
      <c r="I927" s="478" t="s">
        <v>26</v>
      </c>
      <c r="J927" s="474" t="s">
        <v>24</v>
      </c>
      <c r="K927" s="476" t="s">
        <v>25</v>
      </c>
      <c r="L927" s="478" t="s">
        <v>26</v>
      </c>
      <c r="M927" s="474" t="s">
        <v>24</v>
      </c>
      <c r="N927" s="476" t="s">
        <v>25</v>
      </c>
      <c r="O927" s="478" t="s">
        <v>26</v>
      </c>
      <c r="P927" s="474" t="s">
        <v>24</v>
      </c>
      <c r="Q927" s="476" t="s">
        <v>25</v>
      </c>
      <c r="R927" s="478" t="s">
        <v>26</v>
      </c>
      <c r="S927" s="474" t="s">
        <v>24</v>
      </c>
      <c r="T927" s="476" t="s">
        <v>25</v>
      </c>
      <c r="U927" s="478" t="s">
        <v>26</v>
      </c>
      <c r="V927" s="474" t="s">
        <v>24</v>
      </c>
      <c r="W927" s="476" t="s">
        <v>25</v>
      </c>
      <c r="X927" s="559" t="s">
        <v>26</v>
      </c>
      <c r="Y927" s="474" t="s">
        <v>24</v>
      </c>
      <c r="Z927" s="476" t="s">
        <v>25</v>
      </c>
      <c r="AA927" s="478" t="s">
        <v>26</v>
      </c>
      <c r="AB927" s="474" t="s">
        <v>24</v>
      </c>
      <c r="AC927" s="476" t="s">
        <v>25</v>
      </c>
      <c r="AD927" s="478" t="s">
        <v>26</v>
      </c>
      <c r="AE927" s="474" t="s">
        <v>24</v>
      </c>
      <c r="AF927" s="476" t="s">
        <v>25</v>
      </c>
      <c r="AG927" s="478" t="s">
        <v>26</v>
      </c>
      <c r="AH927" s="474" t="s">
        <v>24</v>
      </c>
      <c r="AI927" s="476" t="s">
        <v>25</v>
      </c>
      <c r="AJ927" s="478" t="s">
        <v>26</v>
      </c>
      <c r="AK927" s="474" t="s">
        <v>24</v>
      </c>
      <c r="AL927" s="476" t="s">
        <v>25</v>
      </c>
      <c r="AM927" s="478" t="s">
        <v>26</v>
      </c>
      <c r="AN927" s="474" t="s">
        <v>24</v>
      </c>
      <c r="AO927" s="476" t="s">
        <v>25</v>
      </c>
      <c r="AP927" s="478" t="s">
        <v>26</v>
      </c>
      <c r="AQ927" s="474" t="s">
        <v>24</v>
      </c>
      <c r="AR927" s="476" t="s">
        <v>25</v>
      </c>
      <c r="AS927" s="478" t="s">
        <v>26</v>
      </c>
      <c r="AT927" s="563" t="s">
        <v>24</v>
      </c>
      <c r="AU927" s="480" t="s">
        <v>27</v>
      </c>
    </row>
    <row r="928" spans="1:47" ht="15" customHeight="1">
      <c r="A928" s="547"/>
      <c r="B928" s="533"/>
      <c r="C928" s="533"/>
      <c r="D928" s="533"/>
      <c r="E928" s="533"/>
      <c r="F928" s="551"/>
      <c r="G928" s="513"/>
      <c r="H928" s="503"/>
      <c r="I928" s="505"/>
      <c r="J928" s="513"/>
      <c r="K928" s="503"/>
      <c r="L928" s="505"/>
      <c r="M928" s="513"/>
      <c r="N928" s="503"/>
      <c r="O928" s="505"/>
      <c r="P928" s="513"/>
      <c r="Q928" s="503"/>
      <c r="R928" s="505"/>
      <c r="S928" s="513"/>
      <c r="T928" s="503"/>
      <c r="U928" s="505"/>
      <c r="V928" s="513"/>
      <c r="W928" s="503"/>
      <c r="X928" s="543"/>
      <c r="Y928" s="513"/>
      <c r="Z928" s="503"/>
      <c r="AA928" s="505"/>
      <c r="AB928" s="513"/>
      <c r="AC928" s="503"/>
      <c r="AD928" s="505"/>
      <c r="AE928" s="513"/>
      <c r="AF928" s="503"/>
      <c r="AG928" s="505"/>
      <c r="AH928" s="513"/>
      <c r="AI928" s="503"/>
      <c r="AJ928" s="505"/>
      <c r="AK928" s="513"/>
      <c r="AL928" s="503"/>
      <c r="AM928" s="505"/>
      <c r="AN928" s="513"/>
      <c r="AO928" s="503"/>
      <c r="AP928" s="505"/>
      <c r="AQ928" s="513"/>
      <c r="AR928" s="503"/>
      <c r="AS928" s="505"/>
      <c r="AT928" s="545"/>
      <c r="AU928" s="553"/>
    </row>
    <row r="929" spans="1:47" ht="15" customHeight="1">
      <c r="A929" s="534" t="s">
        <v>326</v>
      </c>
      <c r="B929" s="548" t="s">
        <v>479</v>
      </c>
      <c r="C929" s="536">
        <v>2211</v>
      </c>
      <c r="D929" s="564" t="s">
        <v>480</v>
      </c>
      <c r="E929" s="540" t="s">
        <v>481</v>
      </c>
      <c r="F929" s="91" t="s">
        <v>31</v>
      </c>
      <c r="G929" s="103"/>
      <c r="H929" s="75">
        <f t="shared" ref="H929:H937" si="1093">G929-I929</f>
        <v>0</v>
      </c>
      <c r="I929" s="104"/>
      <c r="J929" s="103"/>
      <c r="K929" s="75">
        <f t="shared" ref="K929:K937" si="1094">J929-L929</f>
        <v>0</v>
      </c>
      <c r="L929" s="104"/>
      <c r="M929" s="103"/>
      <c r="N929" s="75">
        <f t="shared" ref="N929:N937" si="1095">M929-O929</f>
        <v>0</v>
      </c>
      <c r="O929" s="104"/>
      <c r="P929" s="103"/>
      <c r="Q929" s="75">
        <f t="shared" ref="Q929:Q937" si="1096">P929-R929</f>
        <v>0</v>
      </c>
      <c r="R929" s="104"/>
      <c r="S929" s="103"/>
      <c r="T929" s="75">
        <f t="shared" ref="T929:T937" si="1097">S929-U929</f>
        <v>0</v>
      </c>
      <c r="U929" s="104"/>
      <c r="V929" s="103"/>
      <c r="W929" s="75">
        <f t="shared" ref="W929:W937" si="1098">V929-X929</f>
        <v>0</v>
      </c>
      <c r="X929" s="123"/>
      <c r="Y929" s="103"/>
      <c r="Z929" s="75">
        <f t="shared" ref="Z929:Z937" si="1099">Y929-AA929</f>
        <v>0</v>
      </c>
      <c r="AA929" s="104"/>
      <c r="AB929" s="103"/>
      <c r="AC929" s="75">
        <f t="shared" ref="AC929:AC937" si="1100">AB929-AD929</f>
        <v>0</v>
      </c>
      <c r="AD929" s="104"/>
      <c r="AE929" s="103"/>
      <c r="AF929" s="75">
        <f t="shared" ref="AF929:AF937" si="1101">AE929-AG929</f>
        <v>0</v>
      </c>
      <c r="AG929" s="104"/>
      <c r="AH929" s="103"/>
      <c r="AI929" s="75">
        <f t="shared" ref="AI929:AI937" si="1102">AH929-AJ929</f>
        <v>0</v>
      </c>
      <c r="AJ929" s="104"/>
      <c r="AK929" s="103"/>
      <c r="AL929" s="75">
        <f t="shared" ref="AL929:AL937" si="1103">AK929-AM929</f>
        <v>0</v>
      </c>
      <c r="AM929" s="104"/>
      <c r="AN929" s="103"/>
      <c r="AO929" s="75">
        <f t="shared" ref="AO929:AO937" si="1104">AN929-AP929</f>
        <v>0</v>
      </c>
      <c r="AP929" s="104"/>
      <c r="AQ929" s="103"/>
      <c r="AR929" s="75">
        <f t="shared" ref="AR929:AR937" si="1105">AQ929-AS929</f>
        <v>0</v>
      </c>
      <c r="AS929" s="104"/>
      <c r="AT929" s="98"/>
      <c r="AU929" s="77" t="s">
        <v>32</v>
      </c>
    </row>
    <row r="930" spans="1:47" ht="15" customHeight="1">
      <c r="A930" s="534"/>
      <c r="B930" s="548"/>
      <c r="C930" s="536"/>
      <c r="D930" s="564"/>
      <c r="E930" s="540"/>
      <c r="F930" s="91" t="s">
        <v>33</v>
      </c>
      <c r="G930" s="103">
        <v>300000</v>
      </c>
      <c r="H930" s="75">
        <f t="shared" si="1093"/>
        <v>3000</v>
      </c>
      <c r="I930" s="104">
        <v>297000</v>
      </c>
      <c r="J930" s="103"/>
      <c r="K930" s="75">
        <f t="shared" si="1094"/>
        <v>0</v>
      </c>
      <c r="L930" s="104"/>
      <c r="M930" s="103"/>
      <c r="N930" s="75">
        <f t="shared" si="1095"/>
        <v>0</v>
      </c>
      <c r="O930" s="104"/>
      <c r="P930" s="103"/>
      <c r="Q930" s="75">
        <f t="shared" si="1096"/>
        <v>0</v>
      </c>
      <c r="R930" s="104"/>
      <c r="S930" s="103"/>
      <c r="T930" s="75">
        <f t="shared" si="1097"/>
        <v>0</v>
      </c>
      <c r="U930" s="104"/>
      <c r="V930" s="103"/>
      <c r="W930" s="75">
        <f t="shared" si="1098"/>
        <v>0</v>
      </c>
      <c r="X930" s="123"/>
      <c r="Y930" s="103"/>
      <c r="Z930" s="75">
        <f t="shared" si="1099"/>
        <v>0</v>
      </c>
      <c r="AA930" s="104"/>
      <c r="AB930" s="103"/>
      <c r="AC930" s="75">
        <f t="shared" si="1100"/>
        <v>0</v>
      </c>
      <c r="AD930" s="104"/>
      <c r="AE930" s="103"/>
      <c r="AF930" s="75">
        <f t="shared" si="1101"/>
        <v>0</v>
      </c>
      <c r="AG930" s="104"/>
      <c r="AH930" s="103"/>
      <c r="AI930" s="75">
        <f t="shared" si="1102"/>
        <v>0</v>
      </c>
      <c r="AJ930" s="104"/>
      <c r="AK930" s="103"/>
      <c r="AL930" s="75">
        <f t="shared" si="1103"/>
        <v>0</v>
      </c>
      <c r="AM930" s="104"/>
      <c r="AN930" s="103"/>
      <c r="AO930" s="75">
        <f t="shared" si="1104"/>
        <v>0</v>
      </c>
      <c r="AP930" s="104"/>
      <c r="AQ930" s="103"/>
      <c r="AR930" s="75">
        <f t="shared" si="1105"/>
        <v>0</v>
      </c>
      <c r="AS930" s="104"/>
      <c r="AT930" s="98"/>
      <c r="AU930" s="78">
        <f>SUM(G929:G937,J929:J937,M929:M937,P929:P937,S929:S937,V929:V937,Y929:Y937,AB929:AB937,AE929:AE937,AH929:AH937,AK929:AK937,AT929:AT937,AN929:AN937,AQ929:AQ937)</f>
        <v>300000</v>
      </c>
    </row>
    <row r="931" spans="1:47" ht="15" customHeight="1">
      <c r="A931" s="534"/>
      <c r="B931" s="548"/>
      <c r="C931" s="536"/>
      <c r="D931" s="564"/>
      <c r="E931" s="540"/>
      <c r="F931" s="91" t="s">
        <v>34</v>
      </c>
      <c r="G931" s="103"/>
      <c r="H931" s="75">
        <f t="shared" si="1093"/>
        <v>0</v>
      </c>
      <c r="I931" s="104"/>
      <c r="J931" s="103"/>
      <c r="K931" s="75">
        <f t="shared" si="1094"/>
        <v>0</v>
      </c>
      <c r="L931" s="104"/>
      <c r="M931" s="103"/>
      <c r="N931" s="75">
        <f t="shared" si="1095"/>
        <v>0</v>
      </c>
      <c r="O931" s="104"/>
      <c r="P931" s="103"/>
      <c r="Q931" s="75">
        <f t="shared" si="1096"/>
        <v>0</v>
      </c>
      <c r="R931" s="104"/>
      <c r="S931" s="103"/>
      <c r="T931" s="75">
        <f t="shared" si="1097"/>
        <v>0</v>
      </c>
      <c r="U931" s="104"/>
      <c r="V931" s="103"/>
      <c r="W931" s="75">
        <f t="shared" si="1098"/>
        <v>0</v>
      </c>
      <c r="X931" s="123"/>
      <c r="Y931" s="103"/>
      <c r="Z931" s="75">
        <f t="shared" si="1099"/>
        <v>0</v>
      </c>
      <c r="AA931" s="104"/>
      <c r="AB931" s="103"/>
      <c r="AC931" s="75">
        <f t="shared" si="1100"/>
        <v>0</v>
      </c>
      <c r="AD931" s="104"/>
      <c r="AE931" s="103"/>
      <c r="AF931" s="75">
        <f t="shared" si="1101"/>
        <v>0</v>
      </c>
      <c r="AG931" s="104"/>
      <c r="AH931" s="103"/>
      <c r="AI931" s="75">
        <f t="shared" si="1102"/>
        <v>0</v>
      </c>
      <c r="AJ931" s="104"/>
      <c r="AK931" s="103"/>
      <c r="AL931" s="75">
        <f t="shared" si="1103"/>
        <v>0</v>
      </c>
      <c r="AM931" s="104"/>
      <c r="AN931" s="103"/>
      <c r="AO931" s="75">
        <f t="shared" si="1104"/>
        <v>0</v>
      </c>
      <c r="AP931" s="104"/>
      <c r="AQ931" s="103"/>
      <c r="AR931" s="75">
        <f t="shared" si="1105"/>
        <v>0</v>
      </c>
      <c r="AS931" s="104"/>
      <c r="AT931" s="98"/>
      <c r="AU931" s="79" t="s">
        <v>35</v>
      </c>
    </row>
    <row r="932" spans="1:47" ht="15" customHeight="1">
      <c r="A932" s="534"/>
      <c r="B932" s="548"/>
      <c r="C932" s="536"/>
      <c r="D932" s="564"/>
      <c r="E932" s="540"/>
      <c r="F932" s="91" t="s">
        <v>36</v>
      </c>
      <c r="G932" s="103"/>
      <c r="H932" s="75">
        <f t="shared" si="1093"/>
        <v>0</v>
      </c>
      <c r="I932" s="104"/>
      <c r="J932" s="103"/>
      <c r="K932" s="75">
        <f t="shared" si="1094"/>
        <v>0</v>
      </c>
      <c r="L932" s="104"/>
      <c r="M932" s="103"/>
      <c r="N932" s="75">
        <f t="shared" si="1095"/>
        <v>0</v>
      </c>
      <c r="O932" s="104"/>
      <c r="P932" s="103"/>
      <c r="Q932" s="75">
        <f t="shared" si="1096"/>
        <v>0</v>
      </c>
      <c r="R932" s="104"/>
      <c r="S932" s="103"/>
      <c r="T932" s="75">
        <f t="shared" si="1097"/>
        <v>0</v>
      </c>
      <c r="U932" s="104"/>
      <c r="V932" s="103"/>
      <c r="W932" s="75">
        <f t="shared" si="1098"/>
        <v>0</v>
      </c>
      <c r="X932" s="123"/>
      <c r="Y932" s="103"/>
      <c r="Z932" s="75">
        <f t="shared" si="1099"/>
        <v>0</v>
      </c>
      <c r="AA932" s="104"/>
      <c r="AB932" s="103"/>
      <c r="AC932" s="75">
        <f t="shared" si="1100"/>
        <v>0</v>
      </c>
      <c r="AD932" s="104"/>
      <c r="AE932" s="103"/>
      <c r="AF932" s="75">
        <f t="shared" si="1101"/>
        <v>0</v>
      </c>
      <c r="AG932" s="104"/>
      <c r="AH932" s="103"/>
      <c r="AI932" s="75">
        <f t="shared" si="1102"/>
        <v>0</v>
      </c>
      <c r="AJ932" s="104"/>
      <c r="AK932" s="103"/>
      <c r="AL932" s="75">
        <f t="shared" si="1103"/>
        <v>0</v>
      </c>
      <c r="AM932" s="104"/>
      <c r="AN932" s="103"/>
      <c r="AO932" s="75">
        <f t="shared" si="1104"/>
        <v>0</v>
      </c>
      <c r="AP932" s="104"/>
      <c r="AQ932" s="103"/>
      <c r="AR932" s="75">
        <f t="shared" si="1105"/>
        <v>0</v>
      </c>
      <c r="AS932" s="104"/>
      <c r="AT932" s="98"/>
      <c r="AU932" s="78">
        <f>SUM(H929:H937,K929:K937,N929:N937,Q929:Q937,T929:T937,W929:W937,Z929:Z937,AC929:AC937,Z929:Z937,AF929:AF937,AI929:AI937,AL929:AL937,AO929:AO937,AR929:AR937)</f>
        <v>3000</v>
      </c>
    </row>
    <row r="933" spans="1:47" ht="15" customHeight="1">
      <c r="A933" s="534"/>
      <c r="B933" s="548"/>
      <c r="C933" s="536"/>
      <c r="D933" s="564"/>
      <c r="E933" s="540"/>
      <c r="F933" s="91" t="s">
        <v>37</v>
      </c>
      <c r="G933" s="103"/>
      <c r="H933" s="75">
        <f t="shared" si="1093"/>
        <v>0</v>
      </c>
      <c r="I933" s="104"/>
      <c r="J933" s="103"/>
      <c r="K933" s="75">
        <f t="shared" si="1094"/>
        <v>0</v>
      </c>
      <c r="L933" s="104"/>
      <c r="M933" s="103"/>
      <c r="N933" s="75">
        <f t="shared" si="1095"/>
        <v>0</v>
      </c>
      <c r="O933" s="104"/>
      <c r="P933" s="103"/>
      <c r="Q933" s="75">
        <f t="shared" si="1096"/>
        <v>0</v>
      </c>
      <c r="R933" s="104"/>
      <c r="S933" s="103"/>
      <c r="T933" s="75">
        <f t="shared" si="1097"/>
        <v>0</v>
      </c>
      <c r="U933" s="104"/>
      <c r="V933" s="103"/>
      <c r="W933" s="75">
        <f t="shared" si="1098"/>
        <v>0</v>
      </c>
      <c r="X933" s="123"/>
      <c r="Y933" s="103"/>
      <c r="Z933" s="75">
        <f t="shared" si="1099"/>
        <v>0</v>
      </c>
      <c r="AA933" s="104"/>
      <c r="AB933" s="103"/>
      <c r="AC933" s="75">
        <f t="shared" si="1100"/>
        <v>0</v>
      </c>
      <c r="AD933" s="104"/>
      <c r="AE933" s="103"/>
      <c r="AF933" s="75">
        <f t="shared" si="1101"/>
        <v>0</v>
      </c>
      <c r="AG933" s="104"/>
      <c r="AH933" s="103"/>
      <c r="AI933" s="75">
        <f t="shared" si="1102"/>
        <v>0</v>
      </c>
      <c r="AJ933" s="104"/>
      <c r="AK933" s="103"/>
      <c r="AL933" s="75">
        <f t="shared" si="1103"/>
        <v>0</v>
      </c>
      <c r="AM933" s="104"/>
      <c r="AN933" s="103"/>
      <c r="AO933" s="75">
        <f t="shared" si="1104"/>
        <v>0</v>
      </c>
      <c r="AP933" s="104"/>
      <c r="AQ933" s="103"/>
      <c r="AR933" s="75">
        <f t="shared" si="1105"/>
        <v>0</v>
      </c>
      <c r="AS933" s="104"/>
      <c r="AT933" s="98"/>
      <c r="AU933" s="79" t="s">
        <v>38</v>
      </c>
    </row>
    <row r="934" spans="1:47" ht="15" customHeight="1">
      <c r="A934" s="534"/>
      <c r="B934" s="548"/>
      <c r="C934" s="536"/>
      <c r="D934" s="564"/>
      <c r="E934" s="540"/>
      <c r="F934" s="91" t="s">
        <v>40</v>
      </c>
      <c r="G934" s="103"/>
      <c r="H934" s="75">
        <f t="shared" si="1093"/>
        <v>0</v>
      </c>
      <c r="I934" s="104"/>
      <c r="J934" s="103"/>
      <c r="K934" s="75">
        <f t="shared" si="1094"/>
        <v>0</v>
      </c>
      <c r="L934" s="104"/>
      <c r="M934" s="103"/>
      <c r="N934" s="75">
        <f t="shared" si="1095"/>
        <v>0</v>
      </c>
      <c r="O934" s="104"/>
      <c r="P934" s="103"/>
      <c r="Q934" s="75">
        <f t="shared" si="1096"/>
        <v>0</v>
      </c>
      <c r="R934" s="104"/>
      <c r="S934" s="103"/>
      <c r="T934" s="75">
        <f t="shared" si="1097"/>
        <v>0</v>
      </c>
      <c r="U934" s="104"/>
      <c r="V934" s="103"/>
      <c r="W934" s="75">
        <f t="shared" si="1098"/>
        <v>0</v>
      </c>
      <c r="X934" s="123"/>
      <c r="Y934" s="103"/>
      <c r="Z934" s="75">
        <f t="shared" si="1099"/>
        <v>0</v>
      </c>
      <c r="AA934" s="104"/>
      <c r="AB934" s="103"/>
      <c r="AC934" s="75">
        <f t="shared" si="1100"/>
        <v>0</v>
      </c>
      <c r="AD934" s="104"/>
      <c r="AE934" s="103"/>
      <c r="AF934" s="75">
        <f t="shared" si="1101"/>
        <v>0</v>
      </c>
      <c r="AG934" s="104"/>
      <c r="AH934" s="103"/>
      <c r="AI934" s="75">
        <f t="shared" si="1102"/>
        <v>0</v>
      </c>
      <c r="AJ934" s="104"/>
      <c r="AK934" s="103"/>
      <c r="AL934" s="75">
        <f t="shared" si="1103"/>
        <v>0</v>
      </c>
      <c r="AM934" s="104"/>
      <c r="AN934" s="103"/>
      <c r="AO934" s="75">
        <f t="shared" si="1104"/>
        <v>0</v>
      </c>
      <c r="AP934" s="104"/>
      <c r="AQ934" s="103"/>
      <c r="AR934" s="75">
        <f t="shared" si="1105"/>
        <v>0</v>
      </c>
      <c r="AS934" s="104"/>
      <c r="AT934" s="98"/>
      <c r="AU934" s="78">
        <f>SUM(I929:I937,L929:L937,O929:O937,R929:R937,U929:U937,X929:X937,AA929:AA937,AD929:AD937,AG929:AG937,AJ929:AJ937,AM929:AM937,AP929:AP937,AS929:AS937)</f>
        <v>297000</v>
      </c>
    </row>
    <row r="935" spans="1:47" ht="15" customHeight="1">
      <c r="A935" s="534"/>
      <c r="B935" s="548"/>
      <c r="C935" s="536"/>
      <c r="D935" s="564"/>
      <c r="E935" s="540"/>
      <c r="F935" s="91" t="s">
        <v>41</v>
      </c>
      <c r="G935" s="103"/>
      <c r="H935" s="75">
        <f t="shared" si="1093"/>
        <v>0</v>
      </c>
      <c r="I935" s="104"/>
      <c r="J935" s="103"/>
      <c r="K935" s="75">
        <f t="shared" si="1094"/>
        <v>0</v>
      </c>
      <c r="L935" s="104"/>
      <c r="M935" s="103"/>
      <c r="N935" s="75">
        <f t="shared" si="1095"/>
        <v>0</v>
      </c>
      <c r="O935" s="104"/>
      <c r="P935" s="103"/>
      <c r="Q935" s="75">
        <f t="shared" si="1096"/>
        <v>0</v>
      </c>
      <c r="R935" s="104"/>
      <c r="S935" s="103"/>
      <c r="T935" s="75">
        <f t="shared" si="1097"/>
        <v>0</v>
      </c>
      <c r="U935" s="104"/>
      <c r="V935" s="103"/>
      <c r="W935" s="75">
        <f t="shared" si="1098"/>
        <v>0</v>
      </c>
      <c r="X935" s="123"/>
      <c r="Y935" s="103"/>
      <c r="Z935" s="75">
        <f t="shared" si="1099"/>
        <v>0</v>
      </c>
      <c r="AA935" s="104"/>
      <c r="AB935" s="103"/>
      <c r="AC935" s="75">
        <f t="shared" si="1100"/>
        <v>0</v>
      </c>
      <c r="AD935" s="104"/>
      <c r="AE935" s="103"/>
      <c r="AF935" s="75">
        <f t="shared" si="1101"/>
        <v>0</v>
      </c>
      <c r="AG935" s="104"/>
      <c r="AH935" s="103"/>
      <c r="AI935" s="75">
        <f t="shared" si="1102"/>
        <v>0</v>
      </c>
      <c r="AJ935" s="104"/>
      <c r="AK935" s="103"/>
      <c r="AL935" s="75">
        <f t="shared" si="1103"/>
        <v>0</v>
      </c>
      <c r="AM935" s="104"/>
      <c r="AN935" s="103"/>
      <c r="AO935" s="75">
        <f t="shared" si="1104"/>
        <v>0</v>
      </c>
      <c r="AP935" s="104"/>
      <c r="AQ935" s="103"/>
      <c r="AR935" s="75">
        <f t="shared" si="1105"/>
        <v>0</v>
      </c>
      <c r="AS935" s="104"/>
      <c r="AT935" s="98"/>
      <c r="AU935" s="79" t="s">
        <v>42</v>
      </c>
    </row>
    <row r="936" spans="1:47" ht="15" customHeight="1">
      <c r="A936" s="534"/>
      <c r="B936" s="548"/>
      <c r="C936" s="536"/>
      <c r="D936" s="564"/>
      <c r="E936" s="540"/>
      <c r="F936" s="91" t="s">
        <v>43</v>
      </c>
      <c r="G936" s="103"/>
      <c r="H936" s="75">
        <f t="shared" si="1093"/>
        <v>0</v>
      </c>
      <c r="I936" s="104"/>
      <c r="J936" s="103"/>
      <c r="K936" s="75">
        <f t="shared" si="1094"/>
        <v>0</v>
      </c>
      <c r="L936" s="104"/>
      <c r="M936" s="103"/>
      <c r="N936" s="75">
        <f t="shared" si="1095"/>
        <v>0</v>
      </c>
      <c r="O936" s="104"/>
      <c r="P936" s="103"/>
      <c r="Q936" s="75">
        <f t="shared" si="1096"/>
        <v>0</v>
      </c>
      <c r="R936" s="104"/>
      <c r="S936" s="103"/>
      <c r="T936" s="75">
        <f t="shared" si="1097"/>
        <v>0</v>
      </c>
      <c r="U936" s="104"/>
      <c r="V936" s="103"/>
      <c r="W936" s="75">
        <f t="shared" si="1098"/>
        <v>0</v>
      </c>
      <c r="X936" s="123"/>
      <c r="Y936" s="103"/>
      <c r="Z936" s="75">
        <f t="shared" si="1099"/>
        <v>0</v>
      </c>
      <c r="AA936" s="104"/>
      <c r="AB936" s="103"/>
      <c r="AC936" s="75">
        <f t="shared" si="1100"/>
        <v>0</v>
      </c>
      <c r="AD936" s="104"/>
      <c r="AE936" s="103"/>
      <c r="AF936" s="75">
        <f t="shared" si="1101"/>
        <v>0</v>
      </c>
      <c r="AG936" s="104"/>
      <c r="AH936" s="103"/>
      <c r="AI936" s="75">
        <f t="shared" si="1102"/>
        <v>0</v>
      </c>
      <c r="AJ936" s="104"/>
      <c r="AK936" s="103"/>
      <c r="AL936" s="75">
        <f t="shared" si="1103"/>
        <v>0</v>
      </c>
      <c r="AM936" s="104"/>
      <c r="AN936" s="103"/>
      <c r="AO936" s="75">
        <f t="shared" si="1104"/>
        <v>0</v>
      </c>
      <c r="AP936" s="104"/>
      <c r="AQ936" s="103"/>
      <c r="AR936" s="75">
        <f t="shared" si="1105"/>
        <v>0</v>
      </c>
      <c r="AS936" s="104"/>
      <c r="AT936" s="98"/>
      <c r="AU936" s="80">
        <f>AU934/AU930</f>
        <v>0.99</v>
      </c>
    </row>
    <row r="937" spans="1:47" ht="15" customHeight="1">
      <c r="A937" s="481"/>
      <c r="B937" s="484"/>
      <c r="C937" s="487"/>
      <c r="D937" s="570"/>
      <c r="E937" s="493"/>
      <c r="F937" s="93" t="s">
        <v>44</v>
      </c>
      <c r="G937" s="107"/>
      <c r="H937" s="76">
        <f t="shared" si="1093"/>
        <v>0</v>
      </c>
      <c r="I937" s="108"/>
      <c r="J937" s="107"/>
      <c r="K937" s="76">
        <f t="shared" si="1094"/>
        <v>0</v>
      </c>
      <c r="L937" s="108"/>
      <c r="M937" s="107"/>
      <c r="N937" s="76">
        <f t="shared" si="1095"/>
        <v>0</v>
      </c>
      <c r="O937" s="108"/>
      <c r="P937" s="107"/>
      <c r="Q937" s="76">
        <f t="shared" si="1096"/>
        <v>0</v>
      </c>
      <c r="R937" s="108"/>
      <c r="S937" s="107"/>
      <c r="T937" s="76">
        <f t="shared" si="1097"/>
        <v>0</v>
      </c>
      <c r="U937" s="108"/>
      <c r="V937" s="107"/>
      <c r="W937" s="76">
        <f t="shared" si="1098"/>
        <v>0</v>
      </c>
      <c r="X937" s="125"/>
      <c r="Y937" s="107"/>
      <c r="Z937" s="76">
        <f t="shared" si="1099"/>
        <v>0</v>
      </c>
      <c r="AA937" s="108"/>
      <c r="AB937" s="107"/>
      <c r="AC937" s="76">
        <f t="shared" si="1100"/>
        <v>0</v>
      </c>
      <c r="AD937" s="108"/>
      <c r="AE937" s="107"/>
      <c r="AF937" s="76">
        <f t="shared" si="1101"/>
        <v>0</v>
      </c>
      <c r="AG937" s="108"/>
      <c r="AH937" s="107"/>
      <c r="AI937" s="76">
        <f t="shared" si="1102"/>
        <v>0</v>
      </c>
      <c r="AJ937" s="108"/>
      <c r="AK937" s="107"/>
      <c r="AL937" s="76">
        <f t="shared" si="1103"/>
        <v>0</v>
      </c>
      <c r="AM937" s="108"/>
      <c r="AN937" s="107"/>
      <c r="AO937" s="76">
        <f t="shared" si="1104"/>
        <v>0</v>
      </c>
      <c r="AP937" s="108"/>
      <c r="AQ937" s="107"/>
      <c r="AR937" s="76">
        <f t="shared" si="1105"/>
        <v>0</v>
      </c>
      <c r="AS937" s="108"/>
      <c r="AT937" s="100"/>
      <c r="AU937" s="84"/>
    </row>
    <row r="938" spans="1:47" ht="15" customHeight="1">
      <c r="A938" s="546" t="s">
        <v>22</v>
      </c>
      <c r="B938" s="532" t="s">
        <v>18</v>
      </c>
      <c r="C938" s="532" t="s">
        <v>19</v>
      </c>
      <c r="D938" s="532" t="s">
        <v>204</v>
      </c>
      <c r="E938" s="532" t="s">
        <v>21</v>
      </c>
      <c r="F938" s="550" t="s">
        <v>23</v>
      </c>
      <c r="G938" s="512" t="s">
        <v>24</v>
      </c>
      <c r="H938" s="502" t="s">
        <v>25</v>
      </c>
      <c r="I938" s="504" t="s">
        <v>26</v>
      </c>
      <c r="J938" s="512" t="s">
        <v>24</v>
      </c>
      <c r="K938" s="502" t="s">
        <v>25</v>
      </c>
      <c r="L938" s="504" t="s">
        <v>26</v>
      </c>
      <c r="M938" s="512" t="s">
        <v>24</v>
      </c>
      <c r="N938" s="502" t="s">
        <v>25</v>
      </c>
      <c r="O938" s="504" t="s">
        <v>26</v>
      </c>
      <c r="P938" s="512" t="s">
        <v>24</v>
      </c>
      <c r="Q938" s="502" t="s">
        <v>25</v>
      </c>
      <c r="R938" s="504" t="s">
        <v>26</v>
      </c>
      <c r="S938" s="512" t="s">
        <v>24</v>
      </c>
      <c r="T938" s="502" t="s">
        <v>25</v>
      </c>
      <c r="U938" s="504" t="s">
        <v>26</v>
      </c>
      <c r="V938" s="512" t="s">
        <v>24</v>
      </c>
      <c r="W938" s="502" t="s">
        <v>25</v>
      </c>
      <c r="X938" s="542" t="s">
        <v>26</v>
      </c>
      <c r="Y938" s="512" t="s">
        <v>24</v>
      </c>
      <c r="Z938" s="502" t="s">
        <v>25</v>
      </c>
      <c r="AA938" s="504" t="s">
        <v>26</v>
      </c>
      <c r="AB938" s="512" t="s">
        <v>24</v>
      </c>
      <c r="AC938" s="502" t="s">
        <v>25</v>
      </c>
      <c r="AD938" s="504" t="s">
        <v>26</v>
      </c>
      <c r="AE938" s="512" t="s">
        <v>24</v>
      </c>
      <c r="AF938" s="502" t="s">
        <v>25</v>
      </c>
      <c r="AG938" s="504" t="s">
        <v>26</v>
      </c>
      <c r="AH938" s="512" t="s">
        <v>24</v>
      </c>
      <c r="AI938" s="502" t="s">
        <v>25</v>
      </c>
      <c r="AJ938" s="504" t="s">
        <v>26</v>
      </c>
      <c r="AK938" s="512" t="s">
        <v>24</v>
      </c>
      <c r="AL938" s="502" t="s">
        <v>25</v>
      </c>
      <c r="AM938" s="504" t="s">
        <v>26</v>
      </c>
      <c r="AN938" s="512" t="s">
        <v>24</v>
      </c>
      <c r="AO938" s="502" t="s">
        <v>25</v>
      </c>
      <c r="AP938" s="504" t="s">
        <v>26</v>
      </c>
      <c r="AQ938" s="512" t="s">
        <v>24</v>
      </c>
      <c r="AR938" s="502" t="s">
        <v>25</v>
      </c>
      <c r="AS938" s="504" t="s">
        <v>26</v>
      </c>
      <c r="AT938" s="544" t="s">
        <v>24</v>
      </c>
      <c r="AU938" s="552" t="s">
        <v>27</v>
      </c>
    </row>
    <row r="939" spans="1:47" ht="15" customHeight="1">
      <c r="A939" s="547"/>
      <c r="B939" s="533"/>
      <c r="C939" s="533"/>
      <c r="D939" s="533"/>
      <c r="E939" s="533"/>
      <c r="F939" s="551"/>
      <c r="G939" s="513"/>
      <c r="H939" s="503"/>
      <c r="I939" s="505"/>
      <c r="J939" s="513"/>
      <c r="K939" s="503"/>
      <c r="L939" s="505"/>
      <c r="M939" s="513"/>
      <c r="N939" s="503"/>
      <c r="O939" s="505"/>
      <c r="P939" s="513"/>
      <c r="Q939" s="503"/>
      <c r="R939" s="505"/>
      <c r="S939" s="513"/>
      <c r="T939" s="503"/>
      <c r="U939" s="505"/>
      <c r="V939" s="513"/>
      <c r="W939" s="503"/>
      <c r="X939" s="543"/>
      <c r="Y939" s="513"/>
      <c r="Z939" s="503"/>
      <c r="AA939" s="505"/>
      <c r="AB939" s="513"/>
      <c r="AC939" s="503"/>
      <c r="AD939" s="505"/>
      <c r="AE939" s="513"/>
      <c r="AF939" s="503"/>
      <c r="AG939" s="505"/>
      <c r="AH939" s="513"/>
      <c r="AI939" s="503"/>
      <c r="AJ939" s="505"/>
      <c r="AK939" s="513"/>
      <c r="AL939" s="503"/>
      <c r="AM939" s="505"/>
      <c r="AN939" s="513"/>
      <c r="AO939" s="503"/>
      <c r="AP939" s="505"/>
      <c r="AQ939" s="513"/>
      <c r="AR939" s="503"/>
      <c r="AS939" s="505"/>
      <c r="AT939" s="545"/>
      <c r="AU939" s="553"/>
    </row>
    <row r="940" spans="1:47" ht="15" customHeight="1">
      <c r="A940" s="534" t="s">
        <v>246</v>
      </c>
      <c r="B940" s="548" t="s">
        <v>482</v>
      </c>
      <c r="C940" s="536">
        <v>1606</v>
      </c>
      <c r="D940" s="564" t="s">
        <v>483</v>
      </c>
      <c r="E940" s="540" t="s">
        <v>484</v>
      </c>
      <c r="F940" s="91" t="s">
        <v>31</v>
      </c>
      <c r="G940" s="103"/>
      <c r="H940" s="75">
        <f t="shared" ref="H940:H948" si="1106">G940-I940</f>
        <v>0</v>
      </c>
      <c r="I940" s="104"/>
      <c r="J940" s="103"/>
      <c r="K940" s="75">
        <f t="shared" ref="K940:K948" si="1107">J940-L940</f>
        <v>0</v>
      </c>
      <c r="L940" s="104"/>
      <c r="M940" s="103"/>
      <c r="N940" s="75">
        <f t="shared" ref="N940:N948" si="1108">M940-O940</f>
        <v>0</v>
      </c>
      <c r="O940" s="104"/>
      <c r="P940" s="103"/>
      <c r="Q940" s="75">
        <f t="shared" ref="Q940:Q948" si="1109">P940-R940</f>
        <v>0</v>
      </c>
      <c r="R940" s="104"/>
      <c r="S940" s="103"/>
      <c r="T940" s="75">
        <f t="shared" ref="T940:T948" si="1110">S940-U940</f>
        <v>0</v>
      </c>
      <c r="U940" s="104"/>
      <c r="V940" s="103"/>
      <c r="W940" s="75">
        <f t="shared" ref="W940:W948" si="1111">V940-X940</f>
        <v>0</v>
      </c>
      <c r="X940" s="123"/>
      <c r="Y940" s="103"/>
      <c r="Z940" s="75">
        <f t="shared" ref="Z940:Z948" si="1112">Y940-AA940</f>
        <v>0</v>
      </c>
      <c r="AA940" s="104"/>
      <c r="AB940" s="103"/>
      <c r="AC940" s="75">
        <f t="shared" ref="AC940:AC948" si="1113">AB940-AD940</f>
        <v>0</v>
      </c>
      <c r="AD940" s="104"/>
      <c r="AE940" s="103"/>
      <c r="AF940" s="75">
        <f t="shared" ref="AF940:AF948" si="1114">AE940-AG940</f>
        <v>0</v>
      </c>
      <c r="AG940" s="104"/>
      <c r="AH940" s="103"/>
      <c r="AI940" s="75">
        <f t="shared" ref="AI940:AI948" si="1115">AH940-AJ940</f>
        <v>0</v>
      </c>
      <c r="AJ940" s="104"/>
      <c r="AK940" s="103"/>
      <c r="AL940" s="75">
        <f t="shared" ref="AL940:AL948" si="1116">AK940-AM940</f>
        <v>0</v>
      </c>
      <c r="AM940" s="104"/>
      <c r="AN940" s="103"/>
      <c r="AO940" s="75">
        <f t="shared" ref="AO940:AO948" si="1117">AN940-AP940</f>
        <v>0</v>
      </c>
      <c r="AP940" s="104"/>
      <c r="AQ940" s="103"/>
      <c r="AR940" s="75">
        <f t="shared" ref="AR940:AR948" si="1118">AQ940-AS940</f>
        <v>0</v>
      </c>
      <c r="AS940" s="104"/>
      <c r="AT940" s="98"/>
      <c r="AU940" s="77" t="s">
        <v>32</v>
      </c>
    </row>
    <row r="941" spans="1:47" ht="15" customHeight="1">
      <c r="A941" s="534"/>
      <c r="B941" s="548"/>
      <c r="C941" s="536"/>
      <c r="D941" s="564"/>
      <c r="E941" s="540"/>
      <c r="F941" s="91" t="s">
        <v>33</v>
      </c>
      <c r="G941" s="103"/>
      <c r="H941" s="75">
        <f t="shared" si="1106"/>
        <v>0</v>
      </c>
      <c r="I941" s="104"/>
      <c r="J941" s="103"/>
      <c r="K941" s="75">
        <f t="shared" si="1107"/>
        <v>0</v>
      </c>
      <c r="L941" s="104"/>
      <c r="M941" s="103"/>
      <c r="N941" s="75">
        <f t="shared" si="1108"/>
        <v>0</v>
      </c>
      <c r="O941" s="104"/>
      <c r="P941" s="103"/>
      <c r="Q941" s="75">
        <f t="shared" si="1109"/>
        <v>0</v>
      </c>
      <c r="R941" s="104"/>
      <c r="S941" s="103"/>
      <c r="T941" s="75">
        <f t="shared" si="1110"/>
        <v>0</v>
      </c>
      <c r="U941" s="104"/>
      <c r="V941" s="103"/>
      <c r="W941" s="75">
        <f t="shared" si="1111"/>
        <v>0</v>
      </c>
      <c r="X941" s="123"/>
      <c r="Y941" s="103"/>
      <c r="Z941" s="75">
        <f t="shared" si="1112"/>
        <v>0</v>
      </c>
      <c r="AA941" s="104"/>
      <c r="AB941" s="103"/>
      <c r="AC941" s="75">
        <f t="shared" si="1113"/>
        <v>0</v>
      </c>
      <c r="AD941" s="104"/>
      <c r="AE941" s="103"/>
      <c r="AF941" s="75">
        <f t="shared" si="1114"/>
        <v>0</v>
      </c>
      <c r="AG941" s="104"/>
      <c r="AH941" s="103"/>
      <c r="AI941" s="75">
        <f t="shared" si="1115"/>
        <v>0</v>
      </c>
      <c r="AJ941" s="104"/>
      <c r="AK941" s="103"/>
      <c r="AL941" s="75">
        <f t="shared" si="1116"/>
        <v>0</v>
      </c>
      <c r="AM941" s="104"/>
      <c r="AN941" s="103"/>
      <c r="AO941" s="75">
        <f t="shared" si="1117"/>
        <v>0</v>
      </c>
      <c r="AP941" s="104"/>
      <c r="AQ941" s="103"/>
      <c r="AR941" s="75">
        <f t="shared" si="1118"/>
        <v>0</v>
      </c>
      <c r="AS941" s="104"/>
      <c r="AT941" s="98"/>
      <c r="AU941" s="78">
        <f>SUM(G940:G948,J940:J948,M940:M948,P940:P948,S940:S948,V940:V948,Y940:Y948,AB940:AB948,AE940:AE948,AH940:AH948,AK940:AK948,AT940:AT948,AN940:AN948,AQ940:AQ948)</f>
        <v>1703308</v>
      </c>
    </row>
    <row r="942" spans="1:47" ht="15" customHeight="1">
      <c r="A942" s="534"/>
      <c r="B942" s="548"/>
      <c r="C942" s="536"/>
      <c r="D942" s="564"/>
      <c r="E942" s="540"/>
      <c r="F942" s="91" t="s">
        <v>34</v>
      </c>
      <c r="G942" s="103">
        <v>35000</v>
      </c>
      <c r="H942" s="75">
        <f t="shared" si="1106"/>
        <v>0</v>
      </c>
      <c r="I942" s="104">
        <v>35000</v>
      </c>
      <c r="J942" s="103"/>
      <c r="K942" s="75">
        <f t="shared" si="1107"/>
        <v>0</v>
      </c>
      <c r="L942" s="104"/>
      <c r="M942" s="103"/>
      <c r="N942" s="75">
        <f t="shared" si="1108"/>
        <v>0</v>
      </c>
      <c r="O942" s="104"/>
      <c r="P942" s="103"/>
      <c r="Q942" s="75">
        <f t="shared" si="1109"/>
        <v>0</v>
      </c>
      <c r="R942" s="104"/>
      <c r="S942" s="103"/>
      <c r="T942" s="75">
        <f t="shared" si="1110"/>
        <v>0</v>
      </c>
      <c r="U942" s="104"/>
      <c r="V942" s="103"/>
      <c r="W942" s="75">
        <f t="shared" si="1111"/>
        <v>0</v>
      </c>
      <c r="X942" s="123"/>
      <c r="Y942" s="103"/>
      <c r="Z942" s="75">
        <f t="shared" si="1112"/>
        <v>0</v>
      </c>
      <c r="AA942" s="104"/>
      <c r="AB942" s="103"/>
      <c r="AC942" s="75">
        <f t="shared" si="1113"/>
        <v>0</v>
      </c>
      <c r="AD942" s="104"/>
      <c r="AE942" s="103"/>
      <c r="AF942" s="75">
        <f t="shared" si="1114"/>
        <v>0</v>
      </c>
      <c r="AG942" s="104"/>
      <c r="AH942" s="103"/>
      <c r="AI942" s="75">
        <f t="shared" si="1115"/>
        <v>0</v>
      </c>
      <c r="AJ942" s="104"/>
      <c r="AK942" s="103"/>
      <c r="AL942" s="75">
        <f t="shared" si="1116"/>
        <v>0</v>
      </c>
      <c r="AM942" s="104"/>
      <c r="AN942" s="103"/>
      <c r="AO942" s="75">
        <f t="shared" si="1117"/>
        <v>0</v>
      </c>
      <c r="AP942" s="104"/>
      <c r="AQ942" s="103"/>
      <c r="AR942" s="75">
        <f t="shared" si="1118"/>
        <v>0</v>
      </c>
      <c r="AS942" s="104"/>
      <c r="AT942" s="98"/>
      <c r="AU942" s="79" t="s">
        <v>35</v>
      </c>
    </row>
    <row r="943" spans="1:47" ht="15" customHeight="1">
      <c r="A943" s="534"/>
      <c r="B943" s="548"/>
      <c r="C943" s="536"/>
      <c r="D943" s="564"/>
      <c r="E943" s="540"/>
      <c r="F943" s="91" t="s">
        <v>36</v>
      </c>
      <c r="G943" s="103">
        <v>380000</v>
      </c>
      <c r="H943" s="75">
        <f t="shared" si="1106"/>
        <v>0</v>
      </c>
      <c r="I943" s="104">
        <v>380000</v>
      </c>
      <c r="J943" s="103"/>
      <c r="K943" s="75">
        <f t="shared" si="1107"/>
        <v>0</v>
      </c>
      <c r="L943" s="104"/>
      <c r="M943" s="103"/>
      <c r="N943" s="75">
        <f t="shared" si="1108"/>
        <v>0</v>
      </c>
      <c r="O943" s="104"/>
      <c r="P943" s="103"/>
      <c r="Q943" s="75">
        <f t="shared" si="1109"/>
        <v>0</v>
      </c>
      <c r="R943" s="104"/>
      <c r="S943" s="103"/>
      <c r="T943" s="75">
        <f t="shared" si="1110"/>
        <v>0</v>
      </c>
      <c r="U943" s="104"/>
      <c r="V943" s="103"/>
      <c r="W943" s="75">
        <f t="shared" si="1111"/>
        <v>0</v>
      </c>
      <c r="X943" s="123"/>
      <c r="Y943" s="103"/>
      <c r="Z943" s="75">
        <f t="shared" si="1112"/>
        <v>0</v>
      </c>
      <c r="AA943" s="104"/>
      <c r="AB943" s="103"/>
      <c r="AC943" s="75">
        <f t="shared" si="1113"/>
        <v>0</v>
      </c>
      <c r="AD943" s="104"/>
      <c r="AE943" s="103"/>
      <c r="AF943" s="75">
        <f t="shared" si="1114"/>
        <v>0</v>
      </c>
      <c r="AG943" s="104"/>
      <c r="AH943" s="103"/>
      <c r="AI943" s="75">
        <f t="shared" si="1115"/>
        <v>0</v>
      </c>
      <c r="AJ943" s="104"/>
      <c r="AK943" s="103"/>
      <c r="AL943" s="75">
        <f t="shared" si="1116"/>
        <v>0</v>
      </c>
      <c r="AM943" s="104"/>
      <c r="AN943" s="103"/>
      <c r="AO943" s="75">
        <f t="shared" si="1117"/>
        <v>0</v>
      </c>
      <c r="AP943" s="104"/>
      <c r="AQ943" s="103"/>
      <c r="AR943" s="75">
        <f t="shared" si="1118"/>
        <v>0</v>
      </c>
      <c r="AS943" s="104"/>
      <c r="AT943" s="98"/>
      <c r="AU943" s="78">
        <f>SUM(H940:H948,K940:K948,N940:N948,Q940:Q948,T940:T948,W940:W948,Z940:Z948,AC940:AC948,AF940:AF948,AI940:AI948,AL940:AL948,AO940:AO948,AR940:AR948)</f>
        <v>0</v>
      </c>
    </row>
    <row r="944" spans="1:47" ht="15" customHeight="1">
      <c r="A944" s="534"/>
      <c r="B944" s="548"/>
      <c r="C944" s="536"/>
      <c r="D944" s="564"/>
      <c r="E944" s="540"/>
      <c r="F944" s="91" t="s">
        <v>37</v>
      </c>
      <c r="G944" s="103"/>
      <c r="H944" s="75">
        <f t="shared" si="1106"/>
        <v>0</v>
      </c>
      <c r="I944" s="104"/>
      <c r="J944" s="103"/>
      <c r="K944" s="75">
        <f t="shared" si="1107"/>
        <v>0</v>
      </c>
      <c r="L944" s="104"/>
      <c r="M944" s="103"/>
      <c r="N944" s="75">
        <f t="shared" si="1108"/>
        <v>0</v>
      </c>
      <c r="O944" s="104"/>
      <c r="P944" s="103"/>
      <c r="Q944" s="75">
        <f t="shared" si="1109"/>
        <v>0</v>
      </c>
      <c r="R944" s="104"/>
      <c r="S944" s="103"/>
      <c r="T944" s="75">
        <f t="shared" si="1110"/>
        <v>0</v>
      </c>
      <c r="U944" s="104"/>
      <c r="V944" s="103"/>
      <c r="W944" s="75">
        <f t="shared" si="1111"/>
        <v>0</v>
      </c>
      <c r="X944" s="123"/>
      <c r="Y944" s="103"/>
      <c r="Z944" s="75">
        <f t="shared" si="1112"/>
        <v>0</v>
      </c>
      <c r="AA944" s="104"/>
      <c r="AB944" s="103"/>
      <c r="AC944" s="75">
        <f t="shared" si="1113"/>
        <v>0</v>
      </c>
      <c r="AD944" s="104"/>
      <c r="AE944" s="103"/>
      <c r="AF944" s="75">
        <f t="shared" si="1114"/>
        <v>0</v>
      </c>
      <c r="AG944" s="104"/>
      <c r="AH944" s="103"/>
      <c r="AI944" s="75">
        <f t="shared" si="1115"/>
        <v>0</v>
      </c>
      <c r="AJ944" s="104"/>
      <c r="AK944" s="103"/>
      <c r="AL944" s="75">
        <f t="shared" si="1116"/>
        <v>0</v>
      </c>
      <c r="AM944" s="104"/>
      <c r="AN944" s="103"/>
      <c r="AO944" s="75">
        <f t="shared" si="1117"/>
        <v>0</v>
      </c>
      <c r="AP944" s="104"/>
      <c r="AQ944" s="103"/>
      <c r="AR944" s="75">
        <f t="shared" si="1118"/>
        <v>0</v>
      </c>
      <c r="AS944" s="104"/>
      <c r="AT944" s="98"/>
      <c r="AU944" s="79" t="s">
        <v>38</v>
      </c>
    </row>
    <row r="945" spans="1:47" ht="15" customHeight="1">
      <c r="A945" s="534"/>
      <c r="B945" s="548"/>
      <c r="C945" s="536"/>
      <c r="D945" s="564"/>
      <c r="E945" s="540"/>
      <c r="F945" s="91" t="s">
        <v>40</v>
      </c>
      <c r="G945" s="103"/>
      <c r="H945" s="75">
        <f t="shared" si="1106"/>
        <v>0</v>
      </c>
      <c r="I945" s="104"/>
      <c r="J945" s="103"/>
      <c r="K945" s="75">
        <f t="shared" si="1107"/>
        <v>0</v>
      </c>
      <c r="L945" s="104"/>
      <c r="M945" s="103"/>
      <c r="N945" s="75">
        <f t="shared" si="1108"/>
        <v>0</v>
      </c>
      <c r="O945" s="104"/>
      <c r="P945" s="103">
        <f>SUM(1133308+155000)</f>
        <v>1288308</v>
      </c>
      <c r="Q945" s="75">
        <f t="shared" si="1109"/>
        <v>0</v>
      </c>
      <c r="R945" s="104">
        <v>1288308</v>
      </c>
      <c r="S945" s="103"/>
      <c r="T945" s="75">
        <f t="shared" si="1110"/>
        <v>0</v>
      </c>
      <c r="U945" s="104"/>
      <c r="V945" s="103"/>
      <c r="W945" s="75">
        <f t="shared" si="1111"/>
        <v>0</v>
      </c>
      <c r="X945" s="123"/>
      <c r="Y945" s="103"/>
      <c r="Z945" s="75">
        <f t="shared" si="1112"/>
        <v>0</v>
      </c>
      <c r="AA945" s="104"/>
      <c r="AB945" s="103"/>
      <c r="AC945" s="75">
        <f t="shared" si="1113"/>
        <v>0</v>
      </c>
      <c r="AD945" s="104"/>
      <c r="AE945" s="103"/>
      <c r="AF945" s="75">
        <f t="shared" si="1114"/>
        <v>0</v>
      </c>
      <c r="AG945" s="104"/>
      <c r="AH945" s="103"/>
      <c r="AI945" s="75">
        <f t="shared" si="1115"/>
        <v>0</v>
      </c>
      <c r="AJ945" s="104"/>
      <c r="AK945" s="103"/>
      <c r="AL945" s="75">
        <f t="shared" si="1116"/>
        <v>0</v>
      </c>
      <c r="AM945" s="104"/>
      <c r="AN945" s="103"/>
      <c r="AO945" s="75">
        <f t="shared" si="1117"/>
        <v>0</v>
      </c>
      <c r="AP945" s="104"/>
      <c r="AQ945" s="103"/>
      <c r="AR945" s="75">
        <f t="shared" si="1118"/>
        <v>0</v>
      </c>
      <c r="AS945" s="104"/>
      <c r="AT945" s="98"/>
      <c r="AU945" s="78">
        <f>SUM(I940:I948,L940:L948,O940:O948,R940:R948,U940:U948,X940:X948,AA940:AA948,AD940:AD948,AG940:AG948,AJ940:AJ948,AM940:AM948,AP940:AP948,AS940:AS948)</f>
        <v>1703308</v>
      </c>
    </row>
    <row r="946" spans="1:47" ht="15" customHeight="1">
      <c r="A946" s="534"/>
      <c r="B946" s="548"/>
      <c r="C946" s="536"/>
      <c r="D946" s="564"/>
      <c r="E946" s="540"/>
      <c r="F946" s="91" t="s">
        <v>41</v>
      </c>
      <c r="G946" s="103"/>
      <c r="H946" s="75">
        <f t="shared" si="1106"/>
        <v>0</v>
      </c>
      <c r="I946" s="104"/>
      <c r="J946" s="103"/>
      <c r="K946" s="75">
        <f t="shared" si="1107"/>
        <v>0</v>
      </c>
      <c r="L946" s="104"/>
      <c r="M946" s="103"/>
      <c r="N946" s="75">
        <f t="shared" si="1108"/>
        <v>0</v>
      </c>
      <c r="O946" s="104"/>
      <c r="P946" s="103"/>
      <c r="Q946" s="75">
        <f t="shared" si="1109"/>
        <v>0</v>
      </c>
      <c r="R946" s="104"/>
      <c r="S946" s="103"/>
      <c r="T946" s="75">
        <f t="shared" si="1110"/>
        <v>0</v>
      </c>
      <c r="U946" s="104"/>
      <c r="V946" s="103"/>
      <c r="W946" s="75">
        <f t="shared" si="1111"/>
        <v>0</v>
      </c>
      <c r="X946" s="123"/>
      <c r="Y946" s="103"/>
      <c r="Z946" s="75">
        <f t="shared" si="1112"/>
        <v>0</v>
      </c>
      <c r="AA946" s="104"/>
      <c r="AB946" s="103"/>
      <c r="AC946" s="75">
        <f t="shared" si="1113"/>
        <v>0</v>
      </c>
      <c r="AD946" s="104"/>
      <c r="AE946" s="103"/>
      <c r="AF946" s="75">
        <f t="shared" si="1114"/>
        <v>0</v>
      </c>
      <c r="AG946" s="104"/>
      <c r="AH946" s="103"/>
      <c r="AI946" s="75">
        <f t="shared" si="1115"/>
        <v>0</v>
      </c>
      <c r="AJ946" s="104"/>
      <c r="AK946" s="103"/>
      <c r="AL946" s="75">
        <f t="shared" si="1116"/>
        <v>0</v>
      </c>
      <c r="AM946" s="104"/>
      <c r="AN946" s="103"/>
      <c r="AO946" s="75">
        <f t="shared" si="1117"/>
        <v>0</v>
      </c>
      <c r="AP946" s="104"/>
      <c r="AQ946" s="103"/>
      <c r="AR946" s="75">
        <f t="shared" si="1118"/>
        <v>0</v>
      </c>
      <c r="AS946" s="104"/>
      <c r="AT946" s="98"/>
      <c r="AU946" s="79" t="s">
        <v>42</v>
      </c>
    </row>
    <row r="947" spans="1:47" ht="15" customHeight="1">
      <c r="A947" s="534"/>
      <c r="B947" s="548"/>
      <c r="C947" s="536"/>
      <c r="D947" s="564"/>
      <c r="E947" s="540"/>
      <c r="F947" s="91" t="s">
        <v>43</v>
      </c>
      <c r="G947" s="103"/>
      <c r="H947" s="75">
        <f t="shared" si="1106"/>
        <v>0</v>
      </c>
      <c r="I947" s="104"/>
      <c r="J947" s="103"/>
      <c r="K947" s="75">
        <f t="shared" si="1107"/>
        <v>0</v>
      </c>
      <c r="L947" s="104"/>
      <c r="M947" s="103"/>
      <c r="N947" s="75">
        <f t="shared" si="1108"/>
        <v>0</v>
      </c>
      <c r="O947" s="104"/>
      <c r="P947" s="103"/>
      <c r="Q947" s="75">
        <f t="shared" si="1109"/>
        <v>0</v>
      </c>
      <c r="R947" s="104"/>
      <c r="S947" s="103"/>
      <c r="T947" s="75">
        <f t="shared" si="1110"/>
        <v>0</v>
      </c>
      <c r="U947" s="104"/>
      <c r="V947" s="103"/>
      <c r="W947" s="75">
        <f t="shared" si="1111"/>
        <v>0</v>
      </c>
      <c r="X947" s="123"/>
      <c r="Y947" s="103"/>
      <c r="Z947" s="75">
        <f t="shared" si="1112"/>
        <v>0</v>
      </c>
      <c r="AA947" s="104"/>
      <c r="AB947" s="103"/>
      <c r="AC947" s="75">
        <f t="shared" si="1113"/>
        <v>0</v>
      </c>
      <c r="AD947" s="104"/>
      <c r="AE947" s="103"/>
      <c r="AF947" s="75">
        <f t="shared" si="1114"/>
        <v>0</v>
      </c>
      <c r="AG947" s="104"/>
      <c r="AH947" s="103"/>
      <c r="AI947" s="75">
        <f t="shared" si="1115"/>
        <v>0</v>
      </c>
      <c r="AJ947" s="104"/>
      <c r="AK947" s="103"/>
      <c r="AL947" s="75">
        <f t="shared" si="1116"/>
        <v>0</v>
      </c>
      <c r="AM947" s="104"/>
      <c r="AN947" s="103"/>
      <c r="AO947" s="75">
        <f t="shared" si="1117"/>
        <v>0</v>
      </c>
      <c r="AP947" s="104"/>
      <c r="AQ947" s="103"/>
      <c r="AR947" s="75">
        <f t="shared" si="1118"/>
        <v>0</v>
      </c>
      <c r="AS947" s="104"/>
      <c r="AT947" s="98"/>
      <c r="AU947" s="80">
        <f>AU945/AU941</f>
        <v>1</v>
      </c>
    </row>
    <row r="948" spans="1:47" ht="15" customHeight="1">
      <c r="A948" s="535"/>
      <c r="B948" s="549"/>
      <c r="C948" s="537"/>
      <c r="D948" s="567"/>
      <c r="E948" s="541"/>
      <c r="F948" s="92" t="s">
        <v>44</v>
      </c>
      <c r="G948" s="105"/>
      <c r="H948" s="81">
        <f t="shared" si="1106"/>
        <v>0</v>
      </c>
      <c r="I948" s="106"/>
      <c r="J948" s="105"/>
      <c r="K948" s="81">
        <f t="shared" si="1107"/>
        <v>0</v>
      </c>
      <c r="L948" s="106"/>
      <c r="M948" s="105"/>
      <c r="N948" s="81">
        <f t="shared" si="1108"/>
        <v>0</v>
      </c>
      <c r="O948" s="106"/>
      <c r="P948" s="105"/>
      <c r="Q948" s="81">
        <f t="shared" si="1109"/>
        <v>0</v>
      </c>
      <c r="R948" s="106"/>
      <c r="S948" s="105"/>
      <c r="T948" s="81">
        <f t="shared" si="1110"/>
        <v>0</v>
      </c>
      <c r="U948" s="106"/>
      <c r="V948" s="105"/>
      <c r="W948" s="81">
        <f t="shared" si="1111"/>
        <v>0</v>
      </c>
      <c r="X948" s="124"/>
      <c r="Y948" s="105"/>
      <c r="Z948" s="81">
        <f t="shared" si="1112"/>
        <v>0</v>
      </c>
      <c r="AA948" s="106"/>
      <c r="AB948" s="105"/>
      <c r="AC948" s="81">
        <f t="shared" si="1113"/>
        <v>0</v>
      </c>
      <c r="AD948" s="106"/>
      <c r="AE948" s="105"/>
      <c r="AF948" s="81">
        <f t="shared" si="1114"/>
        <v>0</v>
      </c>
      <c r="AG948" s="106"/>
      <c r="AH948" s="105"/>
      <c r="AI948" s="81">
        <f t="shared" si="1115"/>
        <v>0</v>
      </c>
      <c r="AJ948" s="106"/>
      <c r="AK948" s="105"/>
      <c r="AL948" s="81">
        <f t="shared" si="1116"/>
        <v>0</v>
      </c>
      <c r="AM948" s="106"/>
      <c r="AN948" s="105"/>
      <c r="AO948" s="81">
        <f t="shared" si="1117"/>
        <v>0</v>
      </c>
      <c r="AP948" s="106"/>
      <c r="AQ948" s="105"/>
      <c r="AR948" s="81">
        <f t="shared" si="1118"/>
        <v>0</v>
      </c>
      <c r="AS948" s="106"/>
      <c r="AT948" s="99"/>
      <c r="AU948" s="82"/>
    </row>
    <row r="949" spans="1:47" ht="15" customHeight="1">
      <c r="A949" s="546" t="s">
        <v>22</v>
      </c>
      <c r="B949" s="532" t="s">
        <v>18</v>
      </c>
      <c r="C949" s="532" t="s">
        <v>19</v>
      </c>
      <c r="D949" s="532" t="s">
        <v>204</v>
      </c>
      <c r="E949" s="532" t="s">
        <v>21</v>
      </c>
      <c r="F949" s="550" t="s">
        <v>23</v>
      </c>
      <c r="G949" s="512" t="s">
        <v>24</v>
      </c>
      <c r="H949" s="502" t="s">
        <v>25</v>
      </c>
      <c r="I949" s="504" t="s">
        <v>26</v>
      </c>
      <c r="J949" s="512" t="s">
        <v>24</v>
      </c>
      <c r="K949" s="502" t="s">
        <v>25</v>
      </c>
      <c r="L949" s="504" t="s">
        <v>26</v>
      </c>
      <c r="M949" s="512" t="s">
        <v>24</v>
      </c>
      <c r="N949" s="502" t="s">
        <v>25</v>
      </c>
      <c r="O949" s="504" t="s">
        <v>26</v>
      </c>
      <c r="P949" s="512" t="s">
        <v>24</v>
      </c>
      <c r="Q949" s="502" t="s">
        <v>25</v>
      </c>
      <c r="R949" s="504" t="s">
        <v>26</v>
      </c>
      <c r="S949" s="512" t="s">
        <v>24</v>
      </c>
      <c r="T949" s="502" t="s">
        <v>25</v>
      </c>
      <c r="U949" s="504" t="s">
        <v>26</v>
      </c>
      <c r="V949" s="512" t="s">
        <v>24</v>
      </c>
      <c r="W949" s="502" t="s">
        <v>25</v>
      </c>
      <c r="X949" s="542" t="s">
        <v>26</v>
      </c>
      <c r="Y949" s="512" t="s">
        <v>24</v>
      </c>
      <c r="Z949" s="502" t="s">
        <v>25</v>
      </c>
      <c r="AA949" s="504" t="s">
        <v>26</v>
      </c>
      <c r="AB949" s="512" t="s">
        <v>24</v>
      </c>
      <c r="AC949" s="502" t="s">
        <v>25</v>
      </c>
      <c r="AD949" s="504" t="s">
        <v>26</v>
      </c>
      <c r="AE949" s="512" t="s">
        <v>24</v>
      </c>
      <c r="AF949" s="502" t="s">
        <v>25</v>
      </c>
      <c r="AG949" s="504" t="s">
        <v>26</v>
      </c>
      <c r="AH949" s="512" t="s">
        <v>24</v>
      </c>
      <c r="AI949" s="502" t="s">
        <v>25</v>
      </c>
      <c r="AJ949" s="504" t="s">
        <v>26</v>
      </c>
      <c r="AK949" s="512" t="s">
        <v>24</v>
      </c>
      <c r="AL949" s="502" t="s">
        <v>25</v>
      </c>
      <c r="AM949" s="504" t="s">
        <v>26</v>
      </c>
      <c r="AN949" s="512" t="s">
        <v>24</v>
      </c>
      <c r="AO949" s="502" t="s">
        <v>25</v>
      </c>
      <c r="AP949" s="504" t="s">
        <v>26</v>
      </c>
      <c r="AQ949" s="512" t="s">
        <v>24</v>
      </c>
      <c r="AR949" s="502" t="s">
        <v>25</v>
      </c>
      <c r="AS949" s="504" t="s">
        <v>26</v>
      </c>
      <c r="AT949" s="544" t="s">
        <v>24</v>
      </c>
      <c r="AU949" s="552" t="s">
        <v>27</v>
      </c>
    </row>
    <row r="950" spans="1:47" ht="15" customHeight="1">
      <c r="A950" s="547"/>
      <c r="B950" s="533"/>
      <c r="C950" s="533"/>
      <c r="D950" s="533"/>
      <c r="E950" s="533"/>
      <c r="F950" s="551"/>
      <c r="G950" s="513"/>
      <c r="H950" s="503"/>
      <c r="I950" s="505"/>
      <c r="J950" s="513"/>
      <c r="K950" s="503"/>
      <c r="L950" s="505"/>
      <c r="M950" s="513"/>
      <c r="N950" s="503"/>
      <c r="O950" s="505"/>
      <c r="P950" s="513"/>
      <c r="Q950" s="503"/>
      <c r="R950" s="505"/>
      <c r="S950" s="513"/>
      <c r="T950" s="503"/>
      <c r="U950" s="505"/>
      <c r="V950" s="513"/>
      <c r="W950" s="503"/>
      <c r="X950" s="543"/>
      <c r="Y950" s="513"/>
      <c r="Z950" s="503"/>
      <c r="AA950" s="505"/>
      <c r="AB950" s="513"/>
      <c r="AC950" s="503"/>
      <c r="AD950" s="505"/>
      <c r="AE950" s="513"/>
      <c r="AF950" s="503"/>
      <c r="AG950" s="505"/>
      <c r="AH950" s="513"/>
      <c r="AI950" s="503"/>
      <c r="AJ950" s="505"/>
      <c r="AK950" s="513"/>
      <c r="AL950" s="503"/>
      <c r="AM950" s="505"/>
      <c r="AN950" s="513"/>
      <c r="AO950" s="503"/>
      <c r="AP950" s="505"/>
      <c r="AQ950" s="513"/>
      <c r="AR950" s="503"/>
      <c r="AS950" s="505"/>
      <c r="AT950" s="545"/>
      <c r="AU950" s="553"/>
    </row>
    <row r="951" spans="1:47" ht="15" customHeight="1">
      <c r="A951" s="534" t="s">
        <v>246</v>
      </c>
      <c r="B951" s="548" t="s">
        <v>485</v>
      </c>
      <c r="C951" s="536">
        <v>2175</v>
      </c>
      <c r="D951" s="538" t="s">
        <v>486</v>
      </c>
      <c r="E951" s="540" t="s">
        <v>487</v>
      </c>
      <c r="F951" s="91" t="s">
        <v>31</v>
      </c>
      <c r="G951" s="103"/>
      <c r="H951" s="75">
        <f t="shared" ref="H951:H960" si="1119">G951-I951</f>
        <v>0</v>
      </c>
      <c r="I951" s="104"/>
      <c r="J951" s="103"/>
      <c r="K951" s="75">
        <f t="shared" ref="K951:K960" si="1120">J951-L951</f>
        <v>0</v>
      </c>
      <c r="L951" s="104"/>
      <c r="M951" s="103"/>
      <c r="N951" s="75">
        <f t="shared" ref="N951:N960" si="1121">M951-O951</f>
        <v>0</v>
      </c>
      <c r="O951" s="104"/>
      <c r="P951" s="103"/>
      <c r="Q951" s="75">
        <f t="shared" ref="Q951:Q960" si="1122">P951-R951</f>
        <v>0</v>
      </c>
      <c r="R951" s="104"/>
      <c r="S951" s="103"/>
      <c r="T951" s="75">
        <f t="shared" ref="T951:T960" si="1123">S951-U951</f>
        <v>0</v>
      </c>
      <c r="U951" s="104"/>
      <c r="V951" s="103"/>
      <c r="W951" s="75">
        <f t="shared" ref="W951:W960" si="1124">V951-X951</f>
        <v>0</v>
      </c>
      <c r="X951" s="123"/>
      <c r="Y951" s="103"/>
      <c r="Z951" s="75">
        <f t="shared" ref="Z951:Z960" si="1125">Y951-AA951</f>
        <v>0</v>
      </c>
      <c r="AA951" s="104"/>
      <c r="AB951" s="103"/>
      <c r="AC951" s="75">
        <f t="shared" ref="AC951:AC960" si="1126">AB951-AD951</f>
        <v>0</v>
      </c>
      <c r="AD951" s="104"/>
      <c r="AE951" s="103"/>
      <c r="AF951" s="75">
        <f t="shared" ref="AF951:AF960" si="1127">AE951-AG951</f>
        <v>0</v>
      </c>
      <c r="AG951" s="104"/>
      <c r="AH951" s="103"/>
      <c r="AI951" s="75">
        <f t="shared" ref="AI951:AI954" si="1128">AH951-AJ951</f>
        <v>0</v>
      </c>
      <c r="AJ951" s="104"/>
      <c r="AK951" s="103"/>
      <c r="AL951" s="75">
        <f t="shared" ref="AL951:AL954" si="1129">AK951-AM951</f>
        <v>0</v>
      </c>
      <c r="AM951" s="104"/>
      <c r="AN951" s="103"/>
      <c r="AO951" s="75">
        <f t="shared" ref="AO951:AO954" si="1130">AN951-AP951</f>
        <v>0</v>
      </c>
      <c r="AP951" s="104"/>
      <c r="AQ951" s="103"/>
      <c r="AR951" s="75">
        <f t="shared" ref="AR951:AR954" si="1131">AQ951-AS951</f>
        <v>0</v>
      </c>
      <c r="AS951" s="104"/>
      <c r="AT951" s="98"/>
      <c r="AU951" s="77" t="s">
        <v>32</v>
      </c>
    </row>
    <row r="952" spans="1:47">
      <c r="A952" s="534"/>
      <c r="B952" s="548"/>
      <c r="C952" s="536"/>
      <c r="D952" s="538"/>
      <c r="E952" s="540"/>
      <c r="F952" s="91" t="s">
        <v>33</v>
      </c>
      <c r="G952" s="103"/>
      <c r="H952" s="75">
        <f t="shared" si="1119"/>
        <v>0</v>
      </c>
      <c r="I952" s="104"/>
      <c r="J952" s="103"/>
      <c r="K952" s="75">
        <f t="shared" si="1120"/>
        <v>0</v>
      </c>
      <c r="L952" s="104"/>
      <c r="M952" s="103"/>
      <c r="N952" s="75">
        <f t="shared" si="1121"/>
        <v>0</v>
      </c>
      <c r="O952" s="104"/>
      <c r="P952" s="103"/>
      <c r="Q952" s="75">
        <f t="shared" si="1122"/>
        <v>0</v>
      </c>
      <c r="R952" s="104"/>
      <c r="S952" s="103"/>
      <c r="T952" s="75">
        <f t="shared" si="1123"/>
        <v>0</v>
      </c>
      <c r="U952" s="104"/>
      <c r="V952" s="103"/>
      <c r="W952" s="75">
        <f t="shared" si="1124"/>
        <v>0</v>
      </c>
      <c r="X952" s="123"/>
      <c r="Y952" s="103"/>
      <c r="Z952" s="75">
        <f t="shared" si="1125"/>
        <v>0</v>
      </c>
      <c r="AA952" s="104"/>
      <c r="AB952" s="103"/>
      <c r="AC952" s="75">
        <f t="shared" si="1126"/>
        <v>0</v>
      </c>
      <c r="AD952" s="104"/>
      <c r="AE952" s="103"/>
      <c r="AF952" s="75">
        <f t="shared" si="1127"/>
        <v>0</v>
      </c>
      <c r="AG952" s="104"/>
      <c r="AH952" s="103"/>
      <c r="AI952" s="75">
        <f t="shared" si="1128"/>
        <v>0</v>
      </c>
      <c r="AJ952" s="104"/>
      <c r="AK952" s="103"/>
      <c r="AL952" s="75">
        <f t="shared" si="1129"/>
        <v>0</v>
      </c>
      <c r="AM952" s="104"/>
      <c r="AN952" s="103"/>
      <c r="AO952" s="75">
        <f t="shared" si="1130"/>
        <v>0</v>
      </c>
      <c r="AP952" s="104"/>
      <c r="AQ952" s="103"/>
      <c r="AR952" s="75">
        <f t="shared" si="1131"/>
        <v>0</v>
      </c>
      <c r="AS952" s="104"/>
      <c r="AT952" s="98"/>
      <c r="AU952" s="78">
        <f>SUM(G951:G960,J951:J960,M951:M960,P951:P960,S951:S960,V951:V960,Y951:Y960,AB951:AB960,AE951:AE960,AH951:AH960,AK951:AK960,AT951:AT960,AN951:AN960,AQ951:AQ960)</f>
        <v>2698059</v>
      </c>
    </row>
    <row r="953" spans="1:47">
      <c r="A953" s="534"/>
      <c r="B953" s="548"/>
      <c r="C953" s="536"/>
      <c r="D953" s="538"/>
      <c r="E953" s="540"/>
      <c r="F953" s="91" t="s">
        <v>34</v>
      </c>
      <c r="G953" s="103"/>
      <c r="H953" s="75">
        <f t="shared" si="1119"/>
        <v>0</v>
      </c>
      <c r="I953" s="104"/>
      <c r="J953" s="103"/>
      <c r="K953" s="75">
        <f t="shared" si="1120"/>
        <v>0</v>
      </c>
      <c r="L953" s="104"/>
      <c r="M953" s="103"/>
      <c r="N953" s="75">
        <f t="shared" si="1121"/>
        <v>0</v>
      </c>
      <c r="O953" s="104"/>
      <c r="P953" s="103">
        <v>250000</v>
      </c>
      <c r="Q953" s="75">
        <f t="shared" si="1122"/>
        <v>0</v>
      </c>
      <c r="R953" s="104">
        <v>250000</v>
      </c>
      <c r="S953" s="103"/>
      <c r="T953" s="75">
        <f t="shared" si="1123"/>
        <v>0</v>
      </c>
      <c r="U953" s="104"/>
      <c r="V953" s="103"/>
      <c r="W953" s="75">
        <f t="shared" si="1124"/>
        <v>0</v>
      </c>
      <c r="X953" s="123"/>
      <c r="Y953" s="103"/>
      <c r="Z953" s="75">
        <f t="shared" si="1125"/>
        <v>0</v>
      </c>
      <c r="AA953" s="104"/>
      <c r="AB953" s="103"/>
      <c r="AC953" s="75">
        <f t="shared" si="1126"/>
        <v>0</v>
      </c>
      <c r="AD953" s="104"/>
      <c r="AE953" s="103"/>
      <c r="AF953" s="75">
        <f t="shared" si="1127"/>
        <v>0</v>
      </c>
      <c r="AG953" s="104"/>
      <c r="AH953" s="103"/>
      <c r="AI953" s="75">
        <f t="shared" si="1128"/>
        <v>0</v>
      </c>
      <c r="AJ953" s="104"/>
      <c r="AK953" s="103"/>
      <c r="AL953" s="75">
        <f t="shared" si="1129"/>
        <v>0</v>
      </c>
      <c r="AM953" s="104"/>
      <c r="AN953" s="103"/>
      <c r="AO953" s="75">
        <f t="shared" si="1130"/>
        <v>0</v>
      </c>
      <c r="AP953" s="104"/>
      <c r="AQ953" s="103"/>
      <c r="AR953" s="75">
        <f t="shared" si="1131"/>
        <v>0</v>
      </c>
      <c r="AS953" s="104"/>
      <c r="AT953" s="98"/>
      <c r="AU953" s="79" t="s">
        <v>35</v>
      </c>
    </row>
    <row r="954" spans="1:47">
      <c r="A954" s="534"/>
      <c r="B954" s="548"/>
      <c r="C954" s="536"/>
      <c r="D954" s="538"/>
      <c r="E954" s="540"/>
      <c r="F954" s="91" t="s">
        <v>36</v>
      </c>
      <c r="G954" s="103"/>
      <c r="H954" s="75">
        <f t="shared" si="1119"/>
        <v>0</v>
      </c>
      <c r="I954" s="104"/>
      <c r="J954" s="103"/>
      <c r="K954" s="75">
        <f t="shared" si="1120"/>
        <v>0</v>
      </c>
      <c r="L954" s="104"/>
      <c r="M954" s="103"/>
      <c r="N954" s="75">
        <f t="shared" si="1121"/>
        <v>0</v>
      </c>
      <c r="O954" s="104"/>
      <c r="P954" s="103"/>
      <c r="Q954" s="75">
        <f t="shared" si="1122"/>
        <v>0</v>
      </c>
      <c r="R954" s="104"/>
      <c r="S954" s="103"/>
      <c r="T954" s="75">
        <f t="shared" si="1123"/>
        <v>0</v>
      </c>
      <c r="U954" s="104"/>
      <c r="V954" s="103"/>
      <c r="W954" s="75">
        <f t="shared" si="1124"/>
        <v>0</v>
      </c>
      <c r="X954" s="123"/>
      <c r="Y954" s="103"/>
      <c r="Z954" s="75">
        <f t="shared" si="1125"/>
        <v>0</v>
      </c>
      <c r="AA954" s="123"/>
      <c r="AB954" s="168">
        <v>239676</v>
      </c>
      <c r="AC954" s="169">
        <f t="shared" si="1126"/>
        <v>0</v>
      </c>
      <c r="AD954" s="104">
        <v>239676</v>
      </c>
      <c r="AE954" s="168"/>
      <c r="AF954" s="75">
        <f t="shared" si="1127"/>
        <v>0</v>
      </c>
      <c r="AG954" s="104"/>
      <c r="AH954" s="103"/>
      <c r="AI954" s="75">
        <f t="shared" si="1128"/>
        <v>0</v>
      </c>
      <c r="AJ954" s="104"/>
      <c r="AK954" s="103"/>
      <c r="AL954" s="75">
        <f t="shared" si="1129"/>
        <v>0</v>
      </c>
      <c r="AM954" s="104"/>
      <c r="AN954" s="103"/>
      <c r="AO954" s="75">
        <f t="shared" si="1130"/>
        <v>0</v>
      </c>
      <c r="AP954" s="104"/>
      <c r="AQ954" s="103"/>
      <c r="AR954" s="75">
        <f t="shared" si="1131"/>
        <v>0</v>
      </c>
      <c r="AS954" s="104"/>
      <c r="AT954" s="98"/>
      <c r="AU954" s="78">
        <f>SUM(H951:H960,K951:K960,N951:N960,Q951:Q960,T951:T960,W951:W960,Z951:Z960,AC951:AC960,AF951:AF960,AI951:AI960,AL951:AL960,AO951:AO960,AR951:AR960)</f>
        <v>2208383</v>
      </c>
    </row>
    <row r="955" spans="1:47">
      <c r="A955" s="534"/>
      <c r="B955" s="548"/>
      <c r="C955" s="536"/>
      <c r="D955" s="538"/>
      <c r="E955" s="540"/>
      <c r="F955" s="91" t="s">
        <v>488</v>
      </c>
      <c r="G955" s="103"/>
      <c r="H955" s="75"/>
      <c r="I955" s="104"/>
      <c r="J955" s="103"/>
      <c r="K955" s="75"/>
      <c r="L955" s="104"/>
      <c r="M955" s="103"/>
      <c r="N955" s="75"/>
      <c r="O955" s="104"/>
      <c r="P955" s="103"/>
      <c r="Q955" s="75"/>
      <c r="R955" s="104"/>
      <c r="S955" s="103"/>
      <c r="T955" s="75"/>
      <c r="U955" s="104"/>
      <c r="V955" s="182"/>
      <c r="W955" s="183">
        <f t="shared" ref="W955" si="1132">V955-X955</f>
        <v>0</v>
      </c>
      <c r="X955" s="184"/>
      <c r="Y955" s="168"/>
      <c r="Z955" s="169">
        <f t="shared" si="1125"/>
        <v>0</v>
      </c>
      <c r="AA955" s="198"/>
      <c r="AB955" s="103"/>
      <c r="AC955" s="75"/>
      <c r="AD955" s="104"/>
      <c r="AE955" s="103"/>
      <c r="AF955" s="75"/>
      <c r="AG955" s="104"/>
      <c r="AH955" s="103"/>
      <c r="AI955" s="75"/>
      <c r="AJ955" s="104"/>
      <c r="AK955" s="103"/>
      <c r="AL955" s="75"/>
      <c r="AM955" s="104"/>
      <c r="AN955" s="103"/>
      <c r="AO955" s="75"/>
      <c r="AP955" s="104"/>
      <c r="AQ955" s="103"/>
      <c r="AR955" s="75"/>
      <c r="AS955" s="104"/>
      <c r="AT955" s="98"/>
      <c r="AU955" s="78"/>
    </row>
    <row r="956" spans="1:47">
      <c r="A956" s="534"/>
      <c r="B956" s="548"/>
      <c r="C956" s="536"/>
      <c r="D956" s="538"/>
      <c r="E956" s="540"/>
      <c r="F956" s="91" t="s">
        <v>37</v>
      </c>
      <c r="G956" s="103"/>
      <c r="H956" s="75">
        <f t="shared" si="1119"/>
        <v>0</v>
      </c>
      <c r="I956" s="104"/>
      <c r="J956" s="103"/>
      <c r="K956" s="75">
        <f t="shared" si="1120"/>
        <v>0</v>
      </c>
      <c r="L956" s="104"/>
      <c r="M956" s="103"/>
      <c r="N956" s="75">
        <f t="shared" si="1121"/>
        <v>0</v>
      </c>
      <c r="O956" s="104"/>
      <c r="P956" s="103"/>
      <c r="Q956" s="75">
        <f t="shared" si="1122"/>
        <v>0</v>
      </c>
      <c r="R956" s="104"/>
      <c r="S956" s="103"/>
      <c r="T956" s="75">
        <f t="shared" si="1123"/>
        <v>0</v>
      </c>
      <c r="U956" s="104"/>
      <c r="V956" s="103"/>
      <c r="W956" s="75">
        <f t="shared" si="1124"/>
        <v>0</v>
      </c>
      <c r="X956" s="123"/>
      <c r="Y956" s="103"/>
      <c r="Z956" s="75">
        <f t="shared" si="1125"/>
        <v>0</v>
      </c>
      <c r="AA956" s="104"/>
      <c r="AB956" s="103"/>
      <c r="AC956" s="75">
        <f t="shared" ref="AC956" si="1133">AB956-AD956</f>
        <v>0</v>
      </c>
      <c r="AD956" s="104"/>
      <c r="AE956" s="103"/>
      <c r="AF956" s="75">
        <f t="shared" si="1127"/>
        <v>0</v>
      </c>
      <c r="AG956" s="104"/>
      <c r="AH956" s="168"/>
      <c r="AI956" s="169">
        <f t="shared" ref="AI956:AI960" si="1134">AH956-AJ956</f>
        <v>0</v>
      </c>
      <c r="AJ956" s="170"/>
      <c r="AK956" s="462">
        <v>750000</v>
      </c>
      <c r="AL956" s="463">
        <f t="shared" ref="AL956:AL960" si="1135">AK956-AM956</f>
        <v>750000</v>
      </c>
      <c r="AM956" s="464"/>
      <c r="AN956" s="103"/>
      <c r="AO956" s="75">
        <f t="shared" ref="AO956:AO960" si="1136">AN956-AP956</f>
        <v>0</v>
      </c>
      <c r="AP956" s="104"/>
      <c r="AQ956" s="103"/>
      <c r="AR956" s="75">
        <f t="shared" ref="AR956:AR960" si="1137">AQ956-AS956</f>
        <v>0</v>
      </c>
      <c r="AS956" s="104"/>
      <c r="AT956" s="98"/>
      <c r="AU956" s="79" t="s">
        <v>38</v>
      </c>
    </row>
    <row r="957" spans="1:47">
      <c r="A957" s="534"/>
      <c r="B957" s="548"/>
      <c r="C957" s="536"/>
      <c r="D957" s="538"/>
      <c r="E957" s="540"/>
      <c r="F957" s="91" t="s">
        <v>40</v>
      </c>
      <c r="G957" s="103"/>
      <c r="H957" s="75">
        <f t="shared" si="1119"/>
        <v>0</v>
      </c>
      <c r="I957" s="104"/>
      <c r="J957" s="103"/>
      <c r="K957" s="75">
        <f t="shared" si="1120"/>
        <v>0</v>
      </c>
      <c r="L957" s="104"/>
      <c r="M957" s="103"/>
      <c r="N957" s="75">
        <f t="shared" si="1121"/>
        <v>0</v>
      </c>
      <c r="O957" s="104"/>
      <c r="P957" s="103"/>
      <c r="Q957" s="75">
        <f t="shared" si="1122"/>
        <v>0</v>
      </c>
      <c r="R957" s="104"/>
      <c r="S957" s="103"/>
      <c r="T957" s="75">
        <f t="shared" si="1123"/>
        <v>0</v>
      </c>
      <c r="U957" s="104"/>
      <c r="V957" s="103"/>
      <c r="W957" s="75">
        <f t="shared" si="1124"/>
        <v>0</v>
      </c>
      <c r="X957" s="123"/>
      <c r="Y957" s="103"/>
      <c r="Z957" s="75">
        <f t="shared" si="1125"/>
        <v>0</v>
      </c>
      <c r="AA957" s="104"/>
      <c r="AB957" s="103"/>
      <c r="AC957" s="75">
        <f t="shared" si="1126"/>
        <v>0</v>
      </c>
      <c r="AD957" s="104"/>
      <c r="AE957" s="103"/>
      <c r="AF957" s="75">
        <f t="shared" si="1127"/>
        <v>0</v>
      </c>
      <c r="AG957" s="104"/>
      <c r="AH957" s="168"/>
      <c r="AI957" s="169">
        <f t="shared" si="1134"/>
        <v>0</v>
      </c>
      <c r="AJ957" s="170"/>
      <c r="AK957" s="462">
        <v>1458383</v>
      </c>
      <c r="AL957" s="463">
        <f t="shared" si="1135"/>
        <v>1458383</v>
      </c>
      <c r="AM957" s="464"/>
      <c r="AN957" s="103"/>
      <c r="AO957" s="75">
        <f t="shared" si="1136"/>
        <v>0</v>
      </c>
      <c r="AP957" s="104"/>
      <c r="AQ957" s="103"/>
      <c r="AR957" s="75">
        <f t="shared" si="1137"/>
        <v>0</v>
      </c>
      <c r="AS957" s="104"/>
      <c r="AT957" s="98"/>
      <c r="AU957" s="78">
        <f>SUM(I951:I960,L951:L960,O951:O960,R951:R960,U951:U960,X951:X960,AA951:AA960,AD951:AD960,AG951:AG960,AJ951:AJ960,AM951:AM960,AP951:AP960,AS951:AS960)</f>
        <v>489676</v>
      </c>
    </row>
    <row r="958" spans="1:47">
      <c r="A958" s="534"/>
      <c r="B958" s="548"/>
      <c r="C958" s="536"/>
      <c r="D958" s="538"/>
      <c r="E958" s="540"/>
      <c r="F958" s="91" t="s">
        <v>41</v>
      </c>
      <c r="G958" s="103"/>
      <c r="H958" s="75">
        <f t="shared" si="1119"/>
        <v>0</v>
      </c>
      <c r="I958" s="104"/>
      <c r="J958" s="103"/>
      <c r="K958" s="75">
        <f t="shared" si="1120"/>
        <v>0</v>
      </c>
      <c r="L958" s="104"/>
      <c r="M958" s="103"/>
      <c r="N958" s="75">
        <f t="shared" si="1121"/>
        <v>0</v>
      </c>
      <c r="O958" s="104"/>
      <c r="P958" s="103"/>
      <c r="Q958" s="75">
        <f t="shared" si="1122"/>
        <v>0</v>
      </c>
      <c r="R958" s="104"/>
      <c r="S958" s="103"/>
      <c r="T958" s="75">
        <f t="shared" si="1123"/>
        <v>0</v>
      </c>
      <c r="U958" s="104"/>
      <c r="V958" s="103"/>
      <c r="W958" s="75">
        <f t="shared" si="1124"/>
        <v>0</v>
      </c>
      <c r="X958" s="123"/>
      <c r="Y958" s="103"/>
      <c r="Z958" s="75">
        <f t="shared" si="1125"/>
        <v>0</v>
      </c>
      <c r="AA958" s="104"/>
      <c r="AB958" s="103"/>
      <c r="AC958" s="75">
        <f t="shared" si="1126"/>
        <v>0</v>
      </c>
      <c r="AD958" s="104"/>
      <c r="AE958" s="103"/>
      <c r="AF958" s="75">
        <f t="shared" si="1127"/>
        <v>0</v>
      </c>
      <c r="AG958" s="104"/>
      <c r="AH958" s="103"/>
      <c r="AI958" s="75">
        <f t="shared" si="1134"/>
        <v>0</v>
      </c>
      <c r="AJ958" s="104"/>
      <c r="AK958" s="103"/>
      <c r="AL958" s="75">
        <f t="shared" si="1135"/>
        <v>0</v>
      </c>
      <c r="AM958" s="104"/>
      <c r="AN958" s="103"/>
      <c r="AO958" s="75">
        <f t="shared" si="1136"/>
        <v>0</v>
      </c>
      <c r="AP958" s="104"/>
      <c r="AQ958" s="103"/>
      <c r="AR958" s="75">
        <f t="shared" si="1137"/>
        <v>0</v>
      </c>
      <c r="AS958" s="104"/>
      <c r="AT958" s="98"/>
      <c r="AU958" s="79" t="s">
        <v>42</v>
      </c>
    </row>
    <row r="959" spans="1:47">
      <c r="A959" s="534"/>
      <c r="B959" s="548"/>
      <c r="C959" s="536"/>
      <c r="D959" s="538"/>
      <c r="E959" s="540"/>
      <c r="F959" s="91" t="s">
        <v>43</v>
      </c>
      <c r="G959" s="103"/>
      <c r="H959" s="75">
        <f t="shared" si="1119"/>
        <v>0</v>
      </c>
      <c r="I959" s="104"/>
      <c r="J959" s="103"/>
      <c r="K959" s="75">
        <f t="shared" si="1120"/>
        <v>0</v>
      </c>
      <c r="L959" s="104"/>
      <c r="M959" s="103"/>
      <c r="N959" s="75">
        <f t="shared" si="1121"/>
        <v>0</v>
      </c>
      <c r="O959" s="104"/>
      <c r="P959" s="103"/>
      <c r="Q959" s="75">
        <f t="shared" si="1122"/>
        <v>0</v>
      </c>
      <c r="R959" s="104"/>
      <c r="S959" s="103"/>
      <c r="T959" s="75">
        <f t="shared" si="1123"/>
        <v>0</v>
      </c>
      <c r="U959" s="104"/>
      <c r="V959" s="103"/>
      <c r="W959" s="75">
        <f t="shared" si="1124"/>
        <v>0</v>
      </c>
      <c r="X959" s="123"/>
      <c r="Y959" s="103"/>
      <c r="Z959" s="75">
        <f t="shared" si="1125"/>
        <v>0</v>
      </c>
      <c r="AA959" s="104"/>
      <c r="AB959" s="103"/>
      <c r="AC959" s="75">
        <f t="shared" si="1126"/>
        <v>0</v>
      </c>
      <c r="AD959" s="104"/>
      <c r="AE959" s="103"/>
      <c r="AF959" s="75">
        <f t="shared" si="1127"/>
        <v>0</v>
      </c>
      <c r="AG959" s="104"/>
      <c r="AH959" s="103"/>
      <c r="AI959" s="75">
        <f t="shared" si="1134"/>
        <v>0</v>
      </c>
      <c r="AJ959" s="104"/>
      <c r="AK959" s="103"/>
      <c r="AL959" s="75">
        <f t="shared" si="1135"/>
        <v>0</v>
      </c>
      <c r="AM959" s="104"/>
      <c r="AN959" s="103"/>
      <c r="AO959" s="75">
        <f t="shared" si="1136"/>
        <v>0</v>
      </c>
      <c r="AP959" s="104"/>
      <c r="AQ959" s="103"/>
      <c r="AR959" s="75">
        <f t="shared" si="1137"/>
        <v>0</v>
      </c>
      <c r="AS959" s="104"/>
      <c r="AT959" s="98"/>
      <c r="AU959" s="80">
        <f>AU957/AU952</f>
        <v>0.18149195403065685</v>
      </c>
    </row>
    <row r="960" spans="1:47" ht="15.75" customHeight="1">
      <c r="A960" s="535"/>
      <c r="B960" s="549"/>
      <c r="C960" s="537"/>
      <c r="D960" s="539"/>
      <c r="E960" s="541"/>
      <c r="F960" s="92" t="s">
        <v>44</v>
      </c>
      <c r="G960" s="105"/>
      <c r="H960" s="81">
        <f t="shared" si="1119"/>
        <v>0</v>
      </c>
      <c r="I960" s="106"/>
      <c r="J960" s="105"/>
      <c r="K960" s="81">
        <f t="shared" si="1120"/>
        <v>0</v>
      </c>
      <c r="L960" s="106"/>
      <c r="M960" s="105"/>
      <c r="N960" s="81">
        <f t="shared" si="1121"/>
        <v>0</v>
      </c>
      <c r="O960" s="106"/>
      <c r="P960" s="105"/>
      <c r="Q960" s="81">
        <f t="shared" si="1122"/>
        <v>0</v>
      </c>
      <c r="R960" s="106"/>
      <c r="S960" s="105"/>
      <c r="T960" s="81">
        <f t="shared" si="1123"/>
        <v>0</v>
      </c>
      <c r="U960" s="106"/>
      <c r="V960" s="105"/>
      <c r="W960" s="81">
        <f t="shared" si="1124"/>
        <v>0</v>
      </c>
      <c r="X960" s="124"/>
      <c r="Y960" s="105"/>
      <c r="Z960" s="81">
        <f t="shared" si="1125"/>
        <v>0</v>
      </c>
      <c r="AA960" s="106"/>
      <c r="AB960" s="105"/>
      <c r="AC960" s="81">
        <f t="shared" si="1126"/>
        <v>0</v>
      </c>
      <c r="AD960" s="106"/>
      <c r="AE960" s="105"/>
      <c r="AF960" s="81">
        <f t="shared" si="1127"/>
        <v>0</v>
      </c>
      <c r="AG960" s="106"/>
      <c r="AH960" s="105"/>
      <c r="AI960" s="81">
        <f t="shared" si="1134"/>
        <v>0</v>
      </c>
      <c r="AJ960" s="106"/>
      <c r="AK960" s="105"/>
      <c r="AL960" s="81">
        <f t="shared" si="1135"/>
        <v>0</v>
      </c>
      <c r="AM960" s="106"/>
      <c r="AN960" s="105"/>
      <c r="AO960" s="81">
        <f t="shared" si="1136"/>
        <v>0</v>
      </c>
      <c r="AP960" s="106"/>
      <c r="AQ960" s="105"/>
      <c r="AR960" s="81">
        <f t="shared" si="1137"/>
        <v>0</v>
      </c>
      <c r="AS960" s="106"/>
      <c r="AT960" s="99"/>
      <c r="AU960" s="82"/>
    </row>
    <row r="961" spans="1:47" ht="15" customHeight="1">
      <c r="A961" s="497" t="s">
        <v>22</v>
      </c>
      <c r="B961" s="499" t="s">
        <v>18</v>
      </c>
      <c r="C961" s="499" t="s">
        <v>19</v>
      </c>
      <c r="D961" s="499" t="s">
        <v>204</v>
      </c>
      <c r="E961" s="499" t="s">
        <v>21</v>
      </c>
      <c r="F961" s="558" t="s">
        <v>23</v>
      </c>
      <c r="G961" s="474" t="s">
        <v>24</v>
      </c>
      <c r="H961" s="476" t="s">
        <v>25</v>
      </c>
      <c r="I961" s="478" t="s">
        <v>26</v>
      </c>
      <c r="J961" s="474" t="s">
        <v>24</v>
      </c>
      <c r="K961" s="476" t="s">
        <v>25</v>
      </c>
      <c r="L961" s="478" t="s">
        <v>26</v>
      </c>
      <c r="M961" s="474" t="s">
        <v>24</v>
      </c>
      <c r="N961" s="476" t="s">
        <v>25</v>
      </c>
      <c r="O961" s="478" t="s">
        <v>26</v>
      </c>
      <c r="P961" s="474" t="s">
        <v>24</v>
      </c>
      <c r="Q961" s="476" t="s">
        <v>25</v>
      </c>
      <c r="R961" s="478" t="s">
        <v>26</v>
      </c>
      <c r="S961" s="474" t="s">
        <v>24</v>
      </c>
      <c r="T961" s="476" t="s">
        <v>25</v>
      </c>
      <c r="U961" s="478" t="s">
        <v>26</v>
      </c>
      <c r="V961" s="474" t="s">
        <v>24</v>
      </c>
      <c r="W961" s="476" t="s">
        <v>25</v>
      </c>
      <c r="X961" s="559" t="s">
        <v>26</v>
      </c>
      <c r="Y961" s="474" t="s">
        <v>24</v>
      </c>
      <c r="Z961" s="476" t="s">
        <v>25</v>
      </c>
      <c r="AA961" s="478" t="s">
        <v>26</v>
      </c>
      <c r="AB961" s="474" t="s">
        <v>24</v>
      </c>
      <c r="AC961" s="476" t="s">
        <v>25</v>
      </c>
      <c r="AD961" s="478" t="s">
        <v>26</v>
      </c>
      <c r="AE961" s="474" t="s">
        <v>24</v>
      </c>
      <c r="AF961" s="476" t="s">
        <v>25</v>
      </c>
      <c r="AG961" s="478" t="s">
        <v>26</v>
      </c>
      <c r="AH961" s="474" t="s">
        <v>24</v>
      </c>
      <c r="AI961" s="476" t="s">
        <v>25</v>
      </c>
      <c r="AJ961" s="478" t="s">
        <v>26</v>
      </c>
      <c r="AK961" s="474" t="s">
        <v>24</v>
      </c>
      <c r="AL961" s="476" t="s">
        <v>25</v>
      </c>
      <c r="AM961" s="478" t="s">
        <v>26</v>
      </c>
      <c r="AN961" s="474" t="s">
        <v>24</v>
      </c>
      <c r="AO961" s="476" t="s">
        <v>25</v>
      </c>
      <c r="AP961" s="478" t="s">
        <v>26</v>
      </c>
      <c r="AQ961" s="474" t="s">
        <v>24</v>
      </c>
      <c r="AR961" s="476" t="s">
        <v>25</v>
      </c>
      <c r="AS961" s="478" t="s">
        <v>26</v>
      </c>
      <c r="AT961" s="563" t="s">
        <v>24</v>
      </c>
      <c r="AU961" s="480" t="s">
        <v>27</v>
      </c>
    </row>
    <row r="962" spans="1:47" ht="15" customHeight="1">
      <c r="A962" s="547"/>
      <c r="B962" s="533"/>
      <c r="C962" s="533"/>
      <c r="D962" s="533"/>
      <c r="E962" s="533"/>
      <c r="F962" s="551"/>
      <c r="G962" s="513"/>
      <c r="H962" s="503"/>
      <c r="I962" s="505"/>
      <c r="J962" s="513"/>
      <c r="K962" s="503"/>
      <c r="L962" s="505"/>
      <c r="M962" s="513"/>
      <c r="N962" s="503"/>
      <c r="O962" s="505"/>
      <c r="P962" s="513"/>
      <c r="Q962" s="503"/>
      <c r="R962" s="505"/>
      <c r="S962" s="513"/>
      <c r="T962" s="503"/>
      <c r="U962" s="505"/>
      <c r="V962" s="513"/>
      <c r="W962" s="503"/>
      <c r="X962" s="543"/>
      <c r="Y962" s="513"/>
      <c r="Z962" s="503"/>
      <c r="AA962" s="505"/>
      <c r="AB962" s="513"/>
      <c r="AC962" s="503"/>
      <c r="AD962" s="505"/>
      <c r="AE962" s="513"/>
      <c r="AF962" s="503"/>
      <c r="AG962" s="505"/>
      <c r="AH962" s="513"/>
      <c r="AI962" s="503"/>
      <c r="AJ962" s="505"/>
      <c r="AK962" s="513"/>
      <c r="AL962" s="503"/>
      <c r="AM962" s="505"/>
      <c r="AN962" s="513"/>
      <c r="AO962" s="503"/>
      <c r="AP962" s="505"/>
      <c r="AQ962" s="513"/>
      <c r="AR962" s="503"/>
      <c r="AS962" s="505"/>
      <c r="AT962" s="545"/>
      <c r="AU962" s="553"/>
    </row>
    <row r="963" spans="1:47" ht="15" customHeight="1">
      <c r="A963" s="534" t="s">
        <v>205</v>
      </c>
      <c r="B963" s="548" t="s">
        <v>489</v>
      </c>
      <c r="C963" s="536">
        <v>1273</v>
      </c>
      <c r="D963" s="564">
        <v>506</v>
      </c>
      <c r="E963" s="540" t="s">
        <v>490</v>
      </c>
      <c r="F963" s="91" t="s">
        <v>31</v>
      </c>
      <c r="G963" s="103"/>
      <c r="H963" s="75">
        <f t="shared" ref="H963:H974" si="1138">G963-I963</f>
        <v>0</v>
      </c>
      <c r="I963" s="104"/>
      <c r="J963" s="103"/>
      <c r="K963" s="75">
        <f t="shared" ref="K963:K974" si="1139">J963-L963</f>
        <v>0</v>
      </c>
      <c r="L963" s="104"/>
      <c r="M963" s="103"/>
      <c r="N963" s="75">
        <f t="shared" ref="N963:N974" si="1140">M963-O963</f>
        <v>0</v>
      </c>
      <c r="O963" s="104"/>
      <c r="P963" s="103"/>
      <c r="Q963" s="75">
        <f t="shared" ref="Q963:Q974" si="1141">P963-R963</f>
        <v>0</v>
      </c>
      <c r="R963" s="104"/>
      <c r="S963" s="103"/>
      <c r="T963" s="75">
        <f t="shared" ref="T963:T974" si="1142">S963-U963</f>
        <v>0</v>
      </c>
      <c r="U963" s="104"/>
      <c r="V963" s="103"/>
      <c r="W963" s="75">
        <f t="shared" ref="W963:W974" si="1143">V963-X963</f>
        <v>0</v>
      </c>
      <c r="X963" s="123"/>
      <c r="Y963" s="103"/>
      <c r="Z963" s="75">
        <f t="shared" ref="Z963:Z974" si="1144">Y963-AA963</f>
        <v>0</v>
      </c>
      <c r="AA963" s="104"/>
      <c r="AB963" s="103"/>
      <c r="AC963" s="75">
        <f t="shared" ref="AC963:AC974" si="1145">AB963-AD963</f>
        <v>0</v>
      </c>
      <c r="AD963" s="104"/>
      <c r="AE963" s="103"/>
      <c r="AF963" s="75">
        <f t="shared" ref="AF963:AF974" si="1146">AE963-AG963</f>
        <v>0</v>
      </c>
      <c r="AG963" s="104"/>
      <c r="AH963" s="103"/>
      <c r="AI963" s="75">
        <f t="shared" ref="AI963:AI974" si="1147">AH963-AJ963</f>
        <v>0</v>
      </c>
      <c r="AJ963" s="104"/>
      <c r="AK963" s="103"/>
      <c r="AL963" s="75">
        <f t="shared" ref="AL963:AL974" si="1148">AK963-AM963</f>
        <v>0</v>
      </c>
      <c r="AM963" s="104"/>
      <c r="AN963" s="103"/>
      <c r="AO963" s="75">
        <f t="shared" ref="AO963:AO974" si="1149">AN963-AP963</f>
        <v>0</v>
      </c>
      <c r="AP963" s="104"/>
      <c r="AQ963" s="103"/>
      <c r="AR963" s="75">
        <f t="shared" ref="AR963:AR974" si="1150">AQ963-AS963</f>
        <v>0</v>
      </c>
      <c r="AS963" s="104"/>
      <c r="AT963" s="98"/>
      <c r="AU963" s="77" t="s">
        <v>32</v>
      </c>
    </row>
    <row r="964" spans="1:47" ht="14.45" customHeight="1">
      <c r="A964" s="534"/>
      <c r="B964" s="548"/>
      <c r="C964" s="536"/>
      <c r="D964" s="564"/>
      <c r="E964" s="540"/>
      <c r="F964" s="91" t="s">
        <v>33</v>
      </c>
      <c r="G964" s="103"/>
      <c r="H964" s="75">
        <f t="shared" si="1138"/>
        <v>0</v>
      </c>
      <c r="I964" s="104"/>
      <c r="J964" s="103"/>
      <c r="K964" s="75">
        <f t="shared" si="1139"/>
        <v>0</v>
      </c>
      <c r="L964" s="104"/>
      <c r="M964" s="103"/>
      <c r="N964" s="75">
        <f t="shared" si="1140"/>
        <v>0</v>
      </c>
      <c r="O964" s="104"/>
      <c r="P964" s="103"/>
      <c r="Q964" s="75">
        <f t="shared" si="1141"/>
        <v>0</v>
      </c>
      <c r="R964" s="104"/>
      <c r="S964" s="103"/>
      <c r="T964" s="75">
        <f t="shared" si="1142"/>
        <v>0</v>
      </c>
      <c r="U964" s="104"/>
      <c r="V964" s="103"/>
      <c r="W964" s="75">
        <f t="shared" si="1143"/>
        <v>0</v>
      </c>
      <c r="X964" s="123"/>
      <c r="Y964" s="103"/>
      <c r="Z964" s="75">
        <f t="shared" si="1144"/>
        <v>0</v>
      </c>
      <c r="AA964" s="104"/>
      <c r="AB964" s="103"/>
      <c r="AC964" s="75">
        <f t="shared" si="1145"/>
        <v>0</v>
      </c>
      <c r="AD964" s="104"/>
      <c r="AE964" s="103"/>
      <c r="AF964" s="75">
        <f t="shared" si="1146"/>
        <v>0</v>
      </c>
      <c r="AG964" s="104"/>
      <c r="AH964" s="103"/>
      <c r="AI964" s="75">
        <f t="shared" si="1147"/>
        <v>0</v>
      </c>
      <c r="AJ964" s="104"/>
      <c r="AK964" s="103"/>
      <c r="AL964" s="75">
        <f t="shared" si="1148"/>
        <v>0</v>
      </c>
      <c r="AM964" s="104"/>
      <c r="AN964" s="103"/>
      <c r="AO964" s="75">
        <f t="shared" si="1149"/>
        <v>0</v>
      </c>
      <c r="AP964" s="104"/>
      <c r="AQ964" s="103"/>
      <c r="AR964" s="75">
        <f t="shared" si="1150"/>
        <v>0</v>
      </c>
      <c r="AS964" s="104"/>
      <c r="AT964" s="98"/>
      <c r="AU964" s="560">
        <f>SUM(G963:G974,J963:J974,M963:M974,P963:P974,S963:S974,AT963:AT974,V963:V974,Y963:Y974,AB963:AB974,AE963:AE974,AH963:AH974,AK963:AK974,AN963:AN974,AQ963:AQ974)</f>
        <v>0</v>
      </c>
    </row>
    <row r="965" spans="1:47" ht="14.45" customHeight="1">
      <c r="A965" s="534"/>
      <c r="B965" s="548"/>
      <c r="C965" s="536"/>
      <c r="D965" s="564"/>
      <c r="E965" s="540"/>
      <c r="F965" s="91" t="s">
        <v>34</v>
      </c>
      <c r="G965" s="103"/>
      <c r="H965" s="75">
        <f t="shared" si="1138"/>
        <v>0</v>
      </c>
      <c r="I965" s="104"/>
      <c r="J965" s="103"/>
      <c r="K965" s="75">
        <f t="shared" si="1139"/>
        <v>0</v>
      </c>
      <c r="L965" s="104"/>
      <c r="M965" s="103"/>
      <c r="N965" s="75">
        <f t="shared" si="1140"/>
        <v>0</v>
      </c>
      <c r="O965" s="104"/>
      <c r="P965" s="103"/>
      <c r="Q965" s="75">
        <f t="shared" si="1141"/>
        <v>0</v>
      </c>
      <c r="R965" s="104"/>
      <c r="S965" s="103"/>
      <c r="T965" s="75">
        <f t="shared" si="1142"/>
        <v>0</v>
      </c>
      <c r="U965" s="104"/>
      <c r="V965" s="103"/>
      <c r="W965" s="75">
        <f t="shared" si="1143"/>
        <v>0</v>
      </c>
      <c r="X965" s="123"/>
      <c r="Y965" s="103"/>
      <c r="Z965" s="75">
        <f t="shared" si="1144"/>
        <v>0</v>
      </c>
      <c r="AA965" s="104"/>
      <c r="AB965" s="103"/>
      <c r="AC965" s="75">
        <f t="shared" si="1145"/>
        <v>0</v>
      </c>
      <c r="AD965" s="104"/>
      <c r="AE965" s="103"/>
      <c r="AF965" s="75">
        <f t="shared" si="1146"/>
        <v>0</v>
      </c>
      <c r="AG965" s="104"/>
      <c r="AH965" s="103"/>
      <c r="AI965" s="75">
        <f t="shared" si="1147"/>
        <v>0</v>
      </c>
      <c r="AJ965" s="104"/>
      <c r="AK965" s="103"/>
      <c r="AL965" s="75">
        <f t="shared" si="1148"/>
        <v>0</v>
      </c>
      <c r="AM965" s="104"/>
      <c r="AN965" s="103"/>
      <c r="AO965" s="75">
        <f t="shared" si="1149"/>
        <v>0</v>
      </c>
      <c r="AP965" s="104"/>
      <c r="AQ965" s="103"/>
      <c r="AR965" s="75">
        <f t="shared" si="1150"/>
        <v>0</v>
      </c>
      <c r="AS965" s="104"/>
      <c r="AT965" s="98"/>
      <c r="AU965" s="560"/>
    </row>
    <row r="966" spans="1:47" ht="14.45" customHeight="1">
      <c r="A966" s="534"/>
      <c r="B966" s="548"/>
      <c r="C966" s="536"/>
      <c r="D966" s="564"/>
      <c r="E966" s="540"/>
      <c r="F966" s="91" t="s">
        <v>36</v>
      </c>
      <c r="G966" s="103"/>
      <c r="H966" s="75">
        <f t="shared" si="1138"/>
        <v>0</v>
      </c>
      <c r="I966" s="104"/>
      <c r="J966" s="103"/>
      <c r="K966" s="75">
        <f t="shared" si="1139"/>
        <v>0</v>
      </c>
      <c r="L966" s="104"/>
      <c r="M966" s="103"/>
      <c r="N966" s="75">
        <f t="shared" si="1140"/>
        <v>0</v>
      </c>
      <c r="O966" s="104"/>
      <c r="P966" s="103"/>
      <c r="Q966" s="75">
        <f t="shared" si="1141"/>
        <v>0</v>
      </c>
      <c r="R966" s="104"/>
      <c r="S966" s="103"/>
      <c r="T966" s="75">
        <f t="shared" si="1142"/>
        <v>0</v>
      </c>
      <c r="U966" s="104"/>
      <c r="V966" s="103"/>
      <c r="W966" s="75">
        <f t="shared" si="1143"/>
        <v>0</v>
      </c>
      <c r="X966" s="123"/>
      <c r="Y966" s="103"/>
      <c r="Z966" s="75">
        <f t="shared" si="1144"/>
        <v>0</v>
      </c>
      <c r="AA966" s="104"/>
      <c r="AB966" s="103"/>
      <c r="AC966" s="75">
        <f t="shared" si="1145"/>
        <v>0</v>
      </c>
      <c r="AD966" s="104"/>
      <c r="AE966" s="103"/>
      <c r="AF966" s="75">
        <f t="shared" si="1146"/>
        <v>0</v>
      </c>
      <c r="AG966" s="104"/>
      <c r="AH966" s="103"/>
      <c r="AI966" s="75">
        <f t="shared" si="1147"/>
        <v>0</v>
      </c>
      <c r="AJ966" s="104"/>
      <c r="AK966" s="103"/>
      <c r="AL966" s="75">
        <f t="shared" si="1148"/>
        <v>0</v>
      </c>
      <c r="AM966" s="104"/>
      <c r="AN966" s="103"/>
      <c r="AO966" s="75">
        <f t="shared" si="1149"/>
        <v>0</v>
      </c>
      <c r="AP966" s="104"/>
      <c r="AQ966" s="103"/>
      <c r="AR966" s="75">
        <f t="shared" si="1150"/>
        <v>0</v>
      </c>
      <c r="AS966" s="104"/>
      <c r="AT966" s="98"/>
      <c r="AU966" s="79" t="s">
        <v>35</v>
      </c>
    </row>
    <row r="967" spans="1:47" ht="14.45" customHeight="1">
      <c r="A967" s="534"/>
      <c r="B967" s="548"/>
      <c r="C967" s="536"/>
      <c r="D967" s="564"/>
      <c r="E967" s="540"/>
      <c r="F967" s="91" t="s">
        <v>37</v>
      </c>
      <c r="G967" s="103"/>
      <c r="H967" s="75">
        <f t="shared" si="1138"/>
        <v>0</v>
      </c>
      <c r="I967" s="104"/>
      <c r="J967" s="103"/>
      <c r="K967" s="75">
        <f t="shared" si="1139"/>
        <v>0</v>
      </c>
      <c r="L967" s="104"/>
      <c r="M967" s="103"/>
      <c r="N967" s="75">
        <f t="shared" si="1140"/>
        <v>0</v>
      </c>
      <c r="O967" s="104"/>
      <c r="P967" s="103"/>
      <c r="Q967" s="75">
        <f t="shared" si="1141"/>
        <v>0</v>
      </c>
      <c r="R967" s="104"/>
      <c r="S967" s="103"/>
      <c r="T967" s="75">
        <f t="shared" si="1142"/>
        <v>0</v>
      </c>
      <c r="U967" s="104"/>
      <c r="V967" s="103"/>
      <c r="W967" s="75">
        <f t="shared" si="1143"/>
        <v>0</v>
      </c>
      <c r="X967" s="123"/>
      <c r="Y967" s="103"/>
      <c r="Z967" s="75">
        <f t="shared" si="1144"/>
        <v>0</v>
      </c>
      <c r="AA967" s="104"/>
      <c r="AB967" s="103"/>
      <c r="AC967" s="75">
        <f t="shared" si="1145"/>
        <v>0</v>
      </c>
      <c r="AD967" s="104"/>
      <c r="AE967" s="103"/>
      <c r="AF967" s="75">
        <f t="shared" si="1146"/>
        <v>0</v>
      </c>
      <c r="AG967" s="104"/>
      <c r="AH967" s="103"/>
      <c r="AI967" s="75">
        <f t="shared" si="1147"/>
        <v>0</v>
      </c>
      <c r="AJ967" s="104"/>
      <c r="AK967" s="103"/>
      <c r="AL967" s="75">
        <f t="shared" si="1148"/>
        <v>0</v>
      </c>
      <c r="AM967" s="104"/>
      <c r="AN967" s="103"/>
      <c r="AO967" s="75">
        <f t="shared" si="1149"/>
        <v>0</v>
      </c>
      <c r="AP967" s="104"/>
      <c r="AQ967" s="103"/>
      <c r="AR967" s="75">
        <f t="shared" si="1150"/>
        <v>0</v>
      </c>
      <c r="AS967" s="104"/>
      <c r="AT967" s="98"/>
      <c r="AU967" s="560">
        <f>SUM(H963:H974,K963:K974,N963:N974,Q963:Q974,T963:T974,W963:W974,Z963:Z974,AC963:AC974,AF963:AF974,AI963:AI974,AL963:AL974,AO963:AO974,AR963:AR974)</f>
        <v>0</v>
      </c>
    </row>
    <row r="968" spans="1:47" ht="14.45" customHeight="1">
      <c r="A968" s="534"/>
      <c r="B968" s="548"/>
      <c r="C968" s="536"/>
      <c r="D968" s="564"/>
      <c r="E968" s="540"/>
      <c r="F968" s="91" t="s">
        <v>40</v>
      </c>
      <c r="G968" s="103"/>
      <c r="H968" s="75">
        <f t="shared" si="1138"/>
        <v>0</v>
      </c>
      <c r="I968" s="104"/>
      <c r="J968" s="103"/>
      <c r="K968" s="75">
        <f t="shared" si="1139"/>
        <v>0</v>
      </c>
      <c r="L968" s="104"/>
      <c r="M968" s="103"/>
      <c r="N968" s="75">
        <f t="shared" si="1140"/>
        <v>0</v>
      </c>
      <c r="O968" s="104"/>
      <c r="P968" s="103"/>
      <c r="Q968" s="75">
        <f t="shared" si="1141"/>
        <v>0</v>
      </c>
      <c r="R968" s="104"/>
      <c r="S968" s="103"/>
      <c r="T968" s="75">
        <f t="shared" si="1142"/>
        <v>0</v>
      </c>
      <c r="U968" s="104"/>
      <c r="V968" s="103"/>
      <c r="W968" s="75">
        <f t="shared" si="1143"/>
        <v>0</v>
      </c>
      <c r="X968" s="123"/>
      <c r="Y968" s="103"/>
      <c r="Z968" s="75">
        <f t="shared" si="1144"/>
        <v>0</v>
      </c>
      <c r="AA968" s="104"/>
      <c r="AB968" s="103"/>
      <c r="AC968" s="75">
        <f t="shared" si="1145"/>
        <v>0</v>
      </c>
      <c r="AD968" s="104"/>
      <c r="AE968" s="103"/>
      <c r="AF968" s="75">
        <f t="shared" si="1146"/>
        <v>0</v>
      </c>
      <c r="AG968" s="104"/>
      <c r="AH968" s="103"/>
      <c r="AI968" s="75">
        <f t="shared" si="1147"/>
        <v>0</v>
      </c>
      <c r="AJ968" s="104"/>
      <c r="AK968" s="103"/>
      <c r="AL968" s="75">
        <f t="shared" si="1148"/>
        <v>0</v>
      </c>
      <c r="AM968" s="104"/>
      <c r="AN968" s="103"/>
      <c r="AO968" s="75">
        <f t="shared" si="1149"/>
        <v>0</v>
      </c>
      <c r="AP968" s="104"/>
      <c r="AQ968" s="103"/>
      <c r="AR968" s="75">
        <f t="shared" si="1150"/>
        <v>0</v>
      </c>
      <c r="AS968" s="104"/>
      <c r="AT968" s="98"/>
      <c r="AU968" s="560"/>
    </row>
    <row r="969" spans="1:47" ht="14.45" customHeight="1">
      <c r="A969" s="534"/>
      <c r="B969" s="548"/>
      <c r="C969" s="536"/>
      <c r="D969" s="564"/>
      <c r="E969" s="540"/>
      <c r="F969" s="91" t="s">
        <v>41</v>
      </c>
      <c r="G969" s="103"/>
      <c r="H969" s="75">
        <f t="shared" si="1138"/>
        <v>0</v>
      </c>
      <c r="I969" s="104"/>
      <c r="J969" s="103"/>
      <c r="K969" s="75">
        <f t="shared" si="1139"/>
        <v>0</v>
      </c>
      <c r="L969" s="104"/>
      <c r="M969" s="103"/>
      <c r="N969" s="75">
        <f t="shared" si="1140"/>
        <v>0</v>
      </c>
      <c r="O969" s="104"/>
      <c r="P969" s="103"/>
      <c r="Q969" s="75">
        <f t="shared" si="1141"/>
        <v>0</v>
      </c>
      <c r="R969" s="104"/>
      <c r="S969" s="103"/>
      <c r="T969" s="75">
        <f t="shared" si="1142"/>
        <v>0</v>
      </c>
      <c r="U969" s="104"/>
      <c r="V969" s="103"/>
      <c r="W969" s="75">
        <f t="shared" si="1143"/>
        <v>0</v>
      </c>
      <c r="X969" s="123"/>
      <c r="Y969" s="103"/>
      <c r="Z969" s="75">
        <f t="shared" si="1144"/>
        <v>0</v>
      </c>
      <c r="AA969" s="104"/>
      <c r="AB969" s="103"/>
      <c r="AC969" s="75">
        <f t="shared" si="1145"/>
        <v>0</v>
      </c>
      <c r="AD969" s="104"/>
      <c r="AE969" s="103"/>
      <c r="AF969" s="75">
        <f t="shared" si="1146"/>
        <v>0</v>
      </c>
      <c r="AG969" s="104"/>
      <c r="AH969" s="103"/>
      <c r="AI969" s="75">
        <f t="shared" si="1147"/>
        <v>0</v>
      </c>
      <c r="AJ969" s="104"/>
      <c r="AK969" s="103"/>
      <c r="AL969" s="75">
        <f t="shared" si="1148"/>
        <v>0</v>
      </c>
      <c r="AM969" s="104"/>
      <c r="AN969" s="103"/>
      <c r="AO969" s="75">
        <f t="shared" si="1149"/>
        <v>0</v>
      </c>
      <c r="AP969" s="104"/>
      <c r="AQ969" s="103"/>
      <c r="AR969" s="75">
        <f t="shared" si="1150"/>
        <v>0</v>
      </c>
      <c r="AS969" s="104"/>
      <c r="AT969" s="98"/>
      <c r="AU969" s="79" t="s">
        <v>38</v>
      </c>
    </row>
    <row r="970" spans="1:47" ht="14.45" customHeight="1">
      <c r="A970" s="534"/>
      <c r="B970" s="548"/>
      <c r="C970" s="536"/>
      <c r="D970" s="564"/>
      <c r="E970" s="540"/>
      <c r="F970" s="91" t="s">
        <v>43</v>
      </c>
      <c r="G970" s="103"/>
      <c r="H970" s="75">
        <f t="shared" si="1138"/>
        <v>0</v>
      </c>
      <c r="I970" s="104"/>
      <c r="J970" s="103"/>
      <c r="K970" s="75">
        <f t="shared" si="1139"/>
        <v>0</v>
      </c>
      <c r="L970" s="104"/>
      <c r="M970" s="103"/>
      <c r="N970" s="75">
        <f t="shared" si="1140"/>
        <v>0</v>
      </c>
      <c r="O970" s="104"/>
      <c r="P970" s="103"/>
      <c r="Q970" s="75">
        <f t="shared" si="1141"/>
        <v>0</v>
      </c>
      <c r="R970" s="104"/>
      <c r="S970" s="103"/>
      <c r="T970" s="75">
        <f t="shared" si="1142"/>
        <v>0</v>
      </c>
      <c r="U970" s="104"/>
      <c r="V970" s="103"/>
      <c r="W970" s="75">
        <f t="shared" si="1143"/>
        <v>0</v>
      </c>
      <c r="X970" s="123"/>
      <c r="Y970" s="103"/>
      <c r="Z970" s="75">
        <f t="shared" si="1144"/>
        <v>0</v>
      </c>
      <c r="AA970" s="104"/>
      <c r="AB970" s="103"/>
      <c r="AC970" s="75">
        <f t="shared" si="1145"/>
        <v>0</v>
      </c>
      <c r="AD970" s="104"/>
      <c r="AE970" s="103"/>
      <c r="AF970" s="75">
        <f t="shared" si="1146"/>
        <v>0</v>
      </c>
      <c r="AG970" s="104"/>
      <c r="AH970" s="103"/>
      <c r="AI970" s="75">
        <f t="shared" si="1147"/>
        <v>0</v>
      </c>
      <c r="AJ970" s="104"/>
      <c r="AK970" s="103"/>
      <c r="AL970" s="75">
        <f t="shared" si="1148"/>
        <v>0</v>
      </c>
      <c r="AM970" s="104"/>
      <c r="AN970" s="103"/>
      <c r="AO970" s="75">
        <f t="shared" si="1149"/>
        <v>0</v>
      </c>
      <c r="AP970" s="104"/>
      <c r="AQ970" s="103"/>
      <c r="AR970" s="75">
        <f t="shared" si="1150"/>
        <v>0</v>
      </c>
      <c r="AS970" s="104"/>
      <c r="AT970" s="98"/>
      <c r="AU970" s="560">
        <f>SUM(I963:I974,L963:L974,O963:O974,R963:R974,U963:U974,X963:X974,AA963:AA974,AD963:AD974,AG963:AG974,AJ963:AJ974,AM963:AM974,AP963:AP974,AS963:AS974)</f>
        <v>0</v>
      </c>
    </row>
    <row r="971" spans="1:47" ht="14.45" customHeight="1">
      <c r="A971" s="534"/>
      <c r="B971" s="548"/>
      <c r="C971" s="536"/>
      <c r="D971" s="564"/>
      <c r="E971" s="540"/>
      <c r="F971" s="91" t="s">
        <v>44</v>
      </c>
      <c r="G971" s="103"/>
      <c r="H971" s="75">
        <f t="shared" si="1138"/>
        <v>0</v>
      </c>
      <c r="I971" s="104"/>
      <c r="J971" s="103"/>
      <c r="K971" s="75">
        <f t="shared" si="1139"/>
        <v>0</v>
      </c>
      <c r="L971" s="104"/>
      <c r="M971" s="103"/>
      <c r="N971" s="75">
        <f t="shared" si="1140"/>
        <v>0</v>
      </c>
      <c r="O971" s="104"/>
      <c r="P971" s="103"/>
      <c r="Q971" s="75">
        <f t="shared" si="1141"/>
        <v>0</v>
      </c>
      <c r="R971" s="104"/>
      <c r="S971" s="103"/>
      <c r="T971" s="75">
        <f t="shared" si="1142"/>
        <v>0</v>
      </c>
      <c r="U971" s="104"/>
      <c r="V971" s="103"/>
      <c r="W971" s="75">
        <f t="shared" si="1143"/>
        <v>0</v>
      </c>
      <c r="X971" s="123"/>
      <c r="Y971" s="103"/>
      <c r="Z971" s="75">
        <f t="shared" si="1144"/>
        <v>0</v>
      </c>
      <c r="AA971" s="104"/>
      <c r="AB971" s="103"/>
      <c r="AC971" s="75">
        <f t="shared" si="1145"/>
        <v>0</v>
      </c>
      <c r="AD971" s="104"/>
      <c r="AE971" s="103"/>
      <c r="AF971" s="75">
        <f t="shared" si="1146"/>
        <v>0</v>
      </c>
      <c r="AG971" s="104"/>
      <c r="AH971" s="103"/>
      <c r="AI971" s="75">
        <f t="shared" si="1147"/>
        <v>0</v>
      </c>
      <c r="AJ971" s="104"/>
      <c r="AK971" s="103"/>
      <c r="AL971" s="75">
        <f t="shared" si="1148"/>
        <v>0</v>
      </c>
      <c r="AM971" s="104"/>
      <c r="AN971" s="103"/>
      <c r="AO971" s="75">
        <f t="shared" si="1149"/>
        <v>0</v>
      </c>
      <c r="AP971" s="104"/>
      <c r="AQ971" s="103"/>
      <c r="AR971" s="75">
        <f t="shared" si="1150"/>
        <v>0</v>
      </c>
      <c r="AS971" s="104"/>
      <c r="AT971" s="98"/>
      <c r="AU971" s="560"/>
    </row>
    <row r="972" spans="1:47" ht="14.45" customHeight="1">
      <c r="A972" s="534"/>
      <c r="B972" s="548"/>
      <c r="C972" s="536"/>
      <c r="D972" s="564"/>
      <c r="E972" s="540"/>
      <c r="F972" s="91" t="s">
        <v>310</v>
      </c>
      <c r="G972" s="103"/>
      <c r="H972" s="75">
        <f t="shared" si="1138"/>
        <v>0</v>
      </c>
      <c r="I972" s="104"/>
      <c r="J972" s="103"/>
      <c r="K972" s="75">
        <f t="shared" si="1139"/>
        <v>0</v>
      </c>
      <c r="L972" s="104"/>
      <c r="M972" s="103"/>
      <c r="N972" s="75">
        <f t="shared" si="1140"/>
        <v>0</v>
      </c>
      <c r="O972" s="104"/>
      <c r="P972" s="103"/>
      <c r="Q972" s="75">
        <f t="shared" si="1141"/>
        <v>0</v>
      </c>
      <c r="R972" s="104"/>
      <c r="S972" s="103"/>
      <c r="T972" s="75">
        <f t="shared" si="1142"/>
        <v>0</v>
      </c>
      <c r="U972" s="104"/>
      <c r="V972" s="103"/>
      <c r="W972" s="75">
        <f t="shared" si="1143"/>
        <v>0</v>
      </c>
      <c r="X972" s="123"/>
      <c r="Y972" s="103"/>
      <c r="Z972" s="75">
        <f t="shared" si="1144"/>
        <v>0</v>
      </c>
      <c r="AA972" s="104"/>
      <c r="AB972" s="103"/>
      <c r="AC972" s="75">
        <f t="shared" si="1145"/>
        <v>0</v>
      </c>
      <c r="AD972" s="104"/>
      <c r="AE972" s="103"/>
      <c r="AF972" s="75">
        <f t="shared" si="1146"/>
        <v>0</v>
      </c>
      <c r="AG972" s="104"/>
      <c r="AH972" s="103"/>
      <c r="AI972" s="75">
        <f t="shared" si="1147"/>
        <v>0</v>
      </c>
      <c r="AJ972" s="104"/>
      <c r="AK972" s="103"/>
      <c r="AL972" s="75">
        <f t="shared" si="1148"/>
        <v>0</v>
      </c>
      <c r="AM972" s="104"/>
      <c r="AN972" s="103"/>
      <c r="AO972" s="75">
        <f t="shared" si="1149"/>
        <v>0</v>
      </c>
      <c r="AP972" s="104"/>
      <c r="AQ972" s="103"/>
      <c r="AR972" s="75">
        <f t="shared" si="1150"/>
        <v>0</v>
      </c>
      <c r="AS972" s="104"/>
      <c r="AT972" s="98"/>
      <c r="AU972" s="79" t="s">
        <v>42</v>
      </c>
    </row>
    <row r="973" spans="1:47" ht="14.45" customHeight="1">
      <c r="A973" s="534"/>
      <c r="B973" s="548"/>
      <c r="C973" s="536"/>
      <c r="D973" s="564"/>
      <c r="E973" s="540"/>
      <c r="F973" s="91" t="s">
        <v>311</v>
      </c>
      <c r="G973" s="103"/>
      <c r="H973" s="75">
        <f t="shared" si="1138"/>
        <v>0</v>
      </c>
      <c r="I973" s="104"/>
      <c r="J973" s="103"/>
      <c r="K973" s="75">
        <f t="shared" si="1139"/>
        <v>0</v>
      </c>
      <c r="L973" s="104"/>
      <c r="M973" s="103"/>
      <c r="N973" s="75">
        <f t="shared" si="1140"/>
        <v>0</v>
      </c>
      <c r="O973" s="104"/>
      <c r="P973" s="103"/>
      <c r="Q973" s="75">
        <f t="shared" si="1141"/>
        <v>0</v>
      </c>
      <c r="R973" s="104"/>
      <c r="S973" s="103"/>
      <c r="T973" s="75">
        <f t="shared" si="1142"/>
        <v>0</v>
      </c>
      <c r="U973" s="104"/>
      <c r="V973" s="103"/>
      <c r="W973" s="75">
        <f t="shared" si="1143"/>
        <v>0</v>
      </c>
      <c r="X973" s="123"/>
      <c r="Y973" s="103"/>
      <c r="Z973" s="75">
        <f t="shared" si="1144"/>
        <v>0</v>
      </c>
      <c r="AA973" s="104"/>
      <c r="AB973" s="103"/>
      <c r="AC973" s="75">
        <f t="shared" si="1145"/>
        <v>0</v>
      </c>
      <c r="AD973" s="104"/>
      <c r="AE973" s="103"/>
      <c r="AF973" s="75">
        <f t="shared" si="1146"/>
        <v>0</v>
      </c>
      <c r="AG973" s="104"/>
      <c r="AH973" s="103"/>
      <c r="AI973" s="75">
        <f t="shared" si="1147"/>
        <v>0</v>
      </c>
      <c r="AJ973" s="104"/>
      <c r="AK973" s="103"/>
      <c r="AL973" s="75">
        <f t="shared" si="1148"/>
        <v>0</v>
      </c>
      <c r="AM973" s="104"/>
      <c r="AN973" s="103"/>
      <c r="AO973" s="75">
        <f t="shared" si="1149"/>
        <v>0</v>
      </c>
      <c r="AP973" s="104"/>
      <c r="AQ973" s="103"/>
      <c r="AR973" s="75">
        <f t="shared" si="1150"/>
        <v>0</v>
      </c>
      <c r="AS973" s="104"/>
      <c r="AT973" s="98"/>
      <c r="AU973" s="562" t="e">
        <f>AU970/AU964</f>
        <v>#DIV/0!</v>
      </c>
    </row>
    <row r="974" spans="1:47" ht="15" customHeight="1">
      <c r="A974" s="534"/>
      <c r="B974" s="548"/>
      <c r="C974" s="536"/>
      <c r="D974" s="564"/>
      <c r="E974" s="540"/>
      <c r="F974" s="91" t="s">
        <v>312</v>
      </c>
      <c r="G974" s="103"/>
      <c r="H974" s="75">
        <f t="shared" si="1138"/>
        <v>0</v>
      </c>
      <c r="I974" s="104"/>
      <c r="J974" s="103"/>
      <c r="K974" s="75">
        <f t="shared" si="1139"/>
        <v>0</v>
      </c>
      <c r="L974" s="104"/>
      <c r="M974" s="103"/>
      <c r="N974" s="75">
        <f t="shared" si="1140"/>
        <v>0</v>
      </c>
      <c r="O974" s="104"/>
      <c r="P974" s="103"/>
      <c r="Q974" s="75">
        <f t="shared" si="1141"/>
        <v>0</v>
      </c>
      <c r="R974" s="104"/>
      <c r="S974" s="103"/>
      <c r="T974" s="75">
        <f t="shared" si="1142"/>
        <v>0</v>
      </c>
      <c r="U974" s="104"/>
      <c r="V974" s="103"/>
      <c r="W974" s="75">
        <f t="shared" si="1143"/>
        <v>0</v>
      </c>
      <c r="X974" s="123"/>
      <c r="Y974" s="103"/>
      <c r="Z974" s="75">
        <f t="shared" si="1144"/>
        <v>0</v>
      </c>
      <c r="AA974" s="104"/>
      <c r="AB974" s="103"/>
      <c r="AC974" s="75">
        <f t="shared" si="1145"/>
        <v>0</v>
      </c>
      <c r="AD974" s="104"/>
      <c r="AE974" s="103"/>
      <c r="AF974" s="75">
        <f t="shared" si="1146"/>
        <v>0</v>
      </c>
      <c r="AG974" s="104"/>
      <c r="AH974" s="103"/>
      <c r="AI974" s="75">
        <f t="shared" si="1147"/>
        <v>0</v>
      </c>
      <c r="AJ974" s="104"/>
      <c r="AK974" s="103"/>
      <c r="AL974" s="75">
        <f t="shared" si="1148"/>
        <v>0</v>
      </c>
      <c r="AM974" s="104"/>
      <c r="AN974" s="103"/>
      <c r="AO974" s="75">
        <f t="shared" si="1149"/>
        <v>0</v>
      </c>
      <c r="AP974" s="104"/>
      <c r="AQ974" s="103"/>
      <c r="AR974" s="75">
        <f t="shared" si="1150"/>
        <v>0</v>
      </c>
      <c r="AS974" s="104"/>
      <c r="AT974" s="98"/>
      <c r="AU974" s="562"/>
    </row>
    <row r="975" spans="1:47" ht="15" customHeight="1">
      <c r="A975" s="547" t="s">
        <v>22</v>
      </c>
      <c r="B975" s="533" t="s">
        <v>18</v>
      </c>
      <c r="C975" s="533" t="s">
        <v>19</v>
      </c>
      <c r="D975" s="533" t="s">
        <v>204</v>
      </c>
      <c r="E975" s="533" t="s">
        <v>21</v>
      </c>
      <c r="F975" s="551" t="s">
        <v>23</v>
      </c>
      <c r="G975" s="513" t="s">
        <v>24</v>
      </c>
      <c r="H975" s="503" t="s">
        <v>25</v>
      </c>
      <c r="I975" s="505" t="s">
        <v>26</v>
      </c>
      <c r="J975" s="513" t="s">
        <v>24</v>
      </c>
      <c r="K975" s="503" t="s">
        <v>25</v>
      </c>
      <c r="L975" s="505" t="s">
        <v>26</v>
      </c>
      <c r="M975" s="513" t="s">
        <v>24</v>
      </c>
      <c r="N975" s="503" t="s">
        <v>25</v>
      </c>
      <c r="O975" s="505" t="s">
        <v>26</v>
      </c>
      <c r="P975" s="513" t="s">
        <v>24</v>
      </c>
      <c r="Q975" s="503" t="s">
        <v>25</v>
      </c>
      <c r="R975" s="505" t="s">
        <v>26</v>
      </c>
      <c r="S975" s="513" t="s">
        <v>24</v>
      </c>
      <c r="T975" s="503" t="s">
        <v>25</v>
      </c>
      <c r="U975" s="505" t="s">
        <v>26</v>
      </c>
      <c r="V975" s="513" t="s">
        <v>24</v>
      </c>
      <c r="W975" s="503" t="s">
        <v>25</v>
      </c>
      <c r="X975" s="543" t="s">
        <v>26</v>
      </c>
      <c r="Y975" s="513" t="s">
        <v>24</v>
      </c>
      <c r="Z975" s="503" t="s">
        <v>25</v>
      </c>
      <c r="AA975" s="505" t="s">
        <v>26</v>
      </c>
      <c r="AB975" s="513" t="s">
        <v>24</v>
      </c>
      <c r="AC975" s="503" t="s">
        <v>25</v>
      </c>
      <c r="AD975" s="505" t="s">
        <v>26</v>
      </c>
      <c r="AE975" s="513" t="s">
        <v>24</v>
      </c>
      <c r="AF975" s="503" t="s">
        <v>25</v>
      </c>
      <c r="AG975" s="505" t="s">
        <v>26</v>
      </c>
      <c r="AH975" s="513" t="s">
        <v>24</v>
      </c>
      <c r="AI975" s="503" t="s">
        <v>25</v>
      </c>
      <c r="AJ975" s="505" t="s">
        <v>26</v>
      </c>
      <c r="AK975" s="513" t="s">
        <v>24</v>
      </c>
      <c r="AL975" s="503" t="s">
        <v>25</v>
      </c>
      <c r="AM975" s="505" t="s">
        <v>26</v>
      </c>
      <c r="AN975" s="513" t="s">
        <v>24</v>
      </c>
      <c r="AO975" s="503" t="s">
        <v>25</v>
      </c>
      <c r="AP975" s="505" t="s">
        <v>26</v>
      </c>
      <c r="AQ975" s="513" t="s">
        <v>24</v>
      </c>
      <c r="AR975" s="503" t="s">
        <v>25</v>
      </c>
      <c r="AS975" s="505" t="s">
        <v>26</v>
      </c>
      <c r="AT975" s="545" t="s">
        <v>24</v>
      </c>
      <c r="AU975" s="553" t="s">
        <v>27</v>
      </c>
    </row>
    <row r="976" spans="1:47" ht="15" customHeight="1">
      <c r="A976" s="547"/>
      <c r="B976" s="533"/>
      <c r="C976" s="533"/>
      <c r="D976" s="533"/>
      <c r="E976" s="533"/>
      <c r="F976" s="551"/>
      <c r="G976" s="513"/>
      <c r="H976" s="503"/>
      <c r="I976" s="505"/>
      <c r="J976" s="513"/>
      <c r="K976" s="503"/>
      <c r="L976" s="505"/>
      <c r="M976" s="513"/>
      <c r="N976" s="503"/>
      <c r="O976" s="505"/>
      <c r="P976" s="513"/>
      <c r="Q976" s="503"/>
      <c r="R976" s="505"/>
      <c r="S976" s="513"/>
      <c r="T976" s="503"/>
      <c r="U976" s="505"/>
      <c r="V976" s="513"/>
      <c r="W976" s="503"/>
      <c r="X976" s="543"/>
      <c r="Y976" s="513"/>
      <c r="Z976" s="503"/>
      <c r="AA976" s="505"/>
      <c r="AB976" s="513"/>
      <c r="AC976" s="503"/>
      <c r="AD976" s="505"/>
      <c r="AE976" s="513"/>
      <c r="AF976" s="503"/>
      <c r="AG976" s="505"/>
      <c r="AH976" s="513"/>
      <c r="AI976" s="503"/>
      <c r="AJ976" s="505"/>
      <c r="AK976" s="513"/>
      <c r="AL976" s="503"/>
      <c r="AM976" s="505"/>
      <c r="AN976" s="513"/>
      <c r="AO976" s="503"/>
      <c r="AP976" s="505"/>
      <c r="AQ976" s="513"/>
      <c r="AR976" s="503"/>
      <c r="AS976" s="505"/>
      <c r="AT976" s="545"/>
      <c r="AU976" s="553"/>
    </row>
    <row r="977" spans="1:47" ht="15" customHeight="1">
      <c r="A977" s="534" t="s">
        <v>491</v>
      </c>
      <c r="B977" s="548" t="s">
        <v>492</v>
      </c>
      <c r="C977" s="536">
        <v>2540</v>
      </c>
      <c r="D977" s="564" t="s">
        <v>493</v>
      </c>
      <c r="E977" s="540" t="s">
        <v>494</v>
      </c>
      <c r="F977" s="91" t="s">
        <v>31</v>
      </c>
      <c r="G977" s="103"/>
      <c r="H977" s="75">
        <f t="shared" ref="H977:H988" si="1151">G977-I977</f>
        <v>0</v>
      </c>
      <c r="I977" s="104"/>
      <c r="J977" s="103"/>
      <c r="K977" s="75">
        <f t="shared" ref="K977:K988" si="1152">J977-L977</f>
        <v>0</v>
      </c>
      <c r="L977" s="104"/>
      <c r="M977" s="103"/>
      <c r="N977" s="75">
        <f t="shared" ref="N977:N988" si="1153">M977-O977</f>
        <v>0</v>
      </c>
      <c r="O977" s="104"/>
      <c r="P977" s="103"/>
      <c r="Q977" s="75">
        <f>P977-R977</f>
        <v>0</v>
      </c>
      <c r="R977" s="104"/>
      <c r="S977" s="103"/>
      <c r="T977" s="75">
        <f t="shared" ref="T977:T988" si="1154">S977-U977</f>
        <v>0</v>
      </c>
      <c r="U977" s="104"/>
      <c r="V977" s="103"/>
      <c r="W977" s="75">
        <f t="shared" ref="W977:W988" si="1155">V977-X977</f>
        <v>0</v>
      </c>
      <c r="X977" s="123"/>
      <c r="Y977" s="103"/>
      <c r="Z977" s="75">
        <f t="shared" ref="Z977:Z988" si="1156">Y977-AA977</f>
        <v>0</v>
      </c>
      <c r="AA977" s="104"/>
      <c r="AB977" s="103"/>
      <c r="AC977" s="75">
        <f t="shared" ref="AC977:AC988" si="1157">AB977-AD977</f>
        <v>0</v>
      </c>
      <c r="AD977" s="104"/>
      <c r="AE977" s="103"/>
      <c r="AF977" s="75">
        <f t="shared" ref="AF977:AF988" si="1158">AE977-AG977</f>
        <v>0</v>
      </c>
      <c r="AG977" s="104"/>
      <c r="AH977" s="103"/>
      <c r="AI977" s="75">
        <f t="shared" ref="AI977:AI988" si="1159">AH977-AJ977</f>
        <v>0</v>
      </c>
      <c r="AJ977" s="104"/>
      <c r="AK977" s="103"/>
      <c r="AL977" s="75">
        <f t="shared" ref="AL977:AL988" si="1160">AK977-AM977</f>
        <v>0</v>
      </c>
      <c r="AM977" s="104"/>
      <c r="AN977" s="103"/>
      <c r="AO977" s="75">
        <f t="shared" ref="AO977:AO988" si="1161">AN977-AP977</f>
        <v>0</v>
      </c>
      <c r="AP977" s="104"/>
      <c r="AQ977" s="103"/>
      <c r="AR977" s="75">
        <f t="shared" ref="AR977:AR988" si="1162">AQ977-AS977</f>
        <v>0</v>
      </c>
      <c r="AS977" s="104"/>
      <c r="AT977" s="98"/>
      <c r="AU977" s="77" t="s">
        <v>32</v>
      </c>
    </row>
    <row r="978" spans="1:47" ht="14.45" customHeight="1">
      <c r="A978" s="534"/>
      <c r="B978" s="548"/>
      <c r="C978" s="536"/>
      <c r="D978" s="564"/>
      <c r="E978" s="540"/>
      <c r="F978" s="91" t="s">
        <v>33</v>
      </c>
      <c r="G978" s="103"/>
      <c r="H978" s="75">
        <f t="shared" si="1151"/>
        <v>0</v>
      </c>
      <c r="I978" s="104"/>
      <c r="J978" s="103"/>
      <c r="K978" s="75">
        <f t="shared" si="1152"/>
        <v>0</v>
      </c>
      <c r="L978" s="104"/>
      <c r="M978" s="103"/>
      <c r="N978" s="75">
        <f t="shared" si="1153"/>
        <v>0</v>
      </c>
      <c r="O978" s="104"/>
      <c r="P978" s="103"/>
      <c r="Q978" s="75">
        <v>0</v>
      </c>
      <c r="R978" s="104"/>
      <c r="S978" s="103"/>
      <c r="T978" s="75">
        <f t="shared" si="1154"/>
        <v>0</v>
      </c>
      <c r="U978" s="104"/>
      <c r="V978" s="103"/>
      <c r="W978" s="75">
        <f t="shared" si="1155"/>
        <v>0</v>
      </c>
      <c r="X978" s="123"/>
      <c r="Y978" s="103"/>
      <c r="Z978" s="75">
        <f t="shared" si="1156"/>
        <v>0</v>
      </c>
      <c r="AA978" s="104"/>
      <c r="AB978" s="103"/>
      <c r="AC978" s="75">
        <f t="shared" si="1157"/>
        <v>0</v>
      </c>
      <c r="AD978" s="104"/>
      <c r="AE978" s="103"/>
      <c r="AF978" s="75">
        <f t="shared" si="1158"/>
        <v>0</v>
      </c>
      <c r="AG978" s="104"/>
      <c r="AH978" s="103"/>
      <c r="AI978" s="75">
        <f t="shared" si="1159"/>
        <v>0</v>
      </c>
      <c r="AJ978" s="104"/>
      <c r="AK978" s="103"/>
      <c r="AL978" s="75">
        <f t="shared" si="1160"/>
        <v>0</v>
      </c>
      <c r="AM978" s="104"/>
      <c r="AN978" s="103"/>
      <c r="AO978" s="75">
        <f t="shared" si="1161"/>
        <v>0</v>
      </c>
      <c r="AP978" s="104"/>
      <c r="AQ978" s="103"/>
      <c r="AR978" s="75">
        <f t="shared" si="1162"/>
        <v>0</v>
      </c>
      <c r="AS978" s="104"/>
      <c r="AT978" s="98"/>
      <c r="AU978" s="560">
        <f>SUM(G977:G988,J977:J988,M977:M988,P977:P988,S977:S988,AT977:AT988,V977:V988,Y977:Y988,AB977:AB988,AE977:AE988,AH977:AH988,AK977:AK988,AN977:AN988,AQ977:AQ988)</f>
        <v>400000</v>
      </c>
    </row>
    <row r="979" spans="1:47" ht="14.45" customHeight="1">
      <c r="A979" s="534"/>
      <c r="B979" s="548"/>
      <c r="C979" s="536"/>
      <c r="D979" s="564"/>
      <c r="E979" s="540"/>
      <c r="F979" s="91" t="s">
        <v>34</v>
      </c>
      <c r="G979" s="103"/>
      <c r="H979" s="75">
        <f t="shared" si="1151"/>
        <v>0</v>
      </c>
      <c r="I979" s="104"/>
      <c r="J979" s="103"/>
      <c r="K979" s="75">
        <f t="shared" si="1152"/>
        <v>0</v>
      </c>
      <c r="L979" s="104"/>
      <c r="M979" s="103"/>
      <c r="N979" s="75">
        <f t="shared" si="1153"/>
        <v>0</v>
      </c>
      <c r="O979" s="104"/>
      <c r="P979" s="103"/>
      <c r="Q979" s="75">
        <f t="shared" ref="Q979:Q988" si="1163">P979-R979</f>
        <v>0</v>
      </c>
      <c r="R979" s="104"/>
      <c r="S979" s="103"/>
      <c r="T979" s="75">
        <f t="shared" si="1154"/>
        <v>0</v>
      </c>
      <c r="U979" s="104"/>
      <c r="V979" s="103"/>
      <c r="W979" s="75">
        <f t="shared" si="1155"/>
        <v>0</v>
      </c>
      <c r="X979" s="123"/>
      <c r="Y979" s="103"/>
      <c r="Z979" s="75">
        <f t="shared" si="1156"/>
        <v>0</v>
      </c>
      <c r="AA979" s="104"/>
      <c r="AB979" s="103"/>
      <c r="AC979" s="75">
        <f t="shared" si="1157"/>
        <v>0</v>
      </c>
      <c r="AD979" s="104"/>
      <c r="AE979" s="103"/>
      <c r="AF979" s="75">
        <f t="shared" si="1158"/>
        <v>0</v>
      </c>
      <c r="AG979" s="104"/>
      <c r="AH979" s="103"/>
      <c r="AI979" s="75">
        <f t="shared" si="1159"/>
        <v>0</v>
      </c>
      <c r="AJ979" s="104"/>
      <c r="AK979" s="103"/>
      <c r="AL979" s="75">
        <f t="shared" si="1160"/>
        <v>0</v>
      </c>
      <c r="AM979" s="104"/>
      <c r="AN979" s="103"/>
      <c r="AO979" s="75">
        <f t="shared" si="1161"/>
        <v>0</v>
      </c>
      <c r="AP979" s="104"/>
      <c r="AQ979" s="103"/>
      <c r="AR979" s="75">
        <f t="shared" si="1162"/>
        <v>0</v>
      </c>
      <c r="AS979" s="104"/>
      <c r="AT979" s="98"/>
      <c r="AU979" s="560"/>
    </row>
    <row r="980" spans="1:47" ht="14.45" customHeight="1">
      <c r="A980" s="534"/>
      <c r="B980" s="548"/>
      <c r="C980" s="536"/>
      <c r="D980" s="564"/>
      <c r="E980" s="540"/>
      <c r="F980" s="91" t="s">
        <v>36</v>
      </c>
      <c r="G980" s="103"/>
      <c r="H980" s="75">
        <f t="shared" si="1151"/>
        <v>0</v>
      </c>
      <c r="I980" s="104"/>
      <c r="J980" s="103"/>
      <c r="K980" s="75">
        <f t="shared" si="1152"/>
        <v>0</v>
      </c>
      <c r="L980" s="104"/>
      <c r="M980" s="103"/>
      <c r="N980" s="75">
        <f t="shared" si="1153"/>
        <v>0</v>
      </c>
      <c r="O980" s="104"/>
      <c r="P980" s="103"/>
      <c r="Q980" s="75">
        <f t="shared" si="1163"/>
        <v>0</v>
      </c>
      <c r="R980" s="104"/>
      <c r="S980" s="103"/>
      <c r="T980" s="75">
        <f t="shared" si="1154"/>
        <v>0</v>
      </c>
      <c r="U980" s="104"/>
      <c r="V980" s="103"/>
      <c r="W980" s="75">
        <f t="shared" si="1155"/>
        <v>0</v>
      </c>
      <c r="X980" s="123"/>
      <c r="Y980" s="103"/>
      <c r="Z980" s="75">
        <f t="shared" si="1156"/>
        <v>0</v>
      </c>
      <c r="AA980" s="104"/>
      <c r="AB980" s="103"/>
      <c r="AC980" s="75">
        <f t="shared" si="1157"/>
        <v>0</v>
      </c>
      <c r="AD980" s="104"/>
      <c r="AE980" s="103"/>
      <c r="AF980" s="75">
        <f t="shared" si="1158"/>
        <v>0</v>
      </c>
      <c r="AG980" s="104"/>
      <c r="AH980" s="103"/>
      <c r="AI980" s="75">
        <f t="shared" si="1159"/>
        <v>0</v>
      </c>
      <c r="AJ980" s="104"/>
      <c r="AK980" s="103"/>
      <c r="AL980" s="75">
        <f t="shared" si="1160"/>
        <v>0</v>
      </c>
      <c r="AM980" s="104"/>
      <c r="AN980" s="103"/>
      <c r="AO980" s="75">
        <f t="shared" si="1161"/>
        <v>0</v>
      </c>
      <c r="AP980" s="104"/>
      <c r="AQ980" s="103"/>
      <c r="AR980" s="75">
        <f t="shared" si="1162"/>
        <v>0</v>
      </c>
      <c r="AS980" s="104"/>
      <c r="AT980" s="98"/>
      <c r="AU980" s="79" t="s">
        <v>35</v>
      </c>
    </row>
    <row r="981" spans="1:47" ht="14.45" customHeight="1">
      <c r="A981" s="534"/>
      <c r="B981" s="548"/>
      <c r="C981" s="536"/>
      <c r="D981" s="564"/>
      <c r="E981" s="540"/>
      <c r="F981" s="91" t="s">
        <v>37</v>
      </c>
      <c r="G981" s="103"/>
      <c r="H981" s="75">
        <f t="shared" si="1151"/>
        <v>0</v>
      </c>
      <c r="I981" s="104"/>
      <c r="J981" s="103"/>
      <c r="K981" s="75">
        <f t="shared" si="1152"/>
        <v>0</v>
      </c>
      <c r="L981" s="104"/>
      <c r="M981" s="103"/>
      <c r="N981" s="75">
        <f t="shared" si="1153"/>
        <v>0</v>
      </c>
      <c r="O981" s="104"/>
      <c r="P981" s="103"/>
      <c r="Q981" s="75">
        <f t="shared" si="1163"/>
        <v>0</v>
      </c>
      <c r="R981" s="104"/>
      <c r="S981" s="103"/>
      <c r="T981" s="75">
        <f t="shared" si="1154"/>
        <v>0</v>
      </c>
      <c r="U981" s="104"/>
      <c r="V981" s="103"/>
      <c r="W981" s="75">
        <f t="shared" si="1155"/>
        <v>0</v>
      </c>
      <c r="X981" s="123"/>
      <c r="Y981" s="103"/>
      <c r="Z981" s="75">
        <f t="shared" si="1156"/>
        <v>0</v>
      </c>
      <c r="AA981" s="104"/>
      <c r="AB981" s="103"/>
      <c r="AC981" s="75">
        <f t="shared" si="1157"/>
        <v>0</v>
      </c>
      <c r="AD981" s="104"/>
      <c r="AE981" s="103"/>
      <c r="AF981" s="75">
        <f t="shared" si="1158"/>
        <v>0</v>
      </c>
      <c r="AG981" s="104"/>
      <c r="AH981" s="103"/>
      <c r="AI981" s="75">
        <f t="shared" si="1159"/>
        <v>0</v>
      </c>
      <c r="AJ981" s="104"/>
      <c r="AK981" s="103"/>
      <c r="AL981" s="75">
        <f t="shared" si="1160"/>
        <v>0</v>
      </c>
      <c r="AM981" s="104"/>
      <c r="AN981" s="103"/>
      <c r="AO981" s="75">
        <f t="shared" si="1161"/>
        <v>0</v>
      </c>
      <c r="AP981" s="104"/>
      <c r="AQ981" s="103"/>
      <c r="AR981" s="75">
        <f t="shared" si="1162"/>
        <v>0</v>
      </c>
      <c r="AS981" s="104"/>
      <c r="AT981" s="98"/>
      <c r="AU981" s="560">
        <f>SUM(H977:H988,K977:K988,N977:N988,Q977:Q988,T977:T988,W977:W988,Z977:Z988,AC977:AC988,AF977:AF988,AI977:AI988,AL977:AL988,AO977:AO988,AR977:AR988)</f>
        <v>0</v>
      </c>
    </row>
    <row r="982" spans="1:47" ht="14.45" customHeight="1">
      <c r="A982" s="534"/>
      <c r="B982" s="548"/>
      <c r="C982" s="536"/>
      <c r="D982" s="564"/>
      <c r="E982" s="540"/>
      <c r="F982" s="91" t="s">
        <v>40</v>
      </c>
      <c r="G982" s="103"/>
      <c r="H982" s="75">
        <f t="shared" si="1151"/>
        <v>0</v>
      </c>
      <c r="I982" s="104"/>
      <c r="J982" s="103"/>
      <c r="K982" s="75">
        <f t="shared" si="1152"/>
        <v>0</v>
      </c>
      <c r="L982" s="104"/>
      <c r="M982" s="103"/>
      <c r="N982" s="75">
        <f t="shared" si="1153"/>
        <v>0</v>
      </c>
      <c r="O982" s="104"/>
      <c r="P982" s="103"/>
      <c r="Q982" s="75">
        <f t="shared" si="1163"/>
        <v>0</v>
      </c>
      <c r="R982" s="104"/>
      <c r="S982" s="103"/>
      <c r="T982" s="75">
        <f t="shared" si="1154"/>
        <v>0</v>
      </c>
      <c r="U982" s="104"/>
      <c r="V982" s="103"/>
      <c r="W982" s="75">
        <f t="shared" si="1155"/>
        <v>0</v>
      </c>
      <c r="X982" s="123"/>
      <c r="Y982" s="103"/>
      <c r="Z982" s="75">
        <f t="shared" si="1156"/>
        <v>0</v>
      </c>
      <c r="AA982" s="104"/>
      <c r="AB982" s="103"/>
      <c r="AC982" s="75">
        <f t="shared" si="1157"/>
        <v>0</v>
      </c>
      <c r="AD982" s="104"/>
      <c r="AE982" s="103"/>
      <c r="AF982" s="75">
        <f t="shared" si="1158"/>
        <v>0</v>
      </c>
      <c r="AG982" s="104"/>
      <c r="AH982" s="103">
        <v>400000</v>
      </c>
      <c r="AI982" s="75">
        <f t="shared" si="1159"/>
        <v>0</v>
      </c>
      <c r="AJ982" s="104">
        <v>400000</v>
      </c>
      <c r="AK982" s="103"/>
      <c r="AL982" s="75">
        <f t="shared" si="1160"/>
        <v>0</v>
      </c>
      <c r="AM982" s="104"/>
      <c r="AN982" s="103"/>
      <c r="AO982" s="75">
        <f t="shared" si="1161"/>
        <v>0</v>
      </c>
      <c r="AP982" s="104"/>
      <c r="AQ982" s="103"/>
      <c r="AR982" s="75">
        <f t="shared" si="1162"/>
        <v>0</v>
      </c>
      <c r="AS982" s="104"/>
      <c r="AT982" s="98"/>
      <c r="AU982" s="560"/>
    </row>
    <row r="983" spans="1:47" ht="14.45" customHeight="1">
      <c r="A983" s="534"/>
      <c r="B983" s="548"/>
      <c r="C983" s="536"/>
      <c r="D983" s="564"/>
      <c r="E983" s="540"/>
      <c r="F983" s="91" t="s">
        <v>41</v>
      </c>
      <c r="G983" s="103"/>
      <c r="H983" s="75">
        <f t="shared" si="1151"/>
        <v>0</v>
      </c>
      <c r="I983" s="104"/>
      <c r="J983" s="103"/>
      <c r="K983" s="75">
        <f t="shared" si="1152"/>
        <v>0</v>
      </c>
      <c r="L983" s="104"/>
      <c r="M983" s="103"/>
      <c r="N983" s="75">
        <f t="shared" si="1153"/>
        <v>0</v>
      </c>
      <c r="O983" s="104"/>
      <c r="P983" s="103"/>
      <c r="Q983" s="75">
        <f t="shared" si="1163"/>
        <v>0</v>
      </c>
      <c r="R983" s="104"/>
      <c r="S983" s="103"/>
      <c r="T983" s="75">
        <f t="shared" si="1154"/>
        <v>0</v>
      </c>
      <c r="U983" s="104"/>
      <c r="V983" s="103"/>
      <c r="W983" s="75">
        <f t="shared" si="1155"/>
        <v>0</v>
      </c>
      <c r="X983" s="123"/>
      <c r="Y983" s="103"/>
      <c r="Z983" s="75">
        <f t="shared" si="1156"/>
        <v>0</v>
      </c>
      <c r="AA983" s="104"/>
      <c r="AB983" s="103"/>
      <c r="AC983" s="75">
        <f t="shared" si="1157"/>
        <v>0</v>
      </c>
      <c r="AD983" s="104"/>
      <c r="AE983" s="103"/>
      <c r="AF983" s="75">
        <f t="shared" si="1158"/>
        <v>0</v>
      </c>
      <c r="AG983" s="104"/>
      <c r="AH983" s="103"/>
      <c r="AI983" s="75">
        <f t="shared" si="1159"/>
        <v>0</v>
      </c>
      <c r="AJ983" s="104"/>
      <c r="AK983" s="103"/>
      <c r="AL983" s="75">
        <f t="shared" si="1160"/>
        <v>0</v>
      </c>
      <c r="AM983" s="104"/>
      <c r="AN983" s="103"/>
      <c r="AO983" s="75">
        <f t="shared" si="1161"/>
        <v>0</v>
      </c>
      <c r="AP983" s="104"/>
      <c r="AQ983" s="103"/>
      <c r="AR983" s="75">
        <f t="shared" si="1162"/>
        <v>0</v>
      </c>
      <c r="AS983" s="104"/>
      <c r="AT983" s="98"/>
      <c r="AU983" s="79" t="s">
        <v>38</v>
      </c>
    </row>
    <row r="984" spans="1:47" ht="14.45" customHeight="1">
      <c r="A984" s="534"/>
      <c r="B984" s="548"/>
      <c r="C984" s="536"/>
      <c r="D984" s="564"/>
      <c r="E984" s="540"/>
      <c r="F984" s="91" t="s">
        <v>43</v>
      </c>
      <c r="G984" s="103"/>
      <c r="H984" s="75">
        <f t="shared" si="1151"/>
        <v>0</v>
      </c>
      <c r="I984" s="104"/>
      <c r="J984" s="103"/>
      <c r="K984" s="75">
        <f t="shared" si="1152"/>
        <v>0</v>
      </c>
      <c r="L984" s="104"/>
      <c r="M984" s="103"/>
      <c r="N984" s="75">
        <f t="shared" si="1153"/>
        <v>0</v>
      </c>
      <c r="O984" s="104"/>
      <c r="P984" s="103"/>
      <c r="Q984" s="75">
        <f t="shared" si="1163"/>
        <v>0</v>
      </c>
      <c r="R984" s="104"/>
      <c r="S984" s="103"/>
      <c r="T984" s="75">
        <f t="shared" si="1154"/>
        <v>0</v>
      </c>
      <c r="U984" s="104"/>
      <c r="V984" s="103"/>
      <c r="W984" s="75">
        <f t="shared" si="1155"/>
        <v>0</v>
      </c>
      <c r="X984" s="123"/>
      <c r="Y984" s="103"/>
      <c r="Z984" s="75">
        <f t="shared" si="1156"/>
        <v>0</v>
      </c>
      <c r="AA984" s="104"/>
      <c r="AB984" s="103"/>
      <c r="AC984" s="75">
        <f t="shared" si="1157"/>
        <v>0</v>
      </c>
      <c r="AD984" s="104"/>
      <c r="AE984" s="103"/>
      <c r="AF984" s="75">
        <f t="shared" si="1158"/>
        <v>0</v>
      </c>
      <c r="AG984" s="104"/>
      <c r="AH984" s="103"/>
      <c r="AI984" s="75">
        <f t="shared" si="1159"/>
        <v>0</v>
      </c>
      <c r="AJ984" s="104"/>
      <c r="AK984" s="103"/>
      <c r="AL984" s="75">
        <f t="shared" si="1160"/>
        <v>0</v>
      </c>
      <c r="AM984" s="104"/>
      <c r="AN984" s="103"/>
      <c r="AO984" s="75">
        <f t="shared" si="1161"/>
        <v>0</v>
      </c>
      <c r="AP984" s="104"/>
      <c r="AQ984" s="103"/>
      <c r="AR984" s="75">
        <f t="shared" si="1162"/>
        <v>0</v>
      </c>
      <c r="AS984" s="104"/>
      <c r="AT984" s="98"/>
      <c r="AU984" s="560">
        <f>SUM(I977:I988,L977:L988,O977:O988,R977:R988,U977:U988,X977:X988,AA977:AA988,AD977:AD988,AG977:AG988,AJ977:AJ988,AM977:AM988,AP977:AP988,AS977:AS988)</f>
        <v>400000</v>
      </c>
    </row>
    <row r="985" spans="1:47" ht="14.45" customHeight="1">
      <c r="A985" s="534"/>
      <c r="B985" s="548"/>
      <c r="C985" s="536"/>
      <c r="D985" s="564"/>
      <c r="E985" s="540"/>
      <c r="F985" s="91" t="s">
        <v>44</v>
      </c>
      <c r="G985" s="103"/>
      <c r="H985" s="75">
        <f t="shared" si="1151"/>
        <v>0</v>
      </c>
      <c r="I985" s="104"/>
      <c r="J985" s="103"/>
      <c r="K985" s="75">
        <f t="shared" si="1152"/>
        <v>0</v>
      </c>
      <c r="L985" s="104"/>
      <c r="M985" s="103"/>
      <c r="N985" s="75">
        <f t="shared" si="1153"/>
        <v>0</v>
      </c>
      <c r="O985" s="104"/>
      <c r="P985" s="103"/>
      <c r="Q985" s="75">
        <f t="shared" si="1163"/>
        <v>0</v>
      </c>
      <c r="R985" s="104"/>
      <c r="S985" s="103"/>
      <c r="T985" s="75">
        <f t="shared" si="1154"/>
        <v>0</v>
      </c>
      <c r="U985" s="104"/>
      <c r="V985" s="103"/>
      <c r="W985" s="75">
        <f t="shared" si="1155"/>
        <v>0</v>
      </c>
      <c r="X985" s="123"/>
      <c r="Y985" s="103"/>
      <c r="Z985" s="75">
        <f t="shared" si="1156"/>
        <v>0</v>
      </c>
      <c r="AA985" s="104"/>
      <c r="AB985" s="103"/>
      <c r="AC985" s="75">
        <f t="shared" si="1157"/>
        <v>0</v>
      </c>
      <c r="AD985" s="104"/>
      <c r="AE985" s="103"/>
      <c r="AF985" s="75">
        <f t="shared" si="1158"/>
        <v>0</v>
      </c>
      <c r="AG985" s="104"/>
      <c r="AH985" s="103"/>
      <c r="AI985" s="75">
        <f t="shared" si="1159"/>
        <v>0</v>
      </c>
      <c r="AJ985" s="104"/>
      <c r="AK985" s="103"/>
      <c r="AL985" s="75">
        <f t="shared" si="1160"/>
        <v>0</v>
      </c>
      <c r="AM985" s="104"/>
      <c r="AN985" s="103"/>
      <c r="AO985" s="75">
        <f t="shared" si="1161"/>
        <v>0</v>
      </c>
      <c r="AP985" s="104"/>
      <c r="AQ985" s="103"/>
      <c r="AR985" s="75">
        <f t="shared" si="1162"/>
        <v>0</v>
      </c>
      <c r="AS985" s="104"/>
      <c r="AT985" s="98"/>
      <c r="AU985" s="560"/>
    </row>
    <row r="986" spans="1:47" ht="14.45" customHeight="1">
      <c r="A986" s="534"/>
      <c r="B986" s="548"/>
      <c r="C986" s="536"/>
      <c r="D986" s="564"/>
      <c r="E986" s="540"/>
      <c r="F986" s="91" t="s">
        <v>310</v>
      </c>
      <c r="G986" s="103"/>
      <c r="H986" s="75">
        <f t="shared" si="1151"/>
        <v>0</v>
      </c>
      <c r="I986" s="104"/>
      <c r="J986" s="103"/>
      <c r="K986" s="75">
        <f t="shared" si="1152"/>
        <v>0</v>
      </c>
      <c r="L986" s="104"/>
      <c r="M986" s="103"/>
      <c r="N986" s="75">
        <f t="shared" si="1153"/>
        <v>0</v>
      </c>
      <c r="O986" s="104"/>
      <c r="P986" s="103"/>
      <c r="Q986" s="75">
        <f t="shared" si="1163"/>
        <v>0</v>
      </c>
      <c r="R986" s="104"/>
      <c r="S986" s="103"/>
      <c r="T986" s="75">
        <f t="shared" si="1154"/>
        <v>0</v>
      </c>
      <c r="U986" s="104"/>
      <c r="V986" s="103"/>
      <c r="W986" s="75">
        <f t="shared" si="1155"/>
        <v>0</v>
      </c>
      <c r="X986" s="123"/>
      <c r="Y986" s="103"/>
      <c r="Z986" s="75">
        <f t="shared" si="1156"/>
        <v>0</v>
      </c>
      <c r="AA986" s="104"/>
      <c r="AB986" s="103"/>
      <c r="AC986" s="75">
        <f t="shared" si="1157"/>
        <v>0</v>
      </c>
      <c r="AD986" s="104"/>
      <c r="AE986" s="103"/>
      <c r="AF986" s="75">
        <f t="shared" si="1158"/>
        <v>0</v>
      </c>
      <c r="AG986" s="104"/>
      <c r="AH986" s="103"/>
      <c r="AI986" s="75">
        <f t="shared" si="1159"/>
        <v>0</v>
      </c>
      <c r="AJ986" s="104"/>
      <c r="AK986" s="103"/>
      <c r="AL986" s="75">
        <f t="shared" si="1160"/>
        <v>0</v>
      </c>
      <c r="AM986" s="104"/>
      <c r="AN986" s="103"/>
      <c r="AO986" s="75">
        <f t="shared" si="1161"/>
        <v>0</v>
      </c>
      <c r="AP986" s="104"/>
      <c r="AQ986" s="103"/>
      <c r="AR986" s="75">
        <f t="shared" si="1162"/>
        <v>0</v>
      </c>
      <c r="AS986" s="104"/>
      <c r="AT986" s="98"/>
      <c r="AU986" s="79" t="s">
        <v>42</v>
      </c>
    </row>
    <row r="987" spans="1:47" ht="14.45" customHeight="1">
      <c r="A987" s="534"/>
      <c r="B987" s="548"/>
      <c r="C987" s="536"/>
      <c r="D987" s="564"/>
      <c r="E987" s="540"/>
      <c r="F987" s="91" t="s">
        <v>311</v>
      </c>
      <c r="G987" s="103"/>
      <c r="H987" s="75">
        <f t="shared" si="1151"/>
        <v>0</v>
      </c>
      <c r="I987" s="104"/>
      <c r="J987" s="103"/>
      <c r="K987" s="75">
        <f t="shared" si="1152"/>
        <v>0</v>
      </c>
      <c r="L987" s="104"/>
      <c r="M987" s="103"/>
      <c r="N987" s="75">
        <f t="shared" si="1153"/>
        <v>0</v>
      </c>
      <c r="O987" s="104"/>
      <c r="P987" s="103"/>
      <c r="Q987" s="75">
        <f t="shared" si="1163"/>
        <v>0</v>
      </c>
      <c r="R987" s="104"/>
      <c r="S987" s="103"/>
      <c r="T987" s="75">
        <f t="shared" si="1154"/>
        <v>0</v>
      </c>
      <c r="U987" s="104"/>
      <c r="V987" s="103"/>
      <c r="W987" s="75">
        <f t="shared" si="1155"/>
        <v>0</v>
      </c>
      <c r="X987" s="123"/>
      <c r="Y987" s="103"/>
      <c r="Z987" s="75">
        <f t="shared" si="1156"/>
        <v>0</v>
      </c>
      <c r="AA987" s="104"/>
      <c r="AB987" s="103"/>
      <c r="AC987" s="75">
        <f t="shared" si="1157"/>
        <v>0</v>
      </c>
      <c r="AD987" s="104"/>
      <c r="AE987" s="103"/>
      <c r="AF987" s="75">
        <f t="shared" si="1158"/>
        <v>0</v>
      </c>
      <c r="AG987" s="104"/>
      <c r="AH987" s="103"/>
      <c r="AI987" s="75">
        <f t="shared" si="1159"/>
        <v>0</v>
      </c>
      <c r="AJ987" s="104"/>
      <c r="AK987" s="103"/>
      <c r="AL987" s="75">
        <f t="shared" si="1160"/>
        <v>0</v>
      </c>
      <c r="AM987" s="104"/>
      <c r="AN987" s="103"/>
      <c r="AO987" s="75">
        <f t="shared" si="1161"/>
        <v>0</v>
      </c>
      <c r="AP987" s="104"/>
      <c r="AQ987" s="103"/>
      <c r="AR987" s="75">
        <f t="shared" si="1162"/>
        <v>0</v>
      </c>
      <c r="AS987" s="104"/>
      <c r="AT987" s="98"/>
      <c r="AU987" s="573">
        <f>AU984/AU978</f>
        <v>1</v>
      </c>
    </row>
    <row r="988" spans="1:47" ht="15" customHeight="1">
      <c r="A988" s="534"/>
      <c r="B988" s="548"/>
      <c r="C988" s="536"/>
      <c r="D988" s="564"/>
      <c r="E988" s="540"/>
      <c r="F988" s="91" t="s">
        <v>312</v>
      </c>
      <c r="G988" s="103"/>
      <c r="H988" s="75">
        <f t="shared" si="1151"/>
        <v>0</v>
      </c>
      <c r="I988" s="104"/>
      <c r="J988" s="103"/>
      <c r="K988" s="75">
        <f t="shared" si="1152"/>
        <v>0</v>
      </c>
      <c r="L988" s="104"/>
      <c r="M988" s="103"/>
      <c r="N988" s="75">
        <f t="shared" si="1153"/>
        <v>0</v>
      </c>
      <c r="O988" s="104"/>
      <c r="P988" s="103"/>
      <c r="Q988" s="75">
        <f t="shared" si="1163"/>
        <v>0</v>
      </c>
      <c r="R988" s="104"/>
      <c r="S988" s="103"/>
      <c r="T988" s="75">
        <f t="shared" si="1154"/>
        <v>0</v>
      </c>
      <c r="U988" s="104"/>
      <c r="V988" s="103"/>
      <c r="W988" s="75">
        <f t="shared" si="1155"/>
        <v>0</v>
      </c>
      <c r="X988" s="123"/>
      <c r="Y988" s="103"/>
      <c r="Z988" s="75">
        <f t="shared" si="1156"/>
        <v>0</v>
      </c>
      <c r="AA988" s="104"/>
      <c r="AB988" s="103"/>
      <c r="AC988" s="75">
        <f t="shared" si="1157"/>
        <v>0</v>
      </c>
      <c r="AD988" s="104"/>
      <c r="AE988" s="103"/>
      <c r="AF988" s="75">
        <f t="shared" si="1158"/>
        <v>0</v>
      </c>
      <c r="AG988" s="104"/>
      <c r="AH988" s="103"/>
      <c r="AI988" s="75">
        <f t="shared" si="1159"/>
        <v>0</v>
      </c>
      <c r="AJ988" s="104"/>
      <c r="AK988" s="103"/>
      <c r="AL988" s="75">
        <f t="shared" si="1160"/>
        <v>0</v>
      </c>
      <c r="AM988" s="104"/>
      <c r="AN988" s="103"/>
      <c r="AO988" s="75">
        <f t="shared" si="1161"/>
        <v>0</v>
      </c>
      <c r="AP988" s="104"/>
      <c r="AQ988" s="103"/>
      <c r="AR988" s="75">
        <f t="shared" si="1162"/>
        <v>0</v>
      </c>
      <c r="AS988" s="104"/>
      <c r="AT988" s="98"/>
      <c r="AU988" s="573"/>
    </row>
    <row r="989" spans="1:47" ht="15" customHeight="1">
      <c r="A989" s="547" t="s">
        <v>22</v>
      </c>
      <c r="B989" s="533" t="s">
        <v>18</v>
      </c>
      <c r="C989" s="533" t="s">
        <v>19</v>
      </c>
      <c r="D989" s="533" t="s">
        <v>204</v>
      </c>
      <c r="E989" s="533" t="s">
        <v>21</v>
      </c>
      <c r="F989" s="551" t="s">
        <v>23</v>
      </c>
      <c r="G989" s="513" t="s">
        <v>24</v>
      </c>
      <c r="H989" s="503" t="s">
        <v>25</v>
      </c>
      <c r="I989" s="505" t="s">
        <v>26</v>
      </c>
      <c r="J989" s="513" t="s">
        <v>24</v>
      </c>
      <c r="K989" s="503" t="s">
        <v>25</v>
      </c>
      <c r="L989" s="505" t="s">
        <v>26</v>
      </c>
      <c r="M989" s="513" t="s">
        <v>24</v>
      </c>
      <c r="N989" s="503" t="s">
        <v>25</v>
      </c>
      <c r="O989" s="505" t="s">
        <v>26</v>
      </c>
      <c r="P989" s="513" t="s">
        <v>24</v>
      </c>
      <c r="Q989" s="503" t="s">
        <v>25</v>
      </c>
      <c r="R989" s="505" t="s">
        <v>26</v>
      </c>
      <c r="S989" s="513" t="s">
        <v>24</v>
      </c>
      <c r="T989" s="503" t="s">
        <v>25</v>
      </c>
      <c r="U989" s="505" t="s">
        <v>26</v>
      </c>
      <c r="V989" s="513" t="s">
        <v>24</v>
      </c>
      <c r="W989" s="503" t="s">
        <v>25</v>
      </c>
      <c r="X989" s="543" t="s">
        <v>26</v>
      </c>
      <c r="Y989" s="513" t="s">
        <v>24</v>
      </c>
      <c r="Z989" s="503" t="s">
        <v>25</v>
      </c>
      <c r="AA989" s="505" t="s">
        <v>26</v>
      </c>
      <c r="AB989" s="513" t="s">
        <v>24</v>
      </c>
      <c r="AC989" s="503" t="s">
        <v>25</v>
      </c>
      <c r="AD989" s="505" t="s">
        <v>26</v>
      </c>
      <c r="AE989" s="513" t="s">
        <v>24</v>
      </c>
      <c r="AF989" s="503" t="s">
        <v>25</v>
      </c>
      <c r="AG989" s="505" t="s">
        <v>26</v>
      </c>
      <c r="AH989" s="513" t="s">
        <v>24</v>
      </c>
      <c r="AI989" s="503" t="s">
        <v>25</v>
      </c>
      <c r="AJ989" s="505" t="s">
        <v>26</v>
      </c>
      <c r="AK989" s="513" t="s">
        <v>24</v>
      </c>
      <c r="AL989" s="503" t="s">
        <v>25</v>
      </c>
      <c r="AM989" s="505" t="s">
        <v>26</v>
      </c>
      <c r="AN989" s="513" t="s">
        <v>24</v>
      </c>
      <c r="AO989" s="503" t="s">
        <v>25</v>
      </c>
      <c r="AP989" s="505" t="s">
        <v>26</v>
      </c>
      <c r="AQ989" s="513" t="s">
        <v>24</v>
      </c>
      <c r="AR989" s="503" t="s">
        <v>25</v>
      </c>
      <c r="AS989" s="505" t="s">
        <v>26</v>
      </c>
      <c r="AT989" s="545" t="s">
        <v>24</v>
      </c>
      <c r="AU989" s="553" t="s">
        <v>27</v>
      </c>
    </row>
    <row r="990" spans="1:47" ht="15" customHeight="1">
      <c r="A990" s="547"/>
      <c r="B990" s="533"/>
      <c r="C990" s="533"/>
      <c r="D990" s="533"/>
      <c r="E990" s="533"/>
      <c r="F990" s="551"/>
      <c r="G990" s="513"/>
      <c r="H990" s="503"/>
      <c r="I990" s="505"/>
      <c r="J990" s="513"/>
      <c r="K990" s="503"/>
      <c r="L990" s="505"/>
      <c r="M990" s="513"/>
      <c r="N990" s="503"/>
      <c r="O990" s="505"/>
      <c r="P990" s="513"/>
      <c r="Q990" s="503"/>
      <c r="R990" s="505"/>
      <c r="S990" s="513"/>
      <c r="T990" s="503"/>
      <c r="U990" s="505"/>
      <c r="V990" s="513"/>
      <c r="W990" s="503"/>
      <c r="X990" s="543"/>
      <c r="Y990" s="513"/>
      <c r="Z990" s="503"/>
      <c r="AA990" s="505"/>
      <c r="AB990" s="513"/>
      <c r="AC990" s="503"/>
      <c r="AD990" s="505"/>
      <c r="AE990" s="513"/>
      <c r="AF990" s="503"/>
      <c r="AG990" s="505"/>
      <c r="AH990" s="513"/>
      <c r="AI990" s="503"/>
      <c r="AJ990" s="505"/>
      <c r="AK990" s="513"/>
      <c r="AL990" s="503"/>
      <c r="AM990" s="505"/>
      <c r="AN990" s="513"/>
      <c r="AO990" s="503"/>
      <c r="AP990" s="505"/>
      <c r="AQ990" s="513"/>
      <c r="AR990" s="503"/>
      <c r="AS990" s="505"/>
      <c r="AT990" s="545"/>
      <c r="AU990" s="553"/>
    </row>
    <row r="991" spans="1:47" ht="15" customHeight="1">
      <c r="A991" s="534" t="s">
        <v>244</v>
      </c>
      <c r="B991" s="548" t="s">
        <v>495</v>
      </c>
      <c r="C991" s="536">
        <v>2216</v>
      </c>
      <c r="D991" s="538" t="s">
        <v>496</v>
      </c>
      <c r="E991" s="540" t="s">
        <v>497</v>
      </c>
      <c r="F991" s="91" t="s">
        <v>31</v>
      </c>
      <c r="G991" s="103"/>
      <c r="H991" s="75">
        <f t="shared" ref="H991:H999" si="1164">G991-I991</f>
        <v>0</v>
      </c>
      <c r="I991" s="104"/>
      <c r="J991" s="103"/>
      <c r="K991" s="75">
        <f>J991-L991</f>
        <v>0</v>
      </c>
      <c r="L991" s="104"/>
      <c r="M991" s="103"/>
      <c r="N991" s="75">
        <f t="shared" ref="N991:N999" si="1165">M991-O991</f>
        <v>0</v>
      </c>
      <c r="O991" s="104"/>
      <c r="P991" s="103"/>
      <c r="Q991" s="75">
        <f t="shared" ref="Q991:Q999" si="1166">P991-R991</f>
        <v>0</v>
      </c>
      <c r="R991" s="104"/>
      <c r="S991" s="103"/>
      <c r="T991" s="75">
        <f t="shared" ref="T991:T999" si="1167">S991-U991</f>
        <v>0</v>
      </c>
      <c r="U991" s="104"/>
      <c r="V991" s="103"/>
      <c r="W991" s="75">
        <f t="shared" ref="W991:W999" si="1168">V991-X991</f>
        <v>0</v>
      </c>
      <c r="X991" s="123"/>
      <c r="Y991" s="103"/>
      <c r="Z991" s="75">
        <f t="shared" ref="Z991:Z999" si="1169">Y991-AA991</f>
        <v>0</v>
      </c>
      <c r="AA991" s="104"/>
      <c r="AB991" s="103"/>
      <c r="AC991" s="75">
        <f t="shared" ref="AC991:AC999" si="1170">AB991-AD991</f>
        <v>0</v>
      </c>
      <c r="AD991" s="104"/>
      <c r="AE991" s="103"/>
      <c r="AF991" s="75">
        <f t="shared" ref="AF991:AF999" si="1171">AE991-AG991</f>
        <v>0</v>
      </c>
      <c r="AG991" s="104"/>
      <c r="AH991" s="103"/>
      <c r="AI991" s="75">
        <f t="shared" ref="AI991:AI999" si="1172">AH991-AJ991</f>
        <v>0</v>
      </c>
      <c r="AJ991" s="104"/>
      <c r="AK991" s="103"/>
      <c r="AL991" s="75">
        <f t="shared" ref="AL991:AL999" si="1173">AK991-AM991</f>
        <v>0</v>
      </c>
      <c r="AM991" s="104"/>
      <c r="AN991" s="103"/>
      <c r="AO991" s="75">
        <f t="shared" ref="AO991:AO999" si="1174">AN991-AP991</f>
        <v>0</v>
      </c>
      <c r="AP991" s="104"/>
      <c r="AQ991" s="103"/>
      <c r="AR991" s="75">
        <f t="shared" ref="AR991:AR999" si="1175">AQ991-AS991</f>
        <v>0</v>
      </c>
      <c r="AS991" s="104"/>
      <c r="AT991" s="98"/>
      <c r="AU991" s="77" t="s">
        <v>32</v>
      </c>
    </row>
    <row r="992" spans="1:47" ht="15" customHeight="1">
      <c r="A992" s="534"/>
      <c r="B992" s="548"/>
      <c r="C992" s="536"/>
      <c r="D992" s="538"/>
      <c r="E992" s="540"/>
      <c r="F992" s="91" t="s">
        <v>33</v>
      </c>
      <c r="G992" s="103"/>
      <c r="H992" s="75">
        <f t="shared" si="1164"/>
        <v>0</v>
      </c>
      <c r="I992" s="104"/>
      <c r="J992" s="103"/>
      <c r="K992" s="75">
        <f>J992-L992</f>
        <v>0</v>
      </c>
      <c r="L992" s="104"/>
      <c r="M992" s="103"/>
      <c r="N992" s="75">
        <f t="shared" si="1165"/>
        <v>0</v>
      </c>
      <c r="O992" s="104"/>
      <c r="P992" s="103"/>
      <c r="Q992" s="75">
        <f t="shared" si="1166"/>
        <v>0</v>
      </c>
      <c r="R992" s="104"/>
      <c r="S992" s="103"/>
      <c r="T992" s="75">
        <f t="shared" si="1167"/>
        <v>0</v>
      </c>
      <c r="U992" s="104"/>
      <c r="V992" s="103"/>
      <c r="W992" s="75">
        <f t="shared" si="1168"/>
        <v>0</v>
      </c>
      <c r="X992" s="123"/>
      <c r="Y992" s="103"/>
      <c r="Z992" s="75">
        <f t="shared" si="1169"/>
        <v>0</v>
      </c>
      <c r="AA992" s="104"/>
      <c r="AB992" s="103"/>
      <c r="AC992" s="75">
        <f t="shared" si="1170"/>
        <v>0</v>
      </c>
      <c r="AD992" s="104"/>
      <c r="AE992" s="103"/>
      <c r="AF992" s="75">
        <f t="shared" si="1171"/>
        <v>0</v>
      </c>
      <c r="AG992" s="104"/>
      <c r="AH992" s="103"/>
      <c r="AI992" s="75">
        <f t="shared" si="1172"/>
        <v>0</v>
      </c>
      <c r="AJ992" s="104"/>
      <c r="AK992" s="103"/>
      <c r="AL992" s="75">
        <f t="shared" si="1173"/>
        <v>0</v>
      </c>
      <c r="AM992" s="104"/>
      <c r="AN992" s="103"/>
      <c r="AO992" s="75">
        <f t="shared" si="1174"/>
        <v>0</v>
      </c>
      <c r="AP992" s="104"/>
      <c r="AQ992" s="103"/>
      <c r="AR992" s="75">
        <f t="shared" si="1175"/>
        <v>0</v>
      </c>
      <c r="AS992" s="104"/>
      <c r="AT992" s="98"/>
      <c r="AU992" s="78">
        <f>SUM(G991:G999,J991:J999,M991:M999,P991:P999,S991:S999,V991:V999,Y991:Y999,AB991:AB999,AE991:AE999,AH991:AH999,AK991:AK999,AT991:AT999,AN991:AN999,AQ991:AQ999)</f>
        <v>486542</v>
      </c>
    </row>
    <row r="993" spans="1:47" ht="15" customHeight="1">
      <c r="A993" s="534"/>
      <c r="B993" s="548"/>
      <c r="C993" s="536"/>
      <c r="D993" s="538"/>
      <c r="E993" s="540"/>
      <c r="F993" s="91" t="s">
        <v>34</v>
      </c>
      <c r="G993" s="103"/>
      <c r="H993" s="75">
        <f t="shared" si="1164"/>
        <v>0</v>
      </c>
      <c r="I993" s="104"/>
      <c r="J993" s="103"/>
      <c r="K993" s="75">
        <f>J993-L993</f>
        <v>0</v>
      </c>
      <c r="L993" s="104"/>
      <c r="M993" s="103"/>
      <c r="N993" s="75">
        <f t="shared" si="1165"/>
        <v>0</v>
      </c>
      <c r="O993" s="104"/>
      <c r="P993" s="103"/>
      <c r="Q993" s="75">
        <f t="shared" si="1166"/>
        <v>0</v>
      </c>
      <c r="R993" s="104"/>
      <c r="S993" s="103"/>
      <c r="T993" s="75">
        <f t="shared" si="1167"/>
        <v>0</v>
      </c>
      <c r="U993" s="104"/>
      <c r="V993" s="103"/>
      <c r="W993" s="75">
        <f t="shared" si="1168"/>
        <v>0</v>
      </c>
      <c r="X993" s="123"/>
      <c r="Y993" s="103"/>
      <c r="Z993" s="75">
        <f t="shared" si="1169"/>
        <v>0</v>
      </c>
      <c r="AA993" s="104"/>
      <c r="AB993" s="103"/>
      <c r="AC993" s="75">
        <f t="shared" si="1170"/>
        <v>0</v>
      </c>
      <c r="AD993" s="104"/>
      <c r="AE993" s="103"/>
      <c r="AF993" s="75">
        <f t="shared" si="1171"/>
        <v>0</v>
      </c>
      <c r="AG993" s="104"/>
      <c r="AH993" s="103"/>
      <c r="AI993" s="75">
        <f t="shared" si="1172"/>
        <v>0</v>
      </c>
      <c r="AJ993" s="104"/>
      <c r="AK993" s="103"/>
      <c r="AL993" s="75">
        <f t="shared" si="1173"/>
        <v>0</v>
      </c>
      <c r="AM993" s="104"/>
      <c r="AN993" s="103"/>
      <c r="AO993" s="75">
        <f t="shared" si="1174"/>
        <v>0</v>
      </c>
      <c r="AP993" s="104"/>
      <c r="AQ993" s="103"/>
      <c r="AR993" s="75">
        <f t="shared" si="1175"/>
        <v>0</v>
      </c>
      <c r="AS993" s="104"/>
      <c r="AT993" s="98"/>
      <c r="AU993" s="79" t="s">
        <v>35</v>
      </c>
    </row>
    <row r="994" spans="1:47" ht="15" customHeight="1">
      <c r="A994" s="534"/>
      <c r="B994" s="548"/>
      <c r="C994" s="536"/>
      <c r="D994" s="538"/>
      <c r="E994" s="540"/>
      <c r="F994" s="91" t="s">
        <v>36</v>
      </c>
      <c r="G994" s="103">
        <v>100000</v>
      </c>
      <c r="H994" s="75">
        <f t="shared" si="1164"/>
        <v>15000</v>
      </c>
      <c r="I994" s="104">
        <v>85000</v>
      </c>
      <c r="J994" s="103"/>
      <c r="K994" s="75">
        <f>J994-L994</f>
        <v>0</v>
      </c>
      <c r="L994" s="104"/>
      <c r="M994" s="103"/>
      <c r="N994" s="75">
        <f t="shared" si="1165"/>
        <v>0</v>
      </c>
      <c r="O994" s="104"/>
      <c r="P994" s="103"/>
      <c r="Q994" s="75">
        <f t="shared" si="1166"/>
        <v>0</v>
      </c>
      <c r="R994" s="104"/>
      <c r="S994" s="103"/>
      <c r="T994" s="75">
        <f t="shared" si="1167"/>
        <v>0</v>
      </c>
      <c r="U994" s="104"/>
      <c r="V994" s="103"/>
      <c r="W994" s="75">
        <f t="shared" si="1168"/>
        <v>0</v>
      </c>
      <c r="X994" s="123"/>
      <c r="Y994" s="103"/>
      <c r="Z994" s="75">
        <f t="shared" si="1169"/>
        <v>0</v>
      </c>
      <c r="AA994" s="104"/>
      <c r="AB994" s="103"/>
      <c r="AC994" s="75">
        <f t="shared" si="1170"/>
        <v>0</v>
      </c>
      <c r="AD994" s="104"/>
      <c r="AE994" s="103"/>
      <c r="AF994" s="75">
        <f t="shared" si="1171"/>
        <v>0</v>
      </c>
      <c r="AG994" s="104"/>
      <c r="AH994" s="103"/>
      <c r="AI994" s="75">
        <f t="shared" si="1172"/>
        <v>0</v>
      </c>
      <c r="AJ994" s="104"/>
      <c r="AK994" s="103"/>
      <c r="AL994" s="75">
        <f t="shared" si="1173"/>
        <v>0</v>
      </c>
      <c r="AM994" s="104"/>
      <c r="AN994" s="103"/>
      <c r="AO994" s="75">
        <f t="shared" si="1174"/>
        <v>0</v>
      </c>
      <c r="AP994" s="104"/>
      <c r="AQ994" s="103"/>
      <c r="AR994" s="75">
        <f t="shared" si="1175"/>
        <v>0</v>
      </c>
      <c r="AS994" s="104"/>
      <c r="AT994" s="98"/>
      <c r="AU994" s="78">
        <f>SUM(H991:H999,K991:K999,N991:N999,Q991:Q999,T991:T999,W991:W999,Z991:Z999,AC991:AC999,Z991:Z999,AF991:AF999,AI991:AI999,AL991:AL999,AO991:AO999,AR991:AR999)</f>
        <v>-48470</v>
      </c>
    </row>
    <row r="995" spans="1:47" ht="15" customHeight="1">
      <c r="A995" s="534"/>
      <c r="B995" s="548"/>
      <c r="C995" s="536"/>
      <c r="D995" s="538"/>
      <c r="E995" s="540"/>
      <c r="F995" s="91" t="s">
        <v>37</v>
      </c>
      <c r="G995" s="103"/>
      <c r="H995" s="75">
        <f t="shared" si="1164"/>
        <v>0</v>
      </c>
      <c r="I995" s="104"/>
      <c r="J995" s="103"/>
      <c r="K995" s="75">
        <f>J995-L995</f>
        <v>0</v>
      </c>
      <c r="L995" s="104"/>
      <c r="M995" s="103"/>
      <c r="N995" s="75">
        <f t="shared" si="1165"/>
        <v>0</v>
      </c>
      <c r="O995" s="104"/>
      <c r="P995" s="103"/>
      <c r="Q995" s="75">
        <f t="shared" si="1166"/>
        <v>0</v>
      </c>
      <c r="R995" s="104"/>
      <c r="S995" s="103"/>
      <c r="T995" s="75">
        <f t="shared" si="1167"/>
        <v>0</v>
      </c>
      <c r="U995" s="104"/>
      <c r="V995" s="103"/>
      <c r="W995" s="75">
        <f t="shared" si="1168"/>
        <v>0</v>
      </c>
      <c r="X995" s="123"/>
      <c r="Y995" s="103"/>
      <c r="Z995" s="75">
        <f t="shared" si="1169"/>
        <v>0</v>
      </c>
      <c r="AA995" s="104"/>
      <c r="AB995" s="103"/>
      <c r="AC995" s="75">
        <f t="shared" si="1170"/>
        <v>0</v>
      </c>
      <c r="AD995" s="104"/>
      <c r="AE995" s="103"/>
      <c r="AF995" s="75">
        <f t="shared" si="1171"/>
        <v>0</v>
      </c>
      <c r="AG995" s="104"/>
      <c r="AH995" s="103"/>
      <c r="AI995" s="75">
        <f t="shared" si="1172"/>
        <v>0</v>
      </c>
      <c r="AJ995" s="104"/>
      <c r="AK995" s="103"/>
      <c r="AL995" s="75">
        <f t="shared" si="1173"/>
        <v>0</v>
      </c>
      <c r="AM995" s="104"/>
      <c r="AN995" s="103"/>
      <c r="AO995" s="75">
        <f t="shared" si="1174"/>
        <v>0</v>
      </c>
      <c r="AP995" s="104"/>
      <c r="AQ995" s="103"/>
      <c r="AR995" s="75">
        <f t="shared" si="1175"/>
        <v>0</v>
      </c>
      <c r="AS995" s="104"/>
      <c r="AT995" s="98"/>
      <c r="AU995" s="79" t="s">
        <v>38</v>
      </c>
    </row>
    <row r="996" spans="1:47" ht="15" customHeight="1">
      <c r="A996" s="534"/>
      <c r="B996" s="548"/>
      <c r="C996" s="536"/>
      <c r="D996" s="538"/>
      <c r="E996" s="540"/>
      <c r="F996" s="91" t="s">
        <v>40</v>
      </c>
      <c r="G996" s="103">
        <v>360000</v>
      </c>
      <c r="H996" s="75">
        <f t="shared" si="1164"/>
        <v>-63470</v>
      </c>
      <c r="I996" s="104">
        <v>423470</v>
      </c>
      <c r="J996" s="103"/>
      <c r="K996" s="75">
        <v>0</v>
      </c>
      <c r="L996" s="104"/>
      <c r="M996" s="103">
        <v>26542</v>
      </c>
      <c r="N996" s="75">
        <f t="shared" si="1165"/>
        <v>0</v>
      </c>
      <c r="O996" s="104">
        <v>26542</v>
      </c>
      <c r="P996" s="103"/>
      <c r="Q996" s="75">
        <f t="shared" si="1166"/>
        <v>0</v>
      </c>
      <c r="R996" s="104"/>
      <c r="S996" s="103"/>
      <c r="T996" s="75">
        <f t="shared" si="1167"/>
        <v>0</v>
      </c>
      <c r="U996" s="104"/>
      <c r="V996" s="103"/>
      <c r="W996" s="75">
        <f t="shared" si="1168"/>
        <v>0</v>
      </c>
      <c r="X996" s="123"/>
      <c r="Y996" s="103"/>
      <c r="Z996" s="75">
        <f t="shared" si="1169"/>
        <v>0</v>
      </c>
      <c r="AA996" s="104"/>
      <c r="AB996" s="103"/>
      <c r="AC996" s="75">
        <f t="shared" si="1170"/>
        <v>0</v>
      </c>
      <c r="AD996" s="104"/>
      <c r="AE996" s="103"/>
      <c r="AF996" s="75">
        <f t="shared" si="1171"/>
        <v>0</v>
      </c>
      <c r="AG996" s="104"/>
      <c r="AH996" s="103"/>
      <c r="AI996" s="75">
        <f t="shared" si="1172"/>
        <v>0</v>
      </c>
      <c r="AJ996" s="104"/>
      <c r="AK996" s="103"/>
      <c r="AL996" s="75">
        <f t="shared" si="1173"/>
        <v>0</v>
      </c>
      <c r="AM996" s="104"/>
      <c r="AN996" s="103"/>
      <c r="AO996" s="75">
        <f t="shared" si="1174"/>
        <v>0</v>
      </c>
      <c r="AP996" s="104"/>
      <c r="AQ996" s="103"/>
      <c r="AR996" s="75">
        <f t="shared" si="1175"/>
        <v>0</v>
      </c>
      <c r="AS996" s="104"/>
      <c r="AT996" s="98"/>
      <c r="AU996" s="78">
        <f>SUM(I991:I999,L991:L999,O991:O999,R991:R999,U991:U999,X991:X999,AA991:AA999,AD991:AD999,AG991:AG999,AJ991:AJ999,AM991:AM999,AP991:AP999,AS991:AS999)</f>
        <v>535012</v>
      </c>
    </row>
    <row r="997" spans="1:47" ht="15" customHeight="1">
      <c r="A997" s="534"/>
      <c r="B997" s="548"/>
      <c r="C997" s="536"/>
      <c r="D997" s="538"/>
      <c r="E997" s="540"/>
      <c r="F997" s="91" t="s">
        <v>41</v>
      </c>
      <c r="G997" s="103"/>
      <c r="H997" s="75">
        <f t="shared" si="1164"/>
        <v>0</v>
      </c>
      <c r="I997" s="104"/>
      <c r="J997" s="103"/>
      <c r="K997" s="75">
        <f t="shared" ref="K997:K999" si="1176">J997-L997</f>
        <v>0</v>
      </c>
      <c r="L997" s="104"/>
      <c r="M997" s="103"/>
      <c r="N997" s="75">
        <f t="shared" si="1165"/>
        <v>0</v>
      </c>
      <c r="O997" s="104"/>
      <c r="P997" s="103"/>
      <c r="Q997" s="75">
        <f t="shared" si="1166"/>
        <v>0</v>
      </c>
      <c r="R997" s="104"/>
      <c r="S997" s="103"/>
      <c r="T997" s="75">
        <f t="shared" si="1167"/>
        <v>0</v>
      </c>
      <c r="U997" s="104"/>
      <c r="V997" s="103"/>
      <c r="W997" s="75">
        <f t="shared" si="1168"/>
        <v>0</v>
      </c>
      <c r="X997" s="123"/>
      <c r="Y997" s="103"/>
      <c r="Z997" s="75">
        <f t="shared" si="1169"/>
        <v>0</v>
      </c>
      <c r="AA997" s="104"/>
      <c r="AB997" s="103"/>
      <c r="AC997" s="75">
        <f t="shared" si="1170"/>
        <v>0</v>
      </c>
      <c r="AD997" s="104"/>
      <c r="AE997" s="103"/>
      <c r="AF997" s="75">
        <f t="shared" si="1171"/>
        <v>0</v>
      </c>
      <c r="AG997" s="104"/>
      <c r="AH997" s="103"/>
      <c r="AI997" s="75">
        <f t="shared" si="1172"/>
        <v>0</v>
      </c>
      <c r="AJ997" s="104"/>
      <c r="AK997" s="103"/>
      <c r="AL997" s="75">
        <f t="shared" si="1173"/>
        <v>0</v>
      </c>
      <c r="AM997" s="104"/>
      <c r="AN997" s="103"/>
      <c r="AO997" s="75">
        <f t="shared" si="1174"/>
        <v>0</v>
      </c>
      <c r="AP997" s="104"/>
      <c r="AQ997" s="103"/>
      <c r="AR997" s="75">
        <f t="shared" si="1175"/>
        <v>0</v>
      </c>
      <c r="AS997" s="104"/>
      <c r="AT997" s="98"/>
      <c r="AU997" s="79" t="s">
        <v>42</v>
      </c>
    </row>
    <row r="998" spans="1:47" ht="15" customHeight="1">
      <c r="A998" s="534"/>
      <c r="B998" s="548"/>
      <c r="C998" s="536"/>
      <c r="D998" s="538"/>
      <c r="E998" s="540"/>
      <c r="F998" s="91" t="s">
        <v>43</v>
      </c>
      <c r="G998" s="103"/>
      <c r="H998" s="75">
        <f t="shared" si="1164"/>
        <v>0</v>
      </c>
      <c r="I998" s="104"/>
      <c r="J998" s="103"/>
      <c r="K998" s="75">
        <f t="shared" si="1176"/>
        <v>0</v>
      </c>
      <c r="L998" s="104"/>
      <c r="M998" s="103"/>
      <c r="N998" s="75">
        <f t="shared" si="1165"/>
        <v>0</v>
      </c>
      <c r="O998" s="104"/>
      <c r="P998" s="103"/>
      <c r="Q998" s="75">
        <f t="shared" si="1166"/>
        <v>0</v>
      </c>
      <c r="R998" s="104"/>
      <c r="S998" s="103"/>
      <c r="T998" s="75">
        <f t="shared" si="1167"/>
        <v>0</v>
      </c>
      <c r="U998" s="104"/>
      <c r="V998" s="103"/>
      <c r="W998" s="75">
        <f t="shared" si="1168"/>
        <v>0</v>
      </c>
      <c r="X998" s="123"/>
      <c r="Y998" s="103"/>
      <c r="Z998" s="75">
        <f t="shared" si="1169"/>
        <v>0</v>
      </c>
      <c r="AA998" s="104"/>
      <c r="AB998" s="103"/>
      <c r="AC998" s="75">
        <f t="shared" si="1170"/>
        <v>0</v>
      </c>
      <c r="AD998" s="104"/>
      <c r="AE998" s="103"/>
      <c r="AF998" s="75">
        <f t="shared" si="1171"/>
        <v>0</v>
      </c>
      <c r="AG998" s="104"/>
      <c r="AH998" s="103"/>
      <c r="AI998" s="75">
        <f t="shared" si="1172"/>
        <v>0</v>
      </c>
      <c r="AJ998" s="104"/>
      <c r="AK998" s="103"/>
      <c r="AL998" s="75">
        <f t="shared" si="1173"/>
        <v>0</v>
      </c>
      <c r="AM998" s="104"/>
      <c r="AN998" s="103"/>
      <c r="AO998" s="75">
        <f t="shared" si="1174"/>
        <v>0</v>
      </c>
      <c r="AP998" s="104"/>
      <c r="AQ998" s="103"/>
      <c r="AR998" s="75">
        <f t="shared" si="1175"/>
        <v>0</v>
      </c>
      <c r="AS998" s="104"/>
      <c r="AT998" s="98"/>
      <c r="AU998" s="80">
        <f>AU996/AU992</f>
        <v>1.0996214098680073</v>
      </c>
    </row>
    <row r="999" spans="1:47" ht="15" customHeight="1">
      <c r="A999" s="481"/>
      <c r="B999" s="484"/>
      <c r="C999" s="487"/>
      <c r="D999" s="490"/>
      <c r="E999" s="493"/>
      <c r="F999" s="93" t="s">
        <v>44</v>
      </c>
      <c r="G999" s="107"/>
      <c r="H999" s="76">
        <f t="shared" si="1164"/>
        <v>0</v>
      </c>
      <c r="I999" s="108"/>
      <c r="J999" s="107"/>
      <c r="K999" s="76">
        <f t="shared" si="1176"/>
        <v>0</v>
      </c>
      <c r="L999" s="108"/>
      <c r="M999" s="107"/>
      <c r="N999" s="76">
        <f t="shared" si="1165"/>
        <v>0</v>
      </c>
      <c r="O999" s="108"/>
      <c r="P999" s="107"/>
      <c r="Q999" s="76">
        <f t="shared" si="1166"/>
        <v>0</v>
      </c>
      <c r="R999" s="108"/>
      <c r="S999" s="107"/>
      <c r="T999" s="76">
        <f t="shared" si="1167"/>
        <v>0</v>
      </c>
      <c r="U999" s="108"/>
      <c r="V999" s="107"/>
      <c r="W999" s="76">
        <f t="shared" si="1168"/>
        <v>0</v>
      </c>
      <c r="X999" s="125"/>
      <c r="Y999" s="107"/>
      <c r="Z999" s="76">
        <f t="shared" si="1169"/>
        <v>0</v>
      </c>
      <c r="AA999" s="108"/>
      <c r="AB999" s="107"/>
      <c r="AC999" s="76">
        <f t="shared" si="1170"/>
        <v>0</v>
      </c>
      <c r="AD999" s="108"/>
      <c r="AE999" s="107"/>
      <c r="AF999" s="76">
        <f t="shared" si="1171"/>
        <v>0</v>
      </c>
      <c r="AG999" s="108"/>
      <c r="AH999" s="107"/>
      <c r="AI999" s="76">
        <f t="shared" si="1172"/>
        <v>0</v>
      </c>
      <c r="AJ999" s="108"/>
      <c r="AK999" s="107"/>
      <c r="AL999" s="76">
        <f t="shared" si="1173"/>
        <v>0</v>
      </c>
      <c r="AM999" s="108"/>
      <c r="AN999" s="107"/>
      <c r="AO999" s="76">
        <f t="shared" si="1174"/>
        <v>0</v>
      </c>
      <c r="AP999" s="108"/>
      <c r="AQ999" s="107"/>
      <c r="AR999" s="76">
        <f t="shared" si="1175"/>
        <v>0</v>
      </c>
      <c r="AS999" s="108"/>
      <c r="AT999" s="100"/>
      <c r="AU999" s="84"/>
    </row>
    <row r="1000" spans="1:47" ht="15" customHeight="1">
      <c r="A1000" s="546" t="s">
        <v>22</v>
      </c>
      <c r="B1000" s="532" t="s">
        <v>18</v>
      </c>
      <c r="C1000" s="532" t="s">
        <v>19</v>
      </c>
      <c r="D1000" s="532" t="s">
        <v>204</v>
      </c>
      <c r="E1000" s="532" t="s">
        <v>21</v>
      </c>
      <c r="F1000" s="550" t="s">
        <v>23</v>
      </c>
      <c r="G1000" s="512" t="s">
        <v>24</v>
      </c>
      <c r="H1000" s="502" t="s">
        <v>25</v>
      </c>
      <c r="I1000" s="504" t="s">
        <v>26</v>
      </c>
      <c r="J1000" s="512" t="s">
        <v>24</v>
      </c>
      <c r="K1000" s="502" t="s">
        <v>25</v>
      </c>
      <c r="L1000" s="504" t="s">
        <v>26</v>
      </c>
      <c r="M1000" s="512" t="s">
        <v>24</v>
      </c>
      <c r="N1000" s="502" t="s">
        <v>25</v>
      </c>
      <c r="O1000" s="504" t="s">
        <v>26</v>
      </c>
      <c r="P1000" s="512" t="s">
        <v>24</v>
      </c>
      <c r="Q1000" s="502" t="s">
        <v>25</v>
      </c>
      <c r="R1000" s="504" t="s">
        <v>26</v>
      </c>
      <c r="S1000" s="512" t="s">
        <v>24</v>
      </c>
      <c r="T1000" s="502" t="s">
        <v>25</v>
      </c>
      <c r="U1000" s="504" t="s">
        <v>26</v>
      </c>
      <c r="V1000" s="512" t="s">
        <v>24</v>
      </c>
      <c r="W1000" s="502" t="s">
        <v>25</v>
      </c>
      <c r="X1000" s="542" t="s">
        <v>26</v>
      </c>
      <c r="Y1000" s="512" t="s">
        <v>24</v>
      </c>
      <c r="Z1000" s="502" t="s">
        <v>25</v>
      </c>
      <c r="AA1000" s="504" t="s">
        <v>26</v>
      </c>
      <c r="AB1000" s="512" t="s">
        <v>24</v>
      </c>
      <c r="AC1000" s="502" t="s">
        <v>25</v>
      </c>
      <c r="AD1000" s="504" t="s">
        <v>26</v>
      </c>
      <c r="AE1000" s="512" t="s">
        <v>24</v>
      </c>
      <c r="AF1000" s="502" t="s">
        <v>25</v>
      </c>
      <c r="AG1000" s="504" t="s">
        <v>26</v>
      </c>
      <c r="AH1000" s="512" t="s">
        <v>24</v>
      </c>
      <c r="AI1000" s="502" t="s">
        <v>25</v>
      </c>
      <c r="AJ1000" s="504" t="s">
        <v>26</v>
      </c>
      <c r="AK1000" s="512" t="s">
        <v>24</v>
      </c>
      <c r="AL1000" s="502" t="s">
        <v>25</v>
      </c>
      <c r="AM1000" s="504" t="s">
        <v>26</v>
      </c>
      <c r="AN1000" s="512" t="s">
        <v>24</v>
      </c>
      <c r="AO1000" s="502" t="s">
        <v>25</v>
      </c>
      <c r="AP1000" s="504" t="s">
        <v>26</v>
      </c>
      <c r="AQ1000" s="512" t="s">
        <v>24</v>
      </c>
      <c r="AR1000" s="502" t="s">
        <v>25</v>
      </c>
      <c r="AS1000" s="504" t="s">
        <v>26</v>
      </c>
      <c r="AT1000" s="544" t="s">
        <v>24</v>
      </c>
      <c r="AU1000" s="552" t="s">
        <v>27</v>
      </c>
    </row>
    <row r="1001" spans="1:47" ht="15" customHeight="1">
      <c r="A1001" s="547"/>
      <c r="B1001" s="533"/>
      <c r="C1001" s="533"/>
      <c r="D1001" s="533"/>
      <c r="E1001" s="533"/>
      <c r="F1001" s="551"/>
      <c r="G1001" s="513"/>
      <c r="H1001" s="503"/>
      <c r="I1001" s="505"/>
      <c r="J1001" s="513"/>
      <c r="K1001" s="503"/>
      <c r="L1001" s="505"/>
      <c r="M1001" s="513"/>
      <c r="N1001" s="503"/>
      <c r="O1001" s="505"/>
      <c r="P1001" s="513"/>
      <c r="Q1001" s="503"/>
      <c r="R1001" s="505"/>
      <c r="S1001" s="513"/>
      <c r="T1001" s="503"/>
      <c r="U1001" s="505"/>
      <c r="V1001" s="513"/>
      <c r="W1001" s="503"/>
      <c r="X1001" s="543"/>
      <c r="Y1001" s="513"/>
      <c r="Z1001" s="503"/>
      <c r="AA1001" s="505"/>
      <c r="AB1001" s="513"/>
      <c r="AC1001" s="503"/>
      <c r="AD1001" s="505"/>
      <c r="AE1001" s="513"/>
      <c r="AF1001" s="503"/>
      <c r="AG1001" s="505"/>
      <c r="AH1001" s="513"/>
      <c r="AI1001" s="503"/>
      <c r="AJ1001" s="505"/>
      <c r="AK1001" s="513"/>
      <c r="AL1001" s="503"/>
      <c r="AM1001" s="505"/>
      <c r="AN1001" s="513"/>
      <c r="AO1001" s="503"/>
      <c r="AP1001" s="505"/>
      <c r="AQ1001" s="513"/>
      <c r="AR1001" s="503"/>
      <c r="AS1001" s="505"/>
      <c r="AT1001" s="545"/>
      <c r="AU1001" s="553"/>
    </row>
    <row r="1002" spans="1:47" ht="15" customHeight="1">
      <c r="A1002" s="534" t="s">
        <v>246</v>
      </c>
      <c r="B1002" s="548" t="s">
        <v>498</v>
      </c>
      <c r="C1002" s="536">
        <v>2236</v>
      </c>
      <c r="D1002" s="564" t="s">
        <v>499</v>
      </c>
      <c r="E1002" s="540" t="s">
        <v>500</v>
      </c>
      <c r="F1002" s="91" t="s">
        <v>31</v>
      </c>
      <c r="G1002" s="103"/>
      <c r="H1002" s="75">
        <f t="shared" ref="H1002:H1010" si="1177">G1002-I1002</f>
        <v>0</v>
      </c>
      <c r="I1002" s="104"/>
      <c r="J1002" s="103"/>
      <c r="K1002" s="75">
        <f t="shared" ref="K1002:K1010" si="1178">J1002-L1002</f>
        <v>0</v>
      </c>
      <c r="L1002" s="104"/>
      <c r="M1002" s="103"/>
      <c r="N1002" s="75">
        <f t="shared" ref="N1002:N1010" si="1179">M1002-O1002</f>
        <v>0</v>
      </c>
      <c r="O1002" s="104"/>
      <c r="P1002" s="103"/>
      <c r="Q1002" s="75">
        <f t="shared" ref="Q1002:Q1010" si="1180">P1002-R1002</f>
        <v>0</v>
      </c>
      <c r="R1002" s="104"/>
      <c r="S1002" s="103"/>
      <c r="T1002" s="75">
        <f t="shared" ref="T1002:T1010" si="1181">S1002-U1002</f>
        <v>0</v>
      </c>
      <c r="U1002" s="104"/>
      <c r="V1002" s="103"/>
      <c r="W1002" s="75">
        <f t="shared" ref="W1002:W1010" si="1182">V1002-X1002</f>
        <v>0</v>
      </c>
      <c r="X1002" s="123"/>
      <c r="Y1002" s="103"/>
      <c r="Z1002" s="75">
        <f t="shared" ref="Z1002:Z1010" si="1183">Y1002-AA1002</f>
        <v>0</v>
      </c>
      <c r="AA1002" s="104"/>
      <c r="AB1002" s="103"/>
      <c r="AC1002" s="75">
        <f t="shared" ref="AC1002:AC1010" si="1184">AB1002-AD1002</f>
        <v>0</v>
      </c>
      <c r="AD1002" s="104"/>
      <c r="AE1002" s="103"/>
      <c r="AF1002" s="75">
        <f t="shared" ref="AF1002:AF1010" si="1185">AE1002-AG1002</f>
        <v>0</v>
      </c>
      <c r="AG1002" s="104"/>
      <c r="AH1002" s="103"/>
      <c r="AI1002" s="75">
        <f t="shared" ref="AI1002:AI1010" si="1186">AH1002-AJ1002</f>
        <v>0</v>
      </c>
      <c r="AJ1002" s="104"/>
      <c r="AK1002" s="103"/>
      <c r="AL1002" s="75">
        <f t="shared" ref="AL1002:AL1010" si="1187">AK1002-AM1002</f>
        <v>0</v>
      </c>
      <c r="AM1002" s="104"/>
      <c r="AN1002" s="103"/>
      <c r="AO1002" s="75">
        <f t="shared" ref="AO1002:AO1010" si="1188">AN1002-AP1002</f>
        <v>0</v>
      </c>
      <c r="AP1002" s="104"/>
      <c r="AQ1002" s="103"/>
      <c r="AR1002" s="75">
        <f t="shared" ref="AR1002:AR1010" si="1189">AQ1002-AS1002</f>
        <v>0</v>
      </c>
      <c r="AS1002" s="104"/>
      <c r="AT1002" s="98"/>
      <c r="AU1002" s="77" t="s">
        <v>32</v>
      </c>
    </row>
    <row r="1003" spans="1:47" ht="15" customHeight="1">
      <c r="A1003" s="534"/>
      <c r="B1003" s="548"/>
      <c r="C1003" s="536"/>
      <c r="D1003" s="564"/>
      <c r="E1003" s="540"/>
      <c r="F1003" s="91" t="s">
        <v>33</v>
      </c>
      <c r="G1003" s="103"/>
      <c r="H1003" s="75">
        <f t="shared" si="1177"/>
        <v>0</v>
      </c>
      <c r="I1003" s="104"/>
      <c r="J1003" s="103"/>
      <c r="K1003" s="75">
        <f t="shared" si="1178"/>
        <v>0</v>
      </c>
      <c r="L1003" s="104"/>
      <c r="M1003" s="103"/>
      <c r="N1003" s="75">
        <f t="shared" si="1179"/>
        <v>0</v>
      </c>
      <c r="O1003" s="104"/>
      <c r="P1003" s="103"/>
      <c r="Q1003" s="75">
        <f t="shared" si="1180"/>
        <v>0</v>
      </c>
      <c r="R1003" s="104"/>
      <c r="S1003" s="103"/>
      <c r="T1003" s="75">
        <f t="shared" si="1181"/>
        <v>0</v>
      </c>
      <c r="U1003" s="104"/>
      <c r="V1003" s="103"/>
      <c r="W1003" s="75">
        <f t="shared" si="1182"/>
        <v>0</v>
      </c>
      <c r="X1003" s="123"/>
      <c r="Y1003" s="103"/>
      <c r="Z1003" s="75">
        <f t="shared" si="1183"/>
        <v>0</v>
      </c>
      <c r="AA1003" s="104"/>
      <c r="AB1003" s="103"/>
      <c r="AC1003" s="75">
        <f t="shared" si="1184"/>
        <v>0</v>
      </c>
      <c r="AD1003" s="104"/>
      <c r="AE1003" s="103"/>
      <c r="AF1003" s="75">
        <f t="shared" si="1185"/>
        <v>0</v>
      </c>
      <c r="AG1003" s="104"/>
      <c r="AH1003" s="103"/>
      <c r="AI1003" s="75">
        <f t="shared" si="1186"/>
        <v>0</v>
      </c>
      <c r="AJ1003" s="104"/>
      <c r="AK1003" s="103"/>
      <c r="AL1003" s="75">
        <f t="shared" si="1187"/>
        <v>0</v>
      </c>
      <c r="AM1003" s="104"/>
      <c r="AN1003" s="103"/>
      <c r="AO1003" s="75">
        <f t="shared" si="1188"/>
        <v>0</v>
      </c>
      <c r="AP1003" s="104"/>
      <c r="AQ1003" s="103"/>
      <c r="AR1003" s="75">
        <f t="shared" si="1189"/>
        <v>0</v>
      </c>
      <c r="AS1003" s="104"/>
      <c r="AT1003" s="98"/>
      <c r="AU1003" s="78">
        <f>SUM(G1002:G1010,J1002:J1010,M1002:M1010,P1002:P1010,S1002:S1010,V1002:V1010,Y1002:Y1010,AB1002:AB1010,AE1002:AE1010,AH1002:AH1010,AK1002:AK1010,AT1002:AT1010,AN1002:AN1010,AQ1002:AQ1010)</f>
        <v>706193</v>
      </c>
    </row>
    <row r="1004" spans="1:47" ht="15" customHeight="1">
      <c r="A1004" s="534"/>
      <c r="B1004" s="548"/>
      <c r="C1004" s="536"/>
      <c r="D1004" s="564"/>
      <c r="E1004" s="540"/>
      <c r="F1004" s="91" t="s">
        <v>34</v>
      </c>
      <c r="G1004" s="103"/>
      <c r="H1004" s="75">
        <f t="shared" si="1177"/>
        <v>0</v>
      </c>
      <c r="I1004" s="104"/>
      <c r="J1004" s="103"/>
      <c r="K1004" s="75">
        <f t="shared" si="1178"/>
        <v>0</v>
      </c>
      <c r="L1004" s="104"/>
      <c r="M1004" s="103"/>
      <c r="N1004" s="75">
        <f t="shared" si="1179"/>
        <v>0</v>
      </c>
      <c r="O1004" s="104"/>
      <c r="P1004" s="103"/>
      <c r="Q1004" s="75">
        <f t="shared" si="1180"/>
        <v>0</v>
      </c>
      <c r="R1004" s="104"/>
      <c r="S1004" s="103"/>
      <c r="T1004" s="75">
        <f t="shared" si="1181"/>
        <v>0</v>
      </c>
      <c r="U1004" s="104"/>
      <c r="V1004" s="103"/>
      <c r="W1004" s="75">
        <f t="shared" si="1182"/>
        <v>0</v>
      </c>
      <c r="X1004" s="123"/>
      <c r="Y1004" s="103"/>
      <c r="Z1004" s="75">
        <f t="shared" si="1183"/>
        <v>0</v>
      </c>
      <c r="AA1004" s="104"/>
      <c r="AB1004" s="103"/>
      <c r="AC1004" s="75">
        <f t="shared" si="1184"/>
        <v>0</v>
      </c>
      <c r="AD1004" s="104"/>
      <c r="AE1004" s="103"/>
      <c r="AF1004" s="75">
        <f t="shared" si="1185"/>
        <v>0</v>
      </c>
      <c r="AG1004" s="104"/>
      <c r="AH1004" s="103"/>
      <c r="AI1004" s="75">
        <f t="shared" si="1186"/>
        <v>0</v>
      </c>
      <c r="AJ1004" s="104"/>
      <c r="AK1004" s="103"/>
      <c r="AL1004" s="75">
        <f t="shared" si="1187"/>
        <v>0</v>
      </c>
      <c r="AM1004" s="104"/>
      <c r="AN1004" s="103"/>
      <c r="AO1004" s="75">
        <f t="shared" si="1188"/>
        <v>0</v>
      </c>
      <c r="AP1004" s="104"/>
      <c r="AQ1004" s="103"/>
      <c r="AR1004" s="75">
        <f t="shared" si="1189"/>
        <v>0</v>
      </c>
      <c r="AS1004" s="104"/>
      <c r="AT1004" s="98"/>
      <c r="AU1004" s="79" t="s">
        <v>35</v>
      </c>
    </row>
    <row r="1005" spans="1:47" ht="15" customHeight="1">
      <c r="A1005" s="534"/>
      <c r="B1005" s="548"/>
      <c r="C1005" s="536"/>
      <c r="D1005" s="564"/>
      <c r="E1005" s="540"/>
      <c r="F1005" s="91" t="s">
        <v>36</v>
      </c>
      <c r="G1005" s="103"/>
      <c r="H1005" s="75">
        <f t="shared" si="1177"/>
        <v>0</v>
      </c>
      <c r="I1005" s="104"/>
      <c r="J1005" s="103">
        <v>186193</v>
      </c>
      <c r="K1005" s="75">
        <f t="shared" si="1178"/>
        <v>0</v>
      </c>
      <c r="L1005" s="104">
        <v>186193</v>
      </c>
      <c r="M1005" s="103"/>
      <c r="N1005" s="75">
        <f t="shared" si="1179"/>
        <v>0</v>
      </c>
      <c r="O1005" s="104"/>
      <c r="P1005" s="103"/>
      <c r="Q1005" s="75">
        <f t="shared" si="1180"/>
        <v>0</v>
      </c>
      <c r="R1005" s="104"/>
      <c r="S1005" s="103"/>
      <c r="T1005" s="75">
        <f t="shared" si="1181"/>
        <v>0</v>
      </c>
      <c r="U1005" s="104"/>
      <c r="V1005" s="103"/>
      <c r="W1005" s="75">
        <f t="shared" si="1182"/>
        <v>0</v>
      </c>
      <c r="X1005" s="123"/>
      <c r="Y1005" s="103"/>
      <c r="Z1005" s="75">
        <f t="shared" si="1183"/>
        <v>0</v>
      </c>
      <c r="AA1005" s="104"/>
      <c r="AB1005" s="103"/>
      <c r="AC1005" s="75">
        <f t="shared" si="1184"/>
        <v>0</v>
      </c>
      <c r="AD1005" s="104"/>
      <c r="AE1005" s="103"/>
      <c r="AF1005" s="75">
        <f t="shared" si="1185"/>
        <v>0</v>
      </c>
      <c r="AG1005" s="104"/>
      <c r="AH1005" s="103"/>
      <c r="AI1005" s="75">
        <f t="shared" si="1186"/>
        <v>0</v>
      </c>
      <c r="AJ1005" s="104"/>
      <c r="AK1005" s="103"/>
      <c r="AL1005" s="75">
        <f t="shared" si="1187"/>
        <v>0</v>
      </c>
      <c r="AM1005" s="104"/>
      <c r="AN1005" s="103"/>
      <c r="AO1005" s="75">
        <f t="shared" si="1188"/>
        <v>0</v>
      </c>
      <c r="AP1005" s="104"/>
      <c r="AQ1005" s="103"/>
      <c r="AR1005" s="75">
        <f t="shared" si="1189"/>
        <v>0</v>
      </c>
      <c r="AS1005" s="104"/>
      <c r="AT1005" s="98"/>
      <c r="AU1005" s="78">
        <f>SUM(H1002:H1010,K1002:K1010,N1002:N1010,Q1002:Q1010,T1002:T1010,W1002:W1010,Z1002:Z1010,AC1002:AC1010,AF1002:AF1010,AI1002:AI1010,AL1002:AL1010,AO1002:AO1010,AR1002:AR1010)</f>
        <v>115200</v>
      </c>
    </row>
    <row r="1006" spans="1:47" ht="15" customHeight="1">
      <c r="A1006" s="534"/>
      <c r="B1006" s="548"/>
      <c r="C1006" s="536"/>
      <c r="D1006" s="564"/>
      <c r="E1006" s="540"/>
      <c r="F1006" s="91" t="s">
        <v>37</v>
      </c>
      <c r="G1006" s="103"/>
      <c r="H1006" s="75">
        <f t="shared" si="1177"/>
        <v>0</v>
      </c>
      <c r="I1006" s="104"/>
      <c r="J1006" s="103"/>
      <c r="K1006" s="75">
        <f t="shared" si="1178"/>
        <v>0</v>
      </c>
      <c r="L1006" s="104"/>
      <c r="M1006" s="103"/>
      <c r="N1006" s="75">
        <f t="shared" si="1179"/>
        <v>0</v>
      </c>
      <c r="O1006" s="104"/>
      <c r="P1006" s="103"/>
      <c r="Q1006" s="75">
        <f t="shared" si="1180"/>
        <v>0</v>
      </c>
      <c r="R1006" s="104"/>
      <c r="S1006" s="103"/>
      <c r="T1006" s="75">
        <f t="shared" si="1181"/>
        <v>0</v>
      </c>
      <c r="U1006" s="104"/>
      <c r="V1006" s="103"/>
      <c r="W1006" s="75">
        <f t="shared" si="1182"/>
        <v>0</v>
      </c>
      <c r="X1006" s="123"/>
      <c r="Y1006" s="103"/>
      <c r="Z1006" s="75">
        <f t="shared" si="1183"/>
        <v>0</v>
      </c>
      <c r="AA1006" s="104"/>
      <c r="AB1006" s="103"/>
      <c r="AC1006" s="75">
        <f t="shared" si="1184"/>
        <v>0</v>
      </c>
      <c r="AD1006" s="104"/>
      <c r="AE1006" s="103"/>
      <c r="AF1006" s="75">
        <f t="shared" si="1185"/>
        <v>0</v>
      </c>
      <c r="AG1006" s="104"/>
      <c r="AH1006" s="103"/>
      <c r="AI1006" s="75">
        <f t="shared" si="1186"/>
        <v>0</v>
      </c>
      <c r="AJ1006" s="104"/>
      <c r="AK1006" s="103"/>
      <c r="AL1006" s="75">
        <f t="shared" si="1187"/>
        <v>0</v>
      </c>
      <c r="AM1006" s="104"/>
      <c r="AN1006" s="103"/>
      <c r="AO1006" s="75">
        <f t="shared" si="1188"/>
        <v>0</v>
      </c>
      <c r="AP1006" s="104"/>
      <c r="AQ1006" s="103"/>
      <c r="AR1006" s="75">
        <f t="shared" si="1189"/>
        <v>0</v>
      </c>
      <c r="AS1006" s="104"/>
      <c r="AT1006" s="98"/>
      <c r="AU1006" s="79" t="s">
        <v>38</v>
      </c>
    </row>
    <row r="1007" spans="1:47" ht="15" customHeight="1">
      <c r="A1007" s="534"/>
      <c r="B1007" s="548"/>
      <c r="C1007" s="536"/>
      <c r="D1007" s="564"/>
      <c r="E1007" s="540"/>
      <c r="F1007" s="91" t="s">
        <v>40</v>
      </c>
      <c r="G1007" s="103"/>
      <c r="H1007" s="75">
        <f t="shared" si="1177"/>
        <v>0</v>
      </c>
      <c r="I1007" s="104"/>
      <c r="J1007" s="103"/>
      <c r="K1007" s="75">
        <f t="shared" si="1178"/>
        <v>0</v>
      </c>
      <c r="L1007" s="104"/>
      <c r="M1007" s="103"/>
      <c r="N1007" s="75">
        <f t="shared" si="1179"/>
        <v>0</v>
      </c>
      <c r="O1007" s="104"/>
      <c r="P1007" s="103"/>
      <c r="Q1007" s="75">
        <f t="shared" si="1180"/>
        <v>0</v>
      </c>
      <c r="R1007" s="104"/>
      <c r="S1007" s="103"/>
      <c r="T1007" s="75">
        <f t="shared" si="1181"/>
        <v>0</v>
      </c>
      <c r="U1007" s="104"/>
      <c r="V1007" s="103">
        <v>520000</v>
      </c>
      <c r="W1007" s="75">
        <f t="shared" si="1182"/>
        <v>115200</v>
      </c>
      <c r="X1007" s="104">
        <v>404800</v>
      </c>
      <c r="Y1007" s="103"/>
      <c r="Z1007" s="75">
        <f t="shared" si="1183"/>
        <v>0</v>
      </c>
      <c r="AA1007" s="104"/>
      <c r="AB1007" s="103"/>
      <c r="AC1007" s="75">
        <f t="shared" si="1184"/>
        <v>0</v>
      </c>
      <c r="AD1007" s="104"/>
      <c r="AE1007" s="103"/>
      <c r="AF1007" s="75">
        <f t="shared" si="1185"/>
        <v>0</v>
      </c>
      <c r="AG1007" s="104"/>
      <c r="AH1007" s="103"/>
      <c r="AI1007" s="75">
        <f t="shared" si="1186"/>
        <v>0</v>
      </c>
      <c r="AJ1007" s="104"/>
      <c r="AK1007" s="103"/>
      <c r="AL1007" s="75">
        <f t="shared" si="1187"/>
        <v>0</v>
      </c>
      <c r="AM1007" s="104"/>
      <c r="AN1007" s="103"/>
      <c r="AO1007" s="75">
        <f t="shared" si="1188"/>
        <v>0</v>
      </c>
      <c r="AP1007" s="104"/>
      <c r="AQ1007" s="103"/>
      <c r="AR1007" s="75">
        <f t="shared" si="1189"/>
        <v>0</v>
      </c>
      <c r="AS1007" s="104"/>
      <c r="AT1007" s="98"/>
      <c r="AU1007" s="78">
        <f>SUM(I1002:I1010,L1002:L1010,O1002:O1010,R1002:R1010,U1002:U1010,X1002:X1010,AA1002:AA1010,AD1002:AD1010,AG1002:AG1010,AJ1002:AJ1010,AM1002:AM1010,AP1002:AP1010,AS1002:AS1010)</f>
        <v>590993</v>
      </c>
    </row>
    <row r="1008" spans="1:47" ht="15" customHeight="1">
      <c r="A1008" s="534"/>
      <c r="B1008" s="548"/>
      <c r="C1008" s="536"/>
      <c r="D1008" s="564"/>
      <c r="E1008" s="540"/>
      <c r="F1008" s="91" t="s">
        <v>41</v>
      </c>
      <c r="G1008" s="103"/>
      <c r="H1008" s="75">
        <f t="shared" si="1177"/>
        <v>0</v>
      </c>
      <c r="I1008" s="104"/>
      <c r="J1008" s="103"/>
      <c r="K1008" s="75">
        <f t="shared" si="1178"/>
        <v>0</v>
      </c>
      <c r="L1008" s="104"/>
      <c r="M1008" s="103"/>
      <c r="N1008" s="75">
        <f t="shared" si="1179"/>
        <v>0</v>
      </c>
      <c r="O1008" s="104"/>
      <c r="P1008" s="103"/>
      <c r="Q1008" s="75">
        <f t="shared" si="1180"/>
        <v>0</v>
      </c>
      <c r="R1008" s="104"/>
      <c r="S1008" s="103"/>
      <c r="T1008" s="75">
        <f t="shared" si="1181"/>
        <v>0</v>
      </c>
      <c r="U1008" s="104"/>
      <c r="V1008" s="103"/>
      <c r="W1008" s="75">
        <f t="shared" si="1182"/>
        <v>0</v>
      </c>
      <c r="X1008" s="123"/>
      <c r="Y1008" s="103"/>
      <c r="Z1008" s="75">
        <f t="shared" si="1183"/>
        <v>0</v>
      </c>
      <c r="AA1008" s="104"/>
      <c r="AB1008" s="103"/>
      <c r="AC1008" s="75">
        <f t="shared" si="1184"/>
        <v>0</v>
      </c>
      <c r="AD1008" s="104"/>
      <c r="AE1008" s="103"/>
      <c r="AF1008" s="75">
        <f t="shared" si="1185"/>
        <v>0</v>
      </c>
      <c r="AG1008" s="104"/>
      <c r="AH1008" s="103"/>
      <c r="AI1008" s="75">
        <f t="shared" si="1186"/>
        <v>0</v>
      </c>
      <c r="AJ1008" s="104"/>
      <c r="AK1008" s="103"/>
      <c r="AL1008" s="75">
        <f t="shared" si="1187"/>
        <v>0</v>
      </c>
      <c r="AM1008" s="104"/>
      <c r="AN1008" s="103"/>
      <c r="AO1008" s="75">
        <f t="shared" si="1188"/>
        <v>0</v>
      </c>
      <c r="AP1008" s="104"/>
      <c r="AQ1008" s="103"/>
      <c r="AR1008" s="75">
        <f t="shared" si="1189"/>
        <v>0</v>
      </c>
      <c r="AS1008" s="104"/>
      <c r="AT1008" s="98"/>
      <c r="AU1008" s="79" t="s">
        <v>42</v>
      </c>
    </row>
    <row r="1009" spans="1:47" ht="15" customHeight="1">
      <c r="A1009" s="534"/>
      <c r="B1009" s="548"/>
      <c r="C1009" s="536"/>
      <c r="D1009" s="564"/>
      <c r="E1009" s="540"/>
      <c r="F1009" s="91" t="s">
        <v>43</v>
      </c>
      <c r="G1009" s="103"/>
      <c r="H1009" s="75">
        <f t="shared" si="1177"/>
        <v>0</v>
      </c>
      <c r="I1009" s="104"/>
      <c r="J1009" s="103"/>
      <c r="K1009" s="75">
        <f t="shared" si="1178"/>
        <v>0</v>
      </c>
      <c r="L1009" s="104"/>
      <c r="M1009" s="103"/>
      <c r="N1009" s="75">
        <f t="shared" si="1179"/>
        <v>0</v>
      </c>
      <c r="O1009" s="104"/>
      <c r="P1009" s="103"/>
      <c r="Q1009" s="75">
        <f t="shared" si="1180"/>
        <v>0</v>
      </c>
      <c r="R1009" s="104"/>
      <c r="S1009" s="103"/>
      <c r="T1009" s="75">
        <f t="shared" si="1181"/>
        <v>0</v>
      </c>
      <c r="U1009" s="104"/>
      <c r="V1009" s="103"/>
      <c r="W1009" s="75">
        <f t="shared" si="1182"/>
        <v>0</v>
      </c>
      <c r="X1009" s="123"/>
      <c r="Y1009" s="103"/>
      <c r="Z1009" s="75">
        <f t="shared" si="1183"/>
        <v>0</v>
      </c>
      <c r="AA1009" s="104"/>
      <c r="AB1009" s="103"/>
      <c r="AC1009" s="75">
        <f t="shared" si="1184"/>
        <v>0</v>
      </c>
      <c r="AD1009" s="104"/>
      <c r="AE1009" s="103"/>
      <c r="AF1009" s="75">
        <f t="shared" si="1185"/>
        <v>0</v>
      </c>
      <c r="AG1009" s="104"/>
      <c r="AH1009" s="103"/>
      <c r="AI1009" s="75">
        <f t="shared" si="1186"/>
        <v>0</v>
      </c>
      <c r="AJ1009" s="104"/>
      <c r="AK1009" s="103"/>
      <c r="AL1009" s="75">
        <f t="shared" si="1187"/>
        <v>0</v>
      </c>
      <c r="AM1009" s="104"/>
      <c r="AN1009" s="103"/>
      <c r="AO1009" s="75">
        <f t="shared" si="1188"/>
        <v>0</v>
      </c>
      <c r="AP1009" s="104"/>
      <c r="AQ1009" s="103"/>
      <c r="AR1009" s="75">
        <f t="shared" si="1189"/>
        <v>0</v>
      </c>
      <c r="AS1009" s="104"/>
      <c r="AT1009" s="98"/>
      <c r="AU1009" s="80">
        <f>AU1007/AU1003</f>
        <v>0.83687179000641465</v>
      </c>
    </row>
    <row r="1010" spans="1:47" ht="15" customHeight="1">
      <c r="A1010" s="535"/>
      <c r="B1010" s="549"/>
      <c r="C1010" s="537"/>
      <c r="D1010" s="567"/>
      <c r="E1010" s="541"/>
      <c r="F1010" s="92" t="s">
        <v>44</v>
      </c>
      <c r="G1010" s="105"/>
      <c r="H1010" s="81">
        <f t="shared" si="1177"/>
        <v>0</v>
      </c>
      <c r="I1010" s="106"/>
      <c r="J1010" s="105"/>
      <c r="K1010" s="81">
        <f t="shared" si="1178"/>
        <v>0</v>
      </c>
      <c r="L1010" s="106"/>
      <c r="M1010" s="105"/>
      <c r="N1010" s="81">
        <f t="shared" si="1179"/>
        <v>0</v>
      </c>
      <c r="O1010" s="106"/>
      <c r="P1010" s="105"/>
      <c r="Q1010" s="81">
        <f t="shared" si="1180"/>
        <v>0</v>
      </c>
      <c r="R1010" s="106"/>
      <c r="S1010" s="105"/>
      <c r="T1010" s="81">
        <f t="shared" si="1181"/>
        <v>0</v>
      </c>
      <c r="U1010" s="106"/>
      <c r="V1010" s="105"/>
      <c r="W1010" s="81">
        <f t="shared" si="1182"/>
        <v>0</v>
      </c>
      <c r="X1010" s="124"/>
      <c r="Y1010" s="105"/>
      <c r="Z1010" s="81">
        <f t="shared" si="1183"/>
        <v>0</v>
      </c>
      <c r="AA1010" s="106"/>
      <c r="AB1010" s="105"/>
      <c r="AC1010" s="81">
        <f t="shared" si="1184"/>
        <v>0</v>
      </c>
      <c r="AD1010" s="106"/>
      <c r="AE1010" s="105"/>
      <c r="AF1010" s="81">
        <f t="shared" si="1185"/>
        <v>0</v>
      </c>
      <c r="AG1010" s="106"/>
      <c r="AH1010" s="105"/>
      <c r="AI1010" s="81">
        <f t="shared" si="1186"/>
        <v>0</v>
      </c>
      <c r="AJ1010" s="106"/>
      <c r="AK1010" s="105"/>
      <c r="AL1010" s="81">
        <f t="shared" si="1187"/>
        <v>0</v>
      </c>
      <c r="AM1010" s="106"/>
      <c r="AN1010" s="105"/>
      <c r="AO1010" s="81">
        <f t="shared" si="1188"/>
        <v>0</v>
      </c>
      <c r="AP1010" s="106"/>
      <c r="AQ1010" s="105"/>
      <c r="AR1010" s="81">
        <f t="shared" si="1189"/>
        <v>0</v>
      </c>
      <c r="AS1010" s="106"/>
      <c r="AT1010" s="99"/>
      <c r="AU1010" s="82"/>
    </row>
    <row r="1011" spans="1:47" ht="15" customHeight="1">
      <c r="A1011" s="497" t="s">
        <v>22</v>
      </c>
      <c r="B1011" s="499" t="s">
        <v>18</v>
      </c>
      <c r="C1011" s="499" t="s">
        <v>19</v>
      </c>
      <c r="D1011" s="499" t="s">
        <v>204</v>
      </c>
      <c r="E1011" s="499" t="s">
        <v>21</v>
      </c>
      <c r="F1011" s="558" t="s">
        <v>23</v>
      </c>
      <c r="G1011" s="474" t="s">
        <v>24</v>
      </c>
      <c r="H1011" s="476" t="s">
        <v>25</v>
      </c>
      <c r="I1011" s="478" t="s">
        <v>26</v>
      </c>
      <c r="J1011" s="474" t="s">
        <v>24</v>
      </c>
      <c r="K1011" s="476" t="s">
        <v>25</v>
      </c>
      <c r="L1011" s="478" t="s">
        <v>26</v>
      </c>
      <c r="M1011" s="474" t="s">
        <v>24</v>
      </c>
      <c r="N1011" s="476" t="s">
        <v>25</v>
      </c>
      <c r="O1011" s="478" t="s">
        <v>26</v>
      </c>
      <c r="P1011" s="474" t="s">
        <v>24</v>
      </c>
      <c r="Q1011" s="476" t="s">
        <v>25</v>
      </c>
      <c r="R1011" s="478" t="s">
        <v>26</v>
      </c>
      <c r="S1011" s="474" t="s">
        <v>24</v>
      </c>
      <c r="T1011" s="476" t="s">
        <v>25</v>
      </c>
      <c r="U1011" s="478" t="s">
        <v>26</v>
      </c>
      <c r="V1011" s="474" t="s">
        <v>24</v>
      </c>
      <c r="W1011" s="476" t="s">
        <v>25</v>
      </c>
      <c r="X1011" s="559" t="s">
        <v>26</v>
      </c>
      <c r="Y1011" s="474" t="s">
        <v>24</v>
      </c>
      <c r="Z1011" s="476" t="s">
        <v>25</v>
      </c>
      <c r="AA1011" s="478" t="s">
        <v>26</v>
      </c>
      <c r="AB1011" s="474" t="s">
        <v>24</v>
      </c>
      <c r="AC1011" s="476" t="s">
        <v>25</v>
      </c>
      <c r="AD1011" s="478" t="s">
        <v>26</v>
      </c>
      <c r="AE1011" s="474" t="s">
        <v>24</v>
      </c>
      <c r="AF1011" s="476" t="s">
        <v>25</v>
      </c>
      <c r="AG1011" s="478" t="s">
        <v>26</v>
      </c>
      <c r="AH1011" s="474" t="s">
        <v>24</v>
      </c>
      <c r="AI1011" s="476" t="s">
        <v>25</v>
      </c>
      <c r="AJ1011" s="478" t="s">
        <v>26</v>
      </c>
      <c r="AK1011" s="474" t="s">
        <v>24</v>
      </c>
      <c r="AL1011" s="476" t="s">
        <v>25</v>
      </c>
      <c r="AM1011" s="478" t="s">
        <v>26</v>
      </c>
      <c r="AN1011" s="474" t="s">
        <v>24</v>
      </c>
      <c r="AO1011" s="476" t="s">
        <v>25</v>
      </c>
      <c r="AP1011" s="478" t="s">
        <v>26</v>
      </c>
      <c r="AQ1011" s="474" t="s">
        <v>24</v>
      </c>
      <c r="AR1011" s="476" t="s">
        <v>25</v>
      </c>
      <c r="AS1011" s="478" t="s">
        <v>26</v>
      </c>
      <c r="AT1011" s="563" t="s">
        <v>24</v>
      </c>
      <c r="AU1011" s="480" t="s">
        <v>27</v>
      </c>
    </row>
    <row r="1012" spans="1:47" ht="15" customHeight="1">
      <c r="A1012" s="547"/>
      <c r="B1012" s="533"/>
      <c r="C1012" s="533"/>
      <c r="D1012" s="533"/>
      <c r="E1012" s="533"/>
      <c r="F1012" s="551"/>
      <c r="G1012" s="513"/>
      <c r="H1012" s="503"/>
      <c r="I1012" s="505"/>
      <c r="J1012" s="513"/>
      <c r="K1012" s="503"/>
      <c r="L1012" s="505"/>
      <c r="M1012" s="513"/>
      <c r="N1012" s="503"/>
      <c r="O1012" s="505"/>
      <c r="P1012" s="513"/>
      <c r="Q1012" s="503"/>
      <c r="R1012" s="505"/>
      <c r="S1012" s="513"/>
      <c r="T1012" s="503"/>
      <c r="U1012" s="505"/>
      <c r="V1012" s="513"/>
      <c r="W1012" s="503"/>
      <c r="X1012" s="543"/>
      <c r="Y1012" s="513"/>
      <c r="Z1012" s="503"/>
      <c r="AA1012" s="505"/>
      <c r="AB1012" s="513"/>
      <c r="AC1012" s="503"/>
      <c r="AD1012" s="505"/>
      <c r="AE1012" s="513"/>
      <c r="AF1012" s="503"/>
      <c r="AG1012" s="505"/>
      <c r="AH1012" s="513"/>
      <c r="AI1012" s="503"/>
      <c r="AJ1012" s="505"/>
      <c r="AK1012" s="513"/>
      <c r="AL1012" s="503"/>
      <c r="AM1012" s="505"/>
      <c r="AN1012" s="513"/>
      <c r="AO1012" s="503"/>
      <c r="AP1012" s="505"/>
      <c r="AQ1012" s="513"/>
      <c r="AR1012" s="503"/>
      <c r="AS1012" s="505"/>
      <c r="AT1012" s="545"/>
      <c r="AU1012" s="553"/>
    </row>
    <row r="1013" spans="1:47" ht="15" customHeight="1">
      <c r="A1013" s="534" t="s">
        <v>326</v>
      </c>
      <c r="B1013" s="548" t="s">
        <v>501</v>
      </c>
      <c r="C1013" s="536">
        <v>2272</v>
      </c>
      <c r="D1013" s="564" t="s">
        <v>502</v>
      </c>
      <c r="E1013" s="540" t="s">
        <v>503</v>
      </c>
      <c r="F1013" s="91" t="s">
        <v>31</v>
      </c>
      <c r="G1013" s="103"/>
      <c r="H1013" s="75">
        <f t="shared" ref="H1013:H1021" si="1190">G1013-I1013</f>
        <v>0</v>
      </c>
      <c r="I1013" s="104"/>
      <c r="J1013" s="103"/>
      <c r="K1013" s="75">
        <f t="shared" ref="K1013:K1021" si="1191">J1013-L1013</f>
        <v>0</v>
      </c>
      <c r="L1013" s="104"/>
      <c r="M1013" s="103"/>
      <c r="N1013" s="75">
        <f t="shared" ref="N1013:N1021" si="1192">M1013-O1013</f>
        <v>0</v>
      </c>
      <c r="O1013" s="104"/>
      <c r="P1013" s="103"/>
      <c r="Q1013" s="75">
        <f t="shared" ref="Q1013:Q1021" si="1193">P1013-R1013</f>
        <v>0</v>
      </c>
      <c r="R1013" s="104"/>
      <c r="S1013" s="103"/>
      <c r="T1013" s="75">
        <f t="shared" ref="T1013:T1021" si="1194">S1013-U1013</f>
        <v>0</v>
      </c>
      <c r="U1013" s="104"/>
      <c r="V1013" s="103"/>
      <c r="W1013" s="75">
        <f t="shared" ref="W1013:W1021" si="1195">V1013-X1013</f>
        <v>0</v>
      </c>
      <c r="X1013" s="123"/>
      <c r="Y1013" s="103"/>
      <c r="Z1013" s="75">
        <f t="shared" ref="Z1013:Z1021" si="1196">Y1013-AA1013</f>
        <v>0</v>
      </c>
      <c r="AA1013" s="104"/>
      <c r="AB1013" s="103"/>
      <c r="AC1013" s="75">
        <f t="shared" ref="AC1013:AC1021" si="1197">AB1013-AD1013</f>
        <v>0</v>
      </c>
      <c r="AD1013" s="104"/>
      <c r="AE1013" s="103"/>
      <c r="AF1013" s="75">
        <f t="shared" ref="AF1013:AF1021" si="1198">AE1013-AG1013</f>
        <v>0</v>
      </c>
      <c r="AG1013" s="104"/>
      <c r="AH1013" s="103"/>
      <c r="AI1013" s="75">
        <f t="shared" ref="AI1013:AI1021" si="1199">AH1013-AJ1013</f>
        <v>0</v>
      </c>
      <c r="AJ1013" s="104"/>
      <c r="AK1013" s="103"/>
      <c r="AL1013" s="75">
        <f t="shared" ref="AL1013:AL1021" si="1200">AK1013-AM1013</f>
        <v>0</v>
      </c>
      <c r="AM1013" s="104"/>
      <c r="AN1013" s="103"/>
      <c r="AO1013" s="75">
        <f t="shared" ref="AO1013:AO1021" si="1201">AN1013-AP1013</f>
        <v>0</v>
      </c>
      <c r="AP1013" s="104"/>
      <c r="AQ1013" s="103"/>
      <c r="AR1013" s="75">
        <f t="shared" ref="AR1013:AR1021" si="1202">AQ1013-AS1013</f>
        <v>0</v>
      </c>
      <c r="AS1013" s="104"/>
      <c r="AT1013" s="98"/>
      <c r="AU1013" s="77" t="s">
        <v>32</v>
      </c>
    </row>
    <row r="1014" spans="1:47" ht="15" customHeight="1">
      <c r="A1014" s="534"/>
      <c r="B1014" s="548"/>
      <c r="C1014" s="536"/>
      <c r="D1014" s="564"/>
      <c r="E1014" s="540"/>
      <c r="F1014" s="91" t="s">
        <v>33</v>
      </c>
      <c r="G1014" s="103"/>
      <c r="H1014" s="75">
        <f t="shared" si="1190"/>
        <v>0</v>
      </c>
      <c r="I1014" s="104"/>
      <c r="J1014" s="103"/>
      <c r="K1014" s="75">
        <f t="shared" si="1191"/>
        <v>0</v>
      </c>
      <c r="L1014" s="104"/>
      <c r="M1014" s="103"/>
      <c r="N1014" s="75">
        <f t="shared" si="1192"/>
        <v>0</v>
      </c>
      <c r="O1014" s="104"/>
      <c r="P1014" s="103"/>
      <c r="Q1014" s="75">
        <f t="shared" si="1193"/>
        <v>0</v>
      </c>
      <c r="R1014" s="104"/>
      <c r="S1014" s="103"/>
      <c r="T1014" s="75">
        <f t="shared" si="1194"/>
        <v>0</v>
      </c>
      <c r="U1014" s="104"/>
      <c r="V1014" s="103"/>
      <c r="W1014" s="75">
        <f t="shared" si="1195"/>
        <v>0</v>
      </c>
      <c r="X1014" s="123"/>
      <c r="Y1014" s="103"/>
      <c r="Z1014" s="75">
        <f t="shared" si="1196"/>
        <v>0</v>
      </c>
      <c r="AA1014" s="104"/>
      <c r="AB1014" s="103"/>
      <c r="AC1014" s="75">
        <f t="shared" si="1197"/>
        <v>0</v>
      </c>
      <c r="AD1014" s="104"/>
      <c r="AE1014" s="103"/>
      <c r="AF1014" s="75">
        <f t="shared" si="1198"/>
        <v>0</v>
      </c>
      <c r="AG1014" s="104"/>
      <c r="AH1014" s="103"/>
      <c r="AI1014" s="75">
        <f t="shared" si="1199"/>
        <v>0</v>
      </c>
      <c r="AJ1014" s="104"/>
      <c r="AK1014" s="103"/>
      <c r="AL1014" s="75">
        <f t="shared" si="1200"/>
        <v>0</v>
      </c>
      <c r="AM1014" s="104"/>
      <c r="AN1014" s="103"/>
      <c r="AO1014" s="75">
        <f t="shared" si="1201"/>
        <v>0</v>
      </c>
      <c r="AP1014" s="104"/>
      <c r="AQ1014" s="103"/>
      <c r="AR1014" s="75">
        <f t="shared" si="1202"/>
        <v>0</v>
      </c>
      <c r="AS1014" s="104"/>
      <c r="AT1014" s="98"/>
      <c r="AU1014" s="78">
        <f>SUM(G1013:G1021,J1013:J1021,M1013:M1021,P1013:P1021,S1013:S1021,V1013:V1021,Y1013:Y1021,AB1013:AB1021,AE1013:AE1021,AH1013:AH1021,AK1013:AK1021,AT1013:AT1021,AN1013:AN1021,AQ1013:AQ1021)</f>
        <v>2200000</v>
      </c>
    </row>
    <row r="1015" spans="1:47" ht="15" customHeight="1">
      <c r="A1015" s="534"/>
      <c r="B1015" s="548"/>
      <c r="C1015" s="536"/>
      <c r="D1015" s="564"/>
      <c r="E1015" s="540"/>
      <c r="F1015" s="91" t="s">
        <v>34</v>
      </c>
      <c r="G1015" s="103"/>
      <c r="H1015" s="75">
        <f t="shared" si="1190"/>
        <v>0</v>
      </c>
      <c r="I1015" s="104"/>
      <c r="J1015" s="103"/>
      <c r="K1015" s="75">
        <f t="shared" si="1191"/>
        <v>0</v>
      </c>
      <c r="L1015" s="104"/>
      <c r="M1015" s="103"/>
      <c r="N1015" s="75">
        <f t="shared" si="1192"/>
        <v>0</v>
      </c>
      <c r="O1015" s="104"/>
      <c r="P1015" s="103"/>
      <c r="Q1015" s="75">
        <f t="shared" si="1193"/>
        <v>0</v>
      </c>
      <c r="R1015" s="104"/>
      <c r="S1015" s="103"/>
      <c r="T1015" s="75">
        <f t="shared" si="1194"/>
        <v>0</v>
      </c>
      <c r="U1015" s="104"/>
      <c r="V1015" s="103"/>
      <c r="W1015" s="75">
        <f t="shared" si="1195"/>
        <v>0</v>
      </c>
      <c r="X1015" s="123"/>
      <c r="Y1015" s="103"/>
      <c r="Z1015" s="75">
        <f t="shared" si="1196"/>
        <v>0</v>
      </c>
      <c r="AA1015" s="104"/>
      <c r="AB1015" s="103"/>
      <c r="AC1015" s="75">
        <f t="shared" si="1197"/>
        <v>0</v>
      </c>
      <c r="AD1015" s="104"/>
      <c r="AE1015" s="103"/>
      <c r="AF1015" s="75">
        <f t="shared" si="1198"/>
        <v>0</v>
      </c>
      <c r="AG1015" s="104"/>
      <c r="AH1015" s="103"/>
      <c r="AI1015" s="75">
        <f t="shared" si="1199"/>
        <v>0</v>
      </c>
      <c r="AJ1015" s="104"/>
      <c r="AK1015" s="103"/>
      <c r="AL1015" s="75">
        <f t="shared" si="1200"/>
        <v>0</v>
      </c>
      <c r="AM1015" s="104"/>
      <c r="AN1015" s="103"/>
      <c r="AO1015" s="75">
        <f t="shared" si="1201"/>
        <v>0</v>
      </c>
      <c r="AP1015" s="104"/>
      <c r="AQ1015" s="103"/>
      <c r="AR1015" s="75">
        <f t="shared" si="1202"/>
        <v>0</v>
      </c>
      <c r="AS1015" s="104"/>
      <c r="AT1015" s="98"/>
      <c r="AU1015" s="79" t="s">
        <v>35</v>
      </c>
    </row>
    <row r="1016" spans="1:47" ht="15" customHeight="1">
      <c r="A1016" s="534"/>
      <c r="B1016" s="548"/>
      <c r="C1016" s="536"/>
      <c r="D1016" s="564"/>
      <c r="E1016" s="540"/>
      <c r="F1016" s="91" t="s">
        <v>36</v>
      </c>
      <c r="G1016" s="103"/>
      <c r="H1016" s="75">
        <f t="shared" si="1190"/>
        <v>0</v>
      </c>
      <c r="I1016" s="104"/>
      <c r="J1016" s="103"/>
      <c r="K1016" s="75">
        <f t="shared" si="1191"/>
        <v>0</v>
      </c>
      <c r="L1016" s="104"/>
      <c r="M1016" s="103"/>
      <c r="N1016" s="75">
        <f t="shared" si="1192"/>
        <v>0</v>
      </c>
      <c r="O1016" s="104"/>
      <c r="P1016" s="103"/>
      <c r="Q1016" s="75">
        <f t="shared" si="1193"/>
        <v>0</v>
      </c>
      <c r="R1016" s="104"/>
      <c r="S1016" s="103"/>
      <c r="T1016" s="75">
        <f t="shared" si="1194"/>
        <v>0</v>
      </c>
      <c r="U1016" s="104"/>
      <c r="V1016" s="103"/>
      <c r="W1016" s="75">
        <f t="shared" si="1195"/>
        <v>0</v>
      </c>
      <c r="X1016" s="123"/>
      <c r="Y1016" s="103"/>
      <c r="Z1016" s="75">
        <f t="shared" si="1196"/>
        <v>0</v>
      </c>
      <c r="AA1016" s="104"/>
      <c r="AB1016" s="103"/>
      <c r="AC1016" s="75">
        <f t="shared" si="1197"/>
        <v>0</v>
      </c>
      <c r="AD1016" s="104"/>
      <c r="AE1016" s="103"/>
      <c r="AF1016" s="75">
        <f t="shared" si="1198"/>
        <v>0</v>
      </c>
      <c r="AG1016" s="104"/>
      <c r="AH1016" s="103"/>
      <c r="AI1016" s="75">
        <f t="shared" si="1199"/>
        <v>0</v>
      </c>
      <c r="AJ1016" s="104"/>
      <c r="AK1016" s="103"/>
      <c r="AL1016" s="75">
        <f t="shared" si="1200"/>
        <v>0</v>
      </c>
      <c r="AM1016" s="104"/>
      <c r="AN1016" s="103"/>
      <c r="AO1016" s="75">
        <f t="shared" si="1201"/>
        <v>0</v>
      </c>
      <c r="AP1016" s="104"/>
      <c r="AQ1016" s="103"/>
      <c r="AR1016" s="75">
        <f t="shared" si="1202"/>
        <v>0</v>
      </c>
      <c r="AS1016" s="104"/>
      <c r="AT1016" s="98"/>
      <c r="AU1016" s="78">
        <f>SUM(H1013:H1021,K1013:K1021,N1013:N1021,Q1013:Q1021,T1013:T1021,W1013:W1021,Z1013:Z1021,AC1013:AC1021,Z1013:Z1021,AF1013:AF1021,AI1013:AI1021,AL1013:AL1021,AO1013:AO1021,AR1013:AR1021)</f>
        <v>0</v>
      </c>
    </row>
    <row r="1017" spans="1:47" ht="15" customHeight="1">
      <c r="A1017" s="534"/>
      <c r="B1017" s="548"/>
      <c r="C1017" s="536"/>
      <c r="D1017" s="564"/>
      <c r="E1017" s="540"/>
      <c r="F1017" s="91" t="s">
        <v>37</v>
      </c>
      <c r="G1017" s="103"/>
      <c r="H1017" s="75">
        <f t="shared" si="1190"/>
        <v>0</v>
      </c>
      <c r="I1017" s="104"/>
      <c r="J1017" s="103"/>
      <c r="K1017" s="75">
        <f t="shared" si="1191"/>
        <v>0</v>
      </c>
      <c r="L1017" s="104"/>
      <c r="M1017" s="103"/>
      <c r="N1017" s="75">
        <f t="shared" si="1192"/>
        <v>0</v>
      </c>
      <c r="O1017" s="104"/>
      <c r="P1017" s="103"/>
      <c r="Q1017" s="75">
        <f t="shared" si="1193"/>
        <v>0</v>
      </c>
      <c r="R1017" s="104"/>
      <c r="S1017" s="103"/>
      <c r="T1017" s="75">
        <f t="shared" si="1194"/>
        <v>0</v>
      </c>
      <c r="U1017" s="104"/>
      <c r="V1017" s="103"/>
      <c r="W1017" s="75">
        <f t="shared" si="1195"/>
        <v>0</v>
      </c>
      <c r="X1017" s="123"/>
      <c r="Y1017" s="103"/>
      <c r="Z1017" s="75">
        <f t="shared" si="1196"/>
        <v>0</v>
      </c>
      <c r="AA1017" s="104"/>
      <c r="AB1017" s="103"/>
      <c r="AC1017" s="75">
        <f t="shared" si="1197"/>
        <v>0</v>
      </c>
      <c r="AD1017" s="104"/>
      <c r="AE1017" s="103"/>
      <c r="AF1017" s="75">
        <f t="shared" si="1198"/>
        <v>0</v>
      </c>
      <c r="AG1017" s="104"/>
      <c r="AH1017" s="103"/>
      <c r="AI1017" s="75">
        <f t="shared" si="1199"/>
        <v>0</v>
      </c>
      <c r="AJ1017" s="104"/>
      <c r="AK1017" s="103"/>
      <c r="AL1017" s="75">
        <f t="shared" si="1200"/>
        <v>0</v>
      </c>
      <c r="AM1017" s="104"/>
      <c r="AN1017" s="103"/>
      <c r="AO1017" s="75">
        <f t="shared" si="1201"/>
        <v>0</v>
      </c>
      <c r="AP1017" s="104"/>
      <c r="AQ1017" s="103"/>
      <c r="AR1017" s="75">
        <f t="shared" si="1202"/>
        <v>0</v>
      </c>
      <c r="AS1017" s="104"/>
      <c r="AT1017" s="98"/>
      <c r="AU1017" s="79" t="s">
        <v>38</v>
      </c>
    </row>
    <row r="1018" spans="1:47" ht="15" customHeight="1">
      <c r="A1018" s="534"/>
      <c r="B1018" s="548"/>
      <c r="C1018" s="536"/>
      <c r="D1018" s="564"/>
      <c r="E1018" s="540"/>
      <c r="F1018" s="91" t="s">
        <v>40</v>
      </c>
      <c r="G1018" s="103">
        <v>2200000</v>
      </c>
      <c r="H1018" s="75">
        <f t="shared" si="1190"/>
        <v>0</v>
      </c>
      <c r="I1018" s="104">
        <v>2200000</v>
      </c>
      <c r="J1018" s="103"/>
      <c r="K1018" s="75">
        <f t="shared" si="1191"/>
        <v>0</v>
      </c>
      <c r="L1018" s="104"/>
      <c r="M1018" s="103"/>
      <c r="N1018" s="75">
        <f t="shared" si="1192"/>
        <v>0</v>
      </c>
      <c r="O1018" s="104"/>
      <c r="P1018" s="103"/>
      <c r="Q1018" s="75">
        <f t="shared" si="1193"/>
        <v>0</v>
      </c>
      <c r="R1018" s="104"/>
      <c r="S1018" s="103"/>
      <c r="T1018" s="75">
        <f t="shared" si="1194"/>
        <v>0</v>
      </c>
      <c r="U1018" s="104"/>
      <c r="V1018" s="103"/>
      <c r="W1018" s="75">
        <f t="shared" si="1195"/>
        <v>0</v>
      </c>
      <c r="X1018" s="123"/>
      <c r="Y1018" s="103"/>
      <c r="Z1018" s="75">
        <f t="shared" si="1196"/>
        <v>0</v>
      </c>
      <c r="AA1018" s="104"/>
      <c r="AB1018" s="103"/>
      <c r="AC1018" s="75">
        <f t="shared" si="1197"/>
        <v>0</v>
      </c>
      <c r="AD1018" s="104"/>
      <c r="AE1018" s="103"/>
      <c r="AF1018" s="75">
        <f t="shared" si="1198"/>
        <v>0</v>
      </c>
      <c r="AG1018" s="104"/>
      <c r="AH1018" s="103"/>
      <c r="AI1018" s="75">
        <f t="shared" si="1199"/>
        <v>0</v>
      </c>
      <c r="AJ1018" s="104"/>
      <c r="AK1018" s="103"/>
      <c r="AL1018" s="75">
        <f t="shared" si="1200"/>
        <v>0</v>
      </c>
      <c r="AM1018" s="104"/>
      <c r="AN1018" s="103"/>
      <c r="AO1018" s="75">
        <f t="shared" si="1201"/>
        <v>0</v>
      </c>
      <c r="AP1018" s="104"/>
      <c r="AQ1018" s="103"/>
      <c r="AR1018" s="75">
        <f t="shared" si="1202"/>
        <v>0</v>
      </c>
      <c r="AS1018" s="104"/>
      <c r="AT1018" s="98"/>
      <c r="AU1018" s="78">
        <f>SUM(I1013:I1021,L1013:L1021,O1013:O1021,R1013:R1021,U1013:U1021,X1013:X1021,AA1013:AA1021,AD1013:AD1021,AG1013:AG1021,AJ1013:AJ1021,AM1013:AM1021,AP1013:AP1021,AS1013:AS1021)</f>
        <v>2200000</v>
      </c>
    </row>
    <row r="1019" spans="1:47" ht="15" customHeight="1">
      <c r="A1019" s="534"/>
      <c r="B1019" s="548"/>
      <c r="C1019" s="536"/>
      <c r="D1019" s="564"/>
      <c r="E1019" s="540"/>
      <c r="F1019" s="91" t="s">
        <v>41</v>
      </c>
      <c r="G1019" s="103"/>
      <c r="H1019" s="75">
        <f t="shared" si="1190"/>
        <v>0</v>
      </c>
      <c r="I1019" s="104"/>
      <c r="J1019" s="103"/>
      <c r="K1019" s="75">
        <f t="shared" si="1191"/>
        <v>0</v>
      </c>
      <c r="L1019" s="104"/>
      <c r="M1019" s="103"/>
      <c r="N1019" s="75">
        <f t="shared" si="1192"/>
        <v>0</v>
      </c>
      <c r="O1019" s="104"/>
      <c r="P1019" s="103"/>
      <c r="Q1019" s="75">
        <f t="shared" si="1193"/>
        <v>0</v>
      </c>
      <c r="R1019" s="104"/>
      <c r="S1019" s="103"/>
      <c r="T1019" s="75">
        <f t="shared" si="1194"/>
        <v>0</v>
      </c>
      <c r="U1019" s="104"/>
      <c r="V1019" s="103"/>
      <c r="W1019" s="75">
        <f t="shared" si="1195"/>
        <v>0</v>
      </c>
      <c r="X1019" s="123"/>
      <c r="Y1019" s="103"/>
      <c r="Z1019" s="75">
        <f t="shared" si="1196"/>
        <v>0</v>
      </c>
      <c r="AA1019" s="104"/>
      <c r="AB1019" s="103"/>
      <c r="AC1019" s="75">
        <f t="shared" si="1197"/>
        <v>0</v>
      </c>
      <c r="AD1019" s="104"/>
      <c r="AE1019" s="103"/>
      <c r="AF1019" s="75">
        <f t="shared" si="1198"/>
        <v>0</v>
      </c>
      <c r="AG1019" s="104"/>
      <c r="AH1019" s="103"/>
      <c r="AI1019" s="75">
        <f t="shared" si="1199"/>
        <v>0</v>
      </c>
      <c r="AJ1019" s="104"/>
      <c r="AK1019" s="103"/>
      <c r="AL1019" s="75">
        <f t="shared" si="1200"/>
        <v>0</v>
      </c>
      <c r="AM1019" s="104"/>
      <c r="AN1019" s="103"/>
      <c r="AO1019" s="75">
        <f t="shared" si="1201"/>
        <v>0</v>
      </c>
      <c r="AP1019" s="104"/>
      <c r="AQ1019" s="103"/>
      <c r="AR1019" s="75">
        <f t="shared" si="1202"/>
        <v>0</v>
      </c>
      <c r="AS1019" s="104"/>
      <c r="AT1019" s="98"/>
      <c r="AU1019" s="79" t="s">
        <v>42</v>
      </c>
    </row>
    <row r="1020" spans="1:47" ht="15" customHeight="1">
      <c r="A1020" s="534"/>
      <c r="B1020" s="548"/>
      <c r="C1020" s="536"/>
      <c r="D1020" s="564"/>
      <c r="E1020" s="540"/>
      <c r="F1020" s="91" t="s">
        <v>43</v>
      </c>
      <c r="G1020" s="103"/>
      <c r="H1020" s="75">
        <f t="shared" si="1190"/>
        <v>0</v>
      </c>
      <c r="I1020" s="104"/>
      <c r="J1020" s="103"/>
      <c r="K1020" s="75">
        <f t="shared" si="1191"/>
        <v>0</v>
      </c>
      <c r="L1020" s="104"/>
      <c r="M1020" s="103"/>
      <c r="N1020" s="75">
        <f t="shared" si="1192"/>
        <v>0</v>
      </c>
      <c r="O1020" s="104"/>
      <c r="P1020" s="103"/>
      <c r="Q1020" s="75">
        <f t="shared" si="1193"/>
        <v>0</v>
      </c>
      <c r="R1020" s="104"/>
      <c r="S1020" s="103"/>
      <c r="T1020" s="75">
        <f t="shared" si="1194"/>
        <v>0</v>
      </c>
      <c r="U1020" s="104"/>
      <c r="V1020" s="103"/>
      <c r="W1020" s="75">
        <f t="shared" si="1195"/>
        <v>0</v>
      </c>
      <c r="X1020" s="123"/>
      <c r="Y1020" s="103"/>
      <c r="Z1020" s="75">
        <f t="shared" si="1196"/>
        <v>0</v>
      </c>
      <c r="AA1020" s="104"/>
      <c r="AB1020" s="103"/>
      <c r="AC1020" s="75">
        <f t="shared" si="1197"/>
        <v>0</v>
      </c>
      <c r="AD1020" s="104"/>
      <c r="AE1020" s="103"/>
      <c r="AF1020" s="75">
        <f t="shared" si="1198"/>
        <v>0</v>
      </c>
      <c r="AG1020" s="104"/>
      <c r="AH1020" s="103"/>
      <c r="AI1020" s="75">
        <f t="shared" si="1199"/>
        <v>0</v>
      </c>
      <c r="AJ1020" s="104"/>
      <c r="AK1020" s="103"/>
      <c r="AL1020" s="75">
        <f t="shared" si="1200"/>
        <v>0</v>
      </c>
      <c r="AM1020" s="104"/>
      <c r="AN1020" s="103"/>
      <c r="AO1020" s="75">
        <f t="shared" si="1201"/>
        <v>0</v>
      </c>
      <c r="AP1020" s="104"/>
      <c r="AQ1020" s="103"/>
      <c r="AR1020" s="75">
        <f t="shared" si="1202"/>
        <v>0</v>
      </c>
      <c r="AS1020" s="104"/>
      <c r="AT1020" s="98"/>
      <c r="AU1020" s="80">
        <f>AU1018/AU1014</f>
        <v>1</v>
      </c>
    </row>
    <row r="1021" spans="1:47" ht="15" customHeight="1">
      <c r="A1021" s="481"/>
      <c r="B1021" s="484"/>
      <c r="C1021" s="487"/>
      <c r="D1021" s="570"/>
      <c r="E1021" s="493"/>
      <c r="F1021" s="93" t="s">
        <v>44</v>
      </c>
      <c r="G1021" s="107"/>
      <c r="H1021" s="76">
        <f t="shared" si="1190"/>
        <v>0</v>
      </c>
      <c r="I1021" s="108"/>
      <c r="J1021" s="107"/>
      <c r="K1021" s="76">
        <f t="shared" si="1191"/>
        <v>0</v>
      </c>
      <c r="L1021" s="108"/>
      <c r="M1021" s="107"/>
      <c r="N1021" s="76">
        <f t="shared" si="1192"/>
        <v>0</v>
      </c>
      <c r="O1021" s="108"/>
      <c r="P1021" s="107"/>
      <c r="Q1021" s="76">
        <f t="shared" si="1193"/>
        <v>0</v>
      </c>
      <c r="R1021" s="108"/>
      <c r="S1021" s="107"/>
      <c r="T1021" s="76">
        <f t="shared" si="1194"/>
        <v>0</v>
      </c>
      <c r="U1021" s="108"/>
      <c r="V1021" s="107"/>
      <c r="W1021" s="76">
        <f t="shared" si="1195"/>
        <v>0</v>
      </c>
      <c r="X1021" s="125"/>
      <c r="Y1021" s="107"/>
      <c r="Z1021" s="76">
        <f t="shared" si="1196"/>
        <v>0</v>
      </c>
      <c r="AA1021" s="108"/>
      <c r="AB1021" s="107"/>
      <c r="AC1021" s="76">
        <f t="shared" si="1197"/>
        <v>0</v>
      </c>
      <c r="AD1021" s="108"/>
      <c r="AE1021" s="107"/>
      <c r="AF1021" s="76">
        <f t="shared" si="1198"/>
        <v>0</v>
      </c>
      <c r="AG1021" s="108"/>
      <c r="AH1021" s="107"/>
      <c r="AI1021" s="76">
        <f t="shared" si="1199"/>
        <v>0</v>
      </c>
      <c r="AJ1021" s="108"/>
      <c r="AK1021" s="107"/>
      <c r="AL1021" s="76">
        <f t="shared" si="1200"/>
        <v>0</v>
      </c>
      <c r="AM1021" s="108"/>
      <c r="AN1021" s="107"/>
      <c r="AO1021" s="76">
        <f t="shared" si="1201"/>
        <v>0</v>
      </c>
      <c r="AP1021" s="108"/>
      <c r="AQ1021" s="107"/>
      <c r="AR1021" s="76">
        <f t="shared" si="1202"/>
        <v>0</v>
      </c>
      <c r="AS1021" s="108"/>
      <c r="AT1021" s="100"/>
      <c r="AU1021" s="84"/>
    </row>
    <row r="1022" spans="1:47" ht="15" customHeight="1">
      <c r="A1022" s="546" t="s">
        <v>22</v>
      </c>
      <c r="B1022" s="532" t="s">
        <v>18</v>
      </c>
      <c r="C1022" s="532" t="s">
        <v>19</v>
      </c>
      <c r="D1022" s="532" t="s">
        <v>204</v>
      </c>
      <c r="E1022" s="532" t="s">
        <v>21</v>
      </c>
      <c r="F1022" s="550" t="s">
        <v>23</v>
      </c>
      <c r="G1022" s="512" t="s">
        <v>24</v>
      </c>
      <c r="H1022" s="502" t="s">
        <v>25</v>
      </c>
      <c r="I1022" s="504" t="s">
        <v>26</v>
      </c>
      <c r="J1022" s="512" t="s">
        <v>24</v>
      </c>
      <c r="K1022" s="502" t="s">
        <v>25</v>
      </c>
      <c r="L1022" s="504" t="s">
        <v>26</v>
      </c>
      <c r="M1022" s="512" t="s">
        <v>24</v>
      </c>
      <c r="N1022" s="502" t="s">
        <v>25</v>
      </c>
      <c r="O1022" s="504" t="s">
        <v>26</v>
      </c>
      <c r="P1022" s="512" t="s">
        <v>24</v>
      </c>
      <c r="Q1022" s="502" t="s">
        <v>25</v>
      </c>
      <c r="R1022" s="504" t="s">
        <v>26</v>
      </c>
      <c r="S1022" s="512" t="s">
        <v>24</v>
      </c>
      <c r="T1022" s="502" t="s">
        <v>25</v>
      </c>
      <c r="U1022" s="504" t="s">
        <v>26</v>
      </c>
      <c r="V1022" s="512" t="s">
        <v>24</v>
      </c>
      <c r="W1022" s="502" t="s">
        <v>25</v>
      </c>
      <c r="X1022" s="542" t="s">
        <v>26</v>
      </c>
      <c r="Y1022" s="512" t="s">
        <v>24</v>
      </c>
      <c r="Z1022" s="502" t="s">
        <v>25</v>
      </c>
      <c r="AA1022" s="504" t="s">
        <v>26</v>
      </c>
      <c r="AB1022" s="512" t="s">
        <v>24</v>
      </c>
      <c r="AC1022" s="502" t="s">
        <v>25</v>
      </c>
      <c r="AD1022" s="504" t="s">
        <v>26</v>
      </c>
      <c r="AE1022" s="512" t="s">
        <v>24</v>
      </c>
      <c r="AF1022" s="502" t="s">
        <v>25</v>
      </c>
      <c r="AG1022" s="504" t="s">
        <v>26</v>
      </c>
      <c r="AH1022" s="512" t="s">
        <v>24</v>
      </c>
      <c r="AI1022" s="502" t="s">
        <v>25</v>
      </c>
      <c r="AJ1022" s="504" t="s">
        <v>26</v>
      </c>
      <c r="AK1022" s="512" t="s">
        <v>24</v>
      </c>
      <c r="AL1022" s="502" t="s">
        <v>25</v>
      </c>
      <c r="AM1022" s="504" t="s">
        <v>26</v>
      </c>
      <c r="AN1022" s="512" t="s">
        <v>24</v>
      </c>
      <c r="AO1022" s="502" t="s">
        <v>25</v>
      </c>
      <c r="AP1022" s="504" t="s">
        <v>26</v>
      </c>
      <c r="AQ1022" s="512" t="s">
        <v>24</v>
      </c>
      <c r="AR1022" s="502" t="s">
        <v>25</v>
      </c>
      <c r="AS1022" s="504" t="s">
        <v>26</v>
      </c>
      <c r="AT1022" s="544" t="s">
        <v>24</v>
      </c>
      <c r="AU1022" s="552" t="s">
        <v>27</v>
      </c>
    </row>
    <row r="1023" spans="1:47" ht="15" customHeight="1">
      <c r="A1023" s="547"/>
      <c r="B1023" s="533"/>
      <c r="C1023" s="533"/>
      <c r="D1023" s="533"/>
      <c r="E1023" s="533"/>
      <c r="F1023" s="551"/>
      <c r="G1023" s="513"/>
      <c r="H1023" s="503"/>
      <c r="I1023" s="505"/>
      <c r="J1023" s="513"/>
      <c r="K1023" s="503"/>
      <c r="L1023" s="505"/>
      <c r="M1023" s="513"/>
      <c r="N1023" s="503"/>
      <c r="O1023" s="505"/>
      <c r="P1023" s="513"/>
      <c r="Q1023" s="503"/>
      <c r="R1023" s="505"/>
      <c r="S1023" s="513"/>
      <c r="T1023" s="503"/>
      <c r="U1023" s="505"/>
      <c r="V1023" s="513"/>
      <c r="W1023" s="503"/>
      <c r="X1023" s="543"/>
      <c r="Y1023" s="513"/>
      <c r="Z1023" s="503"/>
      <c r="AA1023" s="505"/>
      <c r="AB1023" s="513"/>
      <c r="AC1023" s="503"/>
      <c r="AD1023" s="505"/>
      <c r="AE1023" s="513"/>
      <c r="AF1023" s="503"/>
      <c r="AG1023" s="505"/>
      <c r="AH1023" s="513"/>
      <c r="AI1023" s="503"/>
      <c r="AJ1023" s="505"/>
      <c r="AK1023" s="513"/>
      <c r="AL1023" s="503"/>
      <c r="AM1023" s="505"/>
      <c r="AN1023" s="513"/>
      <c r="AO1023" s="503"/>
      <c r="AP1023" s="505"/>
      <c r="AQ1023" s="513"/>
      <c r="AR1023" s="503"/>
      <c r="AS1023" s="505"/>
      <c r="AT1023" s="545"/>
      <c r="AU1023" s="553"/>
    </row>
    <row r="1024" spans="1:47" ht="15" customHeight="1">
      <c r="A1024" s="534" t="s">
        <v>246</v>
      </c>
      <c r="B1024" s="548" t="s">
        <v>504</v>
      </c>
      <c r="C1024" s="536">
        <v>1826</v>
      </c>
      <c r="D1024" s="538" t="s">
        <v>505</v>
      </c>
      <c r="E1024" s="540" t="s">
        <v>506</v>
      </c>
      <c r="F1024" s="91" t="s">
        <v>31</v>
      </c>
      <c r="G1024" s="103"/>
      <c r="H1024" s="75">
        <f t="shared" ref="H1024:H1032" si="1203">G1024-I1024</f>
        <v>0</v>
      </c>
      <c r="I1024" s="104"/>
      <c r="J1024" s="103"/>
      <c r="K1024" s="75">
        <f t="shared" ref="K1024:K1032" si="1204">J1024-L1024</f>
        <v>0</v>
      </c>
      <c r="L1024" s="104"/>
      <c r="M1024" s="103"/>
      <c r="N1024" s="75">
        <f t="shared" ref="N1024:N1032" si="1205">M1024-O1024</f>
        <v>0</v>
      </c>
      <c r="O1024" s="104"/>
      <c r="P1024" s="103"/>
      <c r="Q1024" s="75">
        <f t="shared" ref="Q1024:Q1032" si="1206">P1024-R1024</f>
        <v>0</v>
      </c>
      <c r="R1024" s="104"/>
      <c r="S1024" s="103"/>
      <c r="T1024" s="75">
        <f t="shared" ref="T1024:T1032" si="1207">S1024-U1024</f>
        <v>0</v>
      </c>
      <c r="U1024" s="104"/>
      <c r="V1024" s="103"/>
      <c r="W1024" s="75">
        <f t="shared" ref="W1024:W1032" si="1208">V1024-X1024</f>
        <v>0</v>
      </c>
      <c r="X1024" s="123"/>
      <c r="Y1024" s="103"/>
      <c r="Z1024" s="75">
        <f t="shared" ref="Z1024:Z1032" si="1209">Y1024-AA1024</f>
        <v>0</v>
      </c>
      <c r="AA1024" s="104"/>
      <c r="AB1024" s="103"/>
      <c r="AC1024" s="75">
        <f t="shared" ref="AC1024:AC1032" si="1210">AB1024-AD1024</f>
        <v>0</v>
      </c>
      <c r="AD1024" s="104"/>
      <c r="AE1024" s="103"/>
      <c r="AF1024" s="75">
        <f t="shared" ref="AF1024:AF1032" si="1211">AE1024-AG1024</f>
        <v>0</v>
      </c>
      <c r="AG1024" s="104"/>
      <c r="AH1024" s="103"/>
      <c r="AI1024" s="75">
        <f t="shared" ref="AI1024:AI1032" si="1212">AH1024-AJ1024</f>
        <v>0</v>
      </c>
      <c r="AJ1024" s="104"/>
      <c r="AK1024" s="103"/>
      <c r="AL1024" s="75">
        <f t="shared" ref="AL1024:AL1032" si="1213">AK1024-AM1024</f>
        <v>0</v>
      </c>
      <c r="AM1024" s="104"/>
      <c r="AN1024" s="103"/>
      <c r="AO1024" s="75">
        <f t="shared" ref="AO1024:AO1032" si="1214">AN1024-AP1024</f>
        <v>0</v>
      </c>
      <c r="AP1024" s="104"/>
      <c r="AQ1024" s="103"/>
      <c r="AR1024" s="75">
        <f t="shared" ref="AR1024:AR1032" si="1215">AQ1024-AS1024</f>
        <v>0</v>
      </c>
      <c r="AS1024" s="104"/>
      <c r="AT1024" s="98"/>
      <c r="AU1024" s="77" t="s">
        <v>32</v>
      </c>
    </row>
    <row r="1025" spans="1:47" ht="15" customHeight="1">
      <c r="A1025" s="534"/>
      <c r="B1025" s="548"/>
      <c r="C1025" s="536"/>
      <c r="D1025" s="538"/>
      <c r="E1025" s="540"/>
      <c r="F1025" s="91" t="s">
        <v>33</v>
      </c>
      <c r="G1025" s="103"/>
      <c r="H1025" s="75">
        <f t="shared" si="1203"/>
        <v>0</v>
      </c>
      <c r="I1025" s="104"/>
      <c r="J1025" s="103"/>
      <c r="K1025" s="75">
        <f t="shared" si="1204"/>
        <v>0</v>
      </c>
      <c r="L1025" s="104"/>
      <c r="M1025" s="103"/>
      <c r="N1025" s="75">
        <f t="shared" si="1205"/>
        <v>0</v>
      </c>
      <c r="O1025" s="104"/>
      <c r="P1025" s="103"/>
      <c r="Q1025" s="75">
        <f t="shared" si="1206"/>
        <v>0</v>
      </c>
      <c r="R1025" s="104"/>
      <c r="S1025" s="103"/>
      <c r="T1025" s="75">
        <f t="shared" si="1207"/>
        <v>0</v>
      </c>
      <c r="U1025" s="104"/>
      <c r="V1025" s="103"/>
      <c r="W1025" s="75">
        <f t="shared" si="1208"/>
        <v>0</v>
      </c>
      <c r="X1025" s="123"/>
      <c r="Y1025" s="103"/>
      <c r="Z1025" s="75">
        <f t="shared" si="1209"/>
        <v>0</v>
      </c>
      <c r="AA1025" s="104"/>
      <c r="AB1025" s="103"/>
      <c r="AC1025" s="75">
        <f t="shared" si="1210"/>
        <v>0</v>
      </c>
      <c r="AD1025" s="104"/>
      <c r="AE1025" s="103"/>
      <c r="AF1025" s="75">
        <f t="shared" si="1211"/>
        <v>0</v>
      </c>
      <c r="AG1025" s="104"/>
      <c r="AH1025" s="103"/>
      <c r="AI1025" s="75">
        <f t="shared" si="1212"/>
        <v>0</v>
      </c>
      <c r="AJ1025" s="104"/>
      <c r="AK1025" s="103"/>
      <c r="AL1025" s="75">
        <f t="shared" si="1213"/>
        <v>0</v>
      </c>
      <c r="AM1025" s="104"/>
      <c r="AN1025" s="103"/>
      <c r="AO1025" s="75">
        <f t="shared" si="1214"/>
        <v>0</v>
      </c>
      <c r="AP1025" s="104"/>
      <c r="AQ1025" s="103"/>
      <c r="AR1025" s="75">
        <f t="shared" si="1215"/>
        <v>0</v>
      </c>
      <c r="AS1025" s="104"/>
      <c r="AT1025" s="98"/>
      <c r="AU1025" s="78">
        <f>SUM(G1024:G1032,J1024:J1032,M1024:M1032,P1024:P1032,S1024:S1032,V1024:V1032,Y1024:Y1032,AB1024:AB1032,AE1024:AE1032,AH1024:AH1032,AK1024:AK1032,AT1024:AT1032,AN1024:AN1032,AQ1024:AQ1032)</f>
        <v>1308483</v>
      </c>
    </row>
    <row r="1026" spans="1:47" ht="15" customHeight="1">
      <c r="A1026" s="534"/>
      <c r="B1026" s="548"/>
      <c r="C1026" s="536"/>
      <c r="D1026" s="538"/>
      <c r="E1026" s="540"/>
      <c r="F1026" s="91" t="s">
        <v>34</v>
      </c>
      <c r="G1026" s="103"/>
      <c r="H1026" s="75">
        <f t="shared" si="1203"/>
        <v>0</v>
      </c>
      <c r="I1026" s="104"/>
      <c r="J1026" s="103"/>
      <c r="K1026" s="75">
        <f t="shared" si="1204"/>
        <v>0</v>
      </c>
      <c r="L1026" s="104"/>
      <c r="M1026" s="103"/>
      <c r="N1026" s="75">
        <f t="shared" si="1205"/>
        <v>0</v>
      </c>
      <c r="O1026" s="104"/>
      <c r="P1026" s="103"/>
      <c r="Q1026" s="75">
        <f t="shared" si="1206"/>
        <v>0</v>
      </c>
      <c r="R1026" s="104"/>
      <c r="S1026" s="103"/>
      <c r="T1026" s="75">
        <f t="shared" si="1207"/>
        <v>0</v>
      </c>
      <c r="U1026" s="104"/>
      <c r="V1026" s="103"/>
      <c r="W1026" s="75">
        <f t="shared" si="1208"/>
        <v>0</v>
      </c>
      <c r="X1026" s="123"/>
      <c r="Y1026" s="103"/>
      <c r="Z1026" s="75">
        <f t="shared" si="1209"/>
        <v>0</v>
      </c>
      <c r="AA1026" s="104"/>
      <c r="AB1026" s="103"/>
      <c r="AC1026" s="75">
        <f t="shared" si="1210"/>
        <v>0</v>
      </c>
      <c r="AD1026" s="104"/>
      <c r="AE1026" s="103"/>
      <c r="AF1026" s="75">
        <f t="shared" si="1211"/>
        <v>0</v>
      </c>
      <c r="AG1026" s="104"/>
      <c r="AH1026" s="103"/>
      <c r="AI1026" s="75">
        <f t="shared" si="1212"/>
        <v>0</v>
      </c>
      <c r="AJ1026" s="104"/>
      <c r="AK1026" s="103"/>
      <c r="AL1026" s="75">
        <f t="shared" si="1213"/>
        <v>0</v>
      </c>
      <c r="AM1026" s="104"/>
      <c r="AN1026" s="103"/>
      <c r="AO1026" s="75">
        <f t="shared" si="1214"/>
        <v>0</v>
      </c>
      <c r="AP1026" s="104"/>
      <c r="AQ1026" s="103"/>
      <c r="AR1026" s="75">
        <f t="shared" si="1215"/>
        <v>0</v>
      </c>
      <c r="AS1026" s="104"/>
      <c r="AT1026" s="98"/>
      <c r="AU1026" s="79" t="s">
        <v>35</v>
      </c>
    </row>
    <row r="1027" spans="1:47" ht="15" customHeight="1">
      <c r="A1027" s="534"/>
      <c r="B1027" s="548"/>
      <c r="C1027" s="536"/>
      <c r="D1027" s="538"/>
      <c r="E1027" s="540"/>
      <c r="F1027" s="91" t="s">
        <v>36</v>
      </c>
      <c r="G1027" s="103"/>
      <c r="H1027" s="75">
        <f t="shared" si="1203"/>
        <v>0</v>
      </c>
      <c r="I1027" s="104"/>
      <c r="J1027" s="103"/>
      <c r="K1027" s="75">
        <f t="shared" si="1204"/>
        <v>0</v>
      </c>
      <c r="L1027" s="104"/>
      <c r="M1027" s="103"/>
      <c r="N1027" s="75">
        <f t="shared" si="1205"/>
        <v>0</v>
      </c>
      <c r="O1027" s="104"/>
      <c r="P1027" s="103"/>
      <c r="Q1027" s="75">
        <f t="shared" si="1206"/>
        <v>0</v>
      </c>
      <c r="R1027" s="104"/>
      <c r="S1027" s="103"/>
      <c r="T1027" s="75">
        <f t="shared" si="1207"/>
        <v>0</v>
      </c>
      <c r="U1027" s="104"/>
      <c r="V1027" s="103"/>
      <c r="W1027" s="75">
        <f t="shared" si="1208"/>
        <v>0</v>
      </c>
      <c r="X1027" s="123"/>
      <c r="Y1027" s="103"/>
      <c r="Z1027" s="75">
        <f t="shared" si="1209"/>
        <v>0</v>
      </c>
      <c r="AA1027" s="104"/>
      <c r="AB1027" s="103"/>
      <c r="AC1027" s="75">
        <f t="shared" si="1210"/>
        <v>0</v>
      </c>
      <c r="AD1027" s="104"/>
      <c r="AE1027" s="103"/>
      <c r="AF1027" s="75">
        <f t="shared" si="1211"/>
        <v>0</v>
      </c>
      <c r="AG1027" s="104"/>
      <c r="AH1027" s="103"/>
      <c r="AI1027" s="75">
        <f t="shared" si="1212"/>
        <v>0</v>
      </c>
      <c r="AJ1027" s="104"/>
      <c r="AK1027" s="103"/>
      <c r="AL1027" s="75">
        <f t="shared" si="1213"/>
        <v>0</v>
      </c>
      <c r="AM1027" s="104"/>
      <c r="AN1027" s="103"/>
      <c r="AO1027" s="75">
        <f t="shared" si="1214"/>
        <v>0</v>
      </c>
      <c r="AP1027" s="104"/>
      <c r="AQ1027" s="103"/>
      <c r="AR1027" s="75">
        <f t="shared" si="1215"/>
        <v>0</v>
      </c>
      <c r="AS1027" s="104"/>
      <c r="AT1027" s="98"/>
      <c r="AU1027" s="78">
        <f>SUM(H1024:H1032,K1024:K1032,N1024:N1032,Q1024:Q1032,T1024:T1032,W1024:W1032,Z1024:Z1032,AC1024:AC1032,AF1024:AF1032,AI1024:AI1032,AL1024:AL1032,AO1024:AO1032,AR1024:AR1032)</f>
        <v>0</v>
      </c>
    </row>
    <row r="1028" spans="1:47" ht="15" customHeight="1">
      <c r="A1028" s="534"/>
      <c r="B1028" s="548"/>
      <c r="C1028" s="536"/>
      <c r="D1028" s="538"/>
      <c r="E1028" s="540"/>
      <c r="F1028" s="91" t="s">
        <v>37</v>
      </c>
      <c r="G1028" s="103"/>
      <c r="H1028" s="75">
        <f t="shared" si="1203"/>
        <v>0</v>
      </c>
      <c r="I1028" s="104"/>
      <c r="J1028" s="103"/>
      <c r="K1028" s="75">
        <f t="shared" si="1204"/>
        <v>0</v>
      </c>
      <c r="L1028" s="104"/>
      <c r="M1028" s="103"/>
      <c r="N1028" s="75">
        <f t="shared" si="1205"/>
        <v>0</v>
      </c>
      <c r="O1028" s="104"/>
      <c r="P1028" s="103"/>
      <c r="Q1028" s="75">
        <f t="shared" si="1206"/>
        <v>0</v>
      </c>
      <c r="R1028" s="104"/>
      <c r="S1028" s="103"/>
      <c r="T1028" s="75">
        <f t="shared" si="1207"/>
        <v>0</v>
      </c>
      <c r="U1028" s="104"/>
      <c r="V1028" s="103"/>
      <c r="W1028" s="75">
        <f t="shared" si="1208"/>
        <v>0</v>
      </c>
      <c r="X1028" s="123"/>
      <c r="Y1028" s="103"/>
      <c r="Z1028" s="75">
        <f t="shared" si="1209"/>
        <v>0</v>
      </c>
      <c r="AA1028" s="104"/>
      <c r="AB1028" s="103"/>
      <c r="AC1028" s="75">
        <f t="shared" si="1210"/>
        <v>0</v>
      </c>
      <c r="AD1028" s="104"/>
      <c r="AE1028" s="103"/>
      <c r="AF1028" s="75">
        <f t="shared" si="1211"/>
        <v>0</v>
      </c>
      <c r="AG1028" s="104"/>
      <c r="AH1028" s="103"/>
      <c r="AI1028" s="75">
        <f t="shared" si="1212"/>
        <v>0</v>
      </c>
      <c r="AJ1028" s="104"/>
      <c r="AK1028" s="103"/>
      <c r="AL1028" s="75">
        <f t="shared" si="1213"/>
        <v>0</v>
      </c>
      <c r="AM1028" s="104"/>
      <c r="AN1028" s="103"/>
      <c r="AO1028" s="75">
        <f t="shared" si="1214"/>
        <v>0</v>
      </c>
      <c r="AP1028" s="104"/>
      <c r="AQ1028" s="103"/>
      <c r="AR1028" s="75">
        <f t="shared" si="1215"/>
        <v>0</v>
      </c>
      <c r="AS1028" s="104"/>
      <c r="AT1028" s="98"/>
      <c r="AU1028" s="79" t="s">
        <v>38</v>
      </c>
    </row>
    <row r="1029" spans="1:47" ht="15" customHeight="1">
      <c r="A1029" s="534"/>
      <c r="B1029" s="548"/>
      <c r="C1029" s="536"/>
      <c r="D1029" s="538"/>
      <c r="E1029" s="540"/>
      <c r="F1029" s="91" t="s">
        <v>40</v>
      </c>
      <c r="G1029" s="103"/>
      <c r="H1029" s="75">
        <f t="shared" si="1203"/>
        <v>0</v>
      </c>
      <c r="I1029" s="104"/>
      <c r="J1029" s="103">
        <v>1174800</v>
      </c>
      <c r="K1029" s="75">
        <f t="shared" si="1204"/>
        <v>0</v>
      </c>
      <c r="L1029" s="104">
        <v>1174800</v>
      </c>
      <c r="M1029" s="103"/>
      <c r="N1029" s="75">
        <f t="shared" si="1205"/>
        <v>0</v>
      </c>
      <c r="O1029" s="104"/>
      <c r="P1029" s="103">
        <v>133683</v>
      </c>
      <c r="Q1029" s="75">
        <f t="shared" si="1206"/>
        <v>0</v>
      </c>
      <c r="R1029" s="104">
        <v>133683</v>
      </c>
      <c r="S1029" s="103"/>
      <c r="T1029" s="75">
        <f t="shared" si="1207"/>
        <v>0</v>
      </c>
      <c r="U1029" s="104"/>
      <c r="V1029" s="103"/>
      <c r="W1029" s="75">
        <f t="shared" si="1208"/>
        <v>0</v>
      </c>
      <c r="X1029" s="123"/>
      <c r="Y1029" s="103"/>
      <c r="Z1029" s="75">
        <f t="shared" si="1209"/>
        <v>0</v>
      </c>
      <c r="AA1029" s="104"/>
      <c r="AB1029" s="103"/>
      <c r="AC1029" s="75">
        <f t="shared" si="1210"/>
        <v>0</v>
      </c>
      <c r="AD1029" s="104"/>
      <c r="AE1029" s="103"/>
      <c r="AF1029" s="75">
        <f t="shared" si="1211"/>
        <v>0</v>
      </c>
      <c r="AG1029" s="104"/>
      <c r="AH1029" s="103"/>
      <c r="AI1029" s="75">
        <f t="shared" si="1212"/>
        <v>0</v>
      </c>
      <c r="AJ1029" s="104"/>
      <c r="AK1029" s="103"/>
      <c r="AL1029" s="75">
        <f t="shared" si="1213"/>
        <v>0</v>
      </c>
      <c r="AM1029" s="104"/>
      <c r="AN1029" s="103"/>
      <c r="AO1029" s="75">
        <f t="shared" si="1214"/>
        <v>0</v>
      </c>
      <c r="AP1029" s="104"/>
      <c r="AQ1029" s="103"/>
      <c r="AR1029" s="75">
        <f t="shared" si="1215"/>
        <v>0</v>
      </c>
      <c r="AS1029" s="104"/>
      <c r="AT1029" s="98"/>
      <c r="AU1029" s="78">
        <f>SUM(I1024:I1032,L1024:L1032,O1024:O1032,R1024:R1032,U1024:U1032,X1024:X1032,AA1024:AA1032,AD1024:AD1032,AG1024:AG1032,AJ1024:AJ1032,AM1024:AM1032,AP1024:AP1032,AS1024:AS1032)</f>
        <v>1308483</v>
      </c>
    </row>
    <row r="1030" spans="1:47" ht="15" customHeight="1">
      <c r="A1030" s="534"/>
      <c r="B1030" s="548"/>
      <c r="C1030" s="536"/>
      <c r="D1030" s="538"/>
      <c r="E1030" s="540"/>
      <c r="F1030" s="91" t="s">
        <v>41</v>
      </c>
      <c r="G1030" s="103"/>
      <c r="H1030" s="75">
        <f t="shared" si="1203"/>
        <v>0</v>
      </c>
      <c r="I1030" s="104"/>
      <c r="J1030" s="103"/>
      <c r="K1030" s="75">
        <f t="shared" si="1204"/>
        <v>0</v>
      </c>
      <c r="L1030" s="104"/>
      <c r="M1030" s="103"/>
      <c r="N1030" s="75">
        <f t="shared" si="1205"/>
        <v>0</v>
      </c>
      <c r="O1030" s="104"/>
      <c r="P1030" s="103"/>
      <c r="Q1030" s="75">
        <f t="shared" si="1206"/>
        <v>0</v>
      </c>
      <c r="R1030" s="104"/>
      <c r="S1030" s="103"/>
      <c r="T1030" s="75">
        <f t="shared" si="1207"/>
        <v>0</v>
      </c>
      <c r="U1030" s="104"/>
      <c r="V1030" s="103"/>
      <c r="W1030" s="75">
        <f t="shared" si="1208"/>
        <v>0</v>
      </c>
      <c r="X1030" s="123"/>
      <c r="Y1030" s="103"/>
      <c r="Z1030" s="75">
        <f t="shared" si="1209"/>
        <v>0</v>
      </c>
      <c r="AA1030" s="104"/>
      <c r="AB1030" s="103"/>
      <c r="AC1030" s="75">
        <f t="shared" si="1210"/>
        <v>0</v>
      </c>
      <c r="AD1030" s="104"/>
      <c r="AE1030" s="103"/>
      <c r="AF1030" s="75">
        <f t="shared" si="1211"/>
        <v>0</v>
      </c>
      <c r="AG1030" s="104"/>
      <c r="AH1030" s="103"/>
      <c r="AI1030" s="75">
        <f t="shared" si="1212"/>
        <v>0</v>
      </c>
      <c r="AJ1030" s="104"/>
      <c r="AK1030" s="103"/>
      <c r="AL1030" s="75">
        <f t="shared" si="1213"/>
        <v>0</v>
      </c>
      <c r="AM1030" s="104"/>
      <c r="AN1030" s="103"/>
      <c r="AO1030" s="75">
        <f t="shared" si="1214"/>
        <v>0</v>
      </c>
      <c r="AP1030" s="104"/>
      <c r="AQ1030" s="103"/>
      <c r="AR1030" s="75">
        <f t="shared" si="1215"/>
        <v>0</v>
      </c>
      <c r="AS1030" s="104"/>
      <c r="AT1030" s="98"/>
      <c r="AU1030" s="79" t="s">
        <v>42</v>
      </c>
    </row>
    <row r="1031" spans="1:47" ht="15" customHeight="1">
      <c r="A1031" s="534"/>
      <c r="B1031" s="548"/>
      <c r="C1031" s="536"/>
      <c r="D1031" s="538"/>
      <c r="E1031" s="540"/>
      <c r="F1031" s="91" t="s">
        <v>43</v>
      </c>
      <c r="G1031" s="103"/>
      <c r="H1031" s="75">
        <f t="shared" si="1203"/>
        <v>0</v>
      </c>
      <c r="I1031" s="104"/>
      <c r="J1031" s="103"/>
      <c r="K1031" s="75">
        <f t="shared" si="1204"/>
        <v>0</v>
      </c>
      <c r="L1031" s="104"/>
      <c r="M1031" s="103"/>
      <c r="N1031" s="75">
        <f t="shared" si="1205"/>
        <v>0</v>
      </c>
      <c r="O1031" s="104"/>
      <c r="P1031" s="103"/>
      <c r="Q1031" s="75">
        <f t="shared" si="1206"/>
        <v>0</v>
      </c>
      <c r="R1031" s="104"/>
      <c r="S1031" s="103"/>
      <c r="T1031" s="75">
        <f t="shared" si="1207"/>
        <v>0</v>
      </c>
      <c r="U1031" s="104"/>
      <c r="V1031" s="103"/>
      <c r="W1031" s="75">
        <f t="shared" si="1208"/>
        <v>0</v>
      </c>
      <c r="X1031" s="123"/>
      <c r="Y1031" s="103"/>
      <c r="Z1031" s="75">
        <f t="shared" si="1209"/>
        <v>0</v>
      </c>
      <c r="AA1031" s="104"/>
      <c r="AB1031" s="103"/>
      <c r="AC1031" s="75">
        <f t="shared" si="1210"/>
        <v>0</v>
      </c>
      <c r="AD1031" s="104"/>
      <c r="AE1031" s="103"/>
      <c r="AF1031" s="75">
        <f t="shared" si="1211"/>
        <v>0</v>
      </c>
      <c r="AG1031" s="104"/>
      <c r="AH1031" s="103"/>
      <c r="AI1031" s="75">
        <f t="shared" si="1212"/>
        <v>0</v>
      </c>
      <c r="AJ1031" s="104"/>
      <c r="AK1031" s="103"/>
      <c r="AL1031" s="75">
        <f t="shared" si="1213"/>
        <v>0</v>
      </c>
      <c r="AM1031" s="104"/>
      <c r="AN1031" s="103"/>
      <c r="AO1031" s="75">
        <f t="shared" si="1214"/>
        <v>0</v>
      </c>
      <c r="AP1031" s="104"/>
      <c r="AQ1031" s="103"/>
      <c r="AR1031" s="75">
        <f t="shared" si="1215"/>
        <v>0</v>
      </c>
      <c r="AS1031" s="104"/>
      <c r="AT1031" s="98"/>
      <c r="AU1031" s="80">
        <f>AU1029/AU1025</f>
        <v>1</v>
      </c>
    </row>
    <row r="1032" spans="1:47" ht="15" customHeight="1">
      <c r="A1032" s="535"/>
      <c r="B1032" s="549"/>
      <c r="C1032" s="537"/>
      <c r="D1032" s="539"/>
      <c r="E1032" s="541"/>
      <c r="F1032" s="92" t="s">
        <v>44</v>
      </c>
      <c r="G1032" s="105"/>
      <c r="H1032" s="81">
        <f t="shared" si="1203"/>
        <v>0</v>
      </c>
      <c r="I1032" s="106"/>
      <c r="J1032" s="105"/>
      <c r="K1032" s="81">
        <f t="shared" si="1204"/>
        <v>0</v>
      </c>
      <c r="L1032" s="106"/>
      <c r="M1032" s="105"/>
      <c r="N1032" s="81">
        <f t="shared" si="1205"/>
        <v>0</v>
      </c>
      <c r="O1032" s="106"/>
      <c r="P1032" s="105"/>
      <c r="Q1032" s="81">
        <f t="shared" si="1206"/>
        <v>0</v>
      </c>
      <c r="R1032" s="106"/>
      <c r="S1032" s="105"/>
      <c r="T1032" s="81">
        <f t="shared" si="1207"/>
        <v>0</v>
      </c>
      <c r="U1032" s="106"/>
      <c r="V1032" s="105"/>
      <c r="W1032" s="81">
        <f t="shared" si="1208"/>
        <v>0</v>
      </c>
      <c r="X1032" s="124"/>
      <c r="Y1032" s="105"/>
      <c r="Z1032" s="81">
        <f t="shared" si="1209"/>
        <v>0</v>
      </c>
      <c r="AA1032" s="106"/>
      <c r="AB1032" s="105"/>
      <c r="AC1032" s="81">
        <f t="shared" si="1210"/>
        <v>0</v>
      </c>
      <c r="AD1032" s="106"/>
      <c r="AE1032" s="105"/>
      <c r="AF1032" s="81">
        <f t="shared" si="1211"/>
        <v>0</v>
      </c>
      <c r="AG1032" s="106"/>
      <c r="AH1032" s="105"/>
      <c r="AI1032" s="81">
        <f t="shared" si="1212"/>
        <v>0</v>
      </c>
      <c r="AJ1032" s="106"/>
      <c r="AK1032" s="105"/>
      <c r="AL1032" s="81">
        <f t="shared" si="1213"/>
        <v>0</v>
      </c>
      <c r="AM1032" s="106"/>
      <c r="AN1032" s="105"/>
      <c r="AO1032" s="81">
        <f t="shared" si="1214"/>
        <v>0</v>
      </c>
      <c r="AP1032" s="106"/>
      <c r="AQ1032" s="105"/>
      <c r="AR1032" s="81">
        <f t="shared" si="1215"/>
        <v>0</v>
      </c>
      <c r="AS1032" s="106"/>
      <c r="AT1032" s="99"/>
      <c r="AU1032" s="82"/>
    </row>
    <row r="1033" spans="1:47" ht="11.25" customHeight="1">
      <c r="A1033" s="546" t="s">
        <v>22</v>
      </c>
      <c r="B1033" s="532" t="s">
        <v>18</v>
      </c>
      <c r="C1033" s="532" t="s">
        <v>19</v>
      </c>
      <c r="D1033" s="532" t="s">
        <v>204</v>
      </c>
      <c r="E1033" s="532" t="s">
        <v>21</v>
      </c>
      <c r="F1033" s="550" t="s">
        <v>23</v>
      </c>
      <c r="G1033" s="512" t="s">
        <v>24</v>
      </c>
      <c r="H1033" s="502" t="s">
        <v>25</v>
      </c>
      <c r="I1033" s="504" t="s">
        <v>26</v>
      </c>
      <c r="J1033" s="512" t="s">
        <v>24</v>
      </c>
      <c r="K1033" s="502" t="s">
        <v>25</v>
      </c>
      <c r="L1033" s="504" t="s">
        <v>26</v>
      </c>
      <c r="M1033" s="512" t="s">
        <v>24</v>
      </c>
      <c r="N1033" s="502" t="s">
        <v>25</v>
      </c>
      <c r="O1033" s="504" t="s">
        <v>26</v>
      </c>
      <c r="P1033" s="512" t="s">
        <v>24</v>
      </c>
      <c r="Q1033" s="502" t="s">
        <v>25</v>
      </c>
      <c r="R1033" s="504" t="s">
        <v>26</v>
      </c>
      <c r="S1033" s="512" t="s">
        <v>24</v>
      </c>
      <c r="T1033" s="502" t="s">
        <v>25</v>
      </c>
      <c r="U1033" s="504" t="s">
        <v>26</v>
      </c>
      <c r="V1033" s="512" t="s">
        <v>24</v>
      </c>
      <c r="W1033" s="502" t="s">
        <v>25</v>
      </c>
      <c r="X1033" s="542" t="s">
        <v>26</v>
      </c>
      <c r="Y1033" s="512" t="s">
        <v>24</v>
      </c>
      <c r="Z1033" s="502" t="s">
        <v>25</v>
      </c>
      <c r="AA1033" s="504" t="s">
        <v>26</v>
      </c>
      <c r="AB1033" s="512" t="s">
        <v>24</v>
      </c>
      <c r="AC1033" s="502" t="s">
        <v>25</v>
      </c>
      <c r="AD1033" s="504" t="s">
        <v>26</v>
      </c>
      <c r="AE1033" s="512" t="s">
        <v>24</v>
      </c>
      <c r="AF1033" s="502" t="s">
        <v>25</v>
      </c>
      <c r="AG1033" s="504" t="s">
        <v>26</v>
      </c>
      <c r="AH1033" s="512" t="s">
        <v>24</v>
      </c>
      <c r="AI1033" s="502" t="s">
        <v>25</v>
      </c>
      <c r="AJ1033" s="504" t="s">
        <v>26</v>
      </c>
      <c r="AK1033" s="512" t="s">
        <v>24</v>
      </c>
      <c r="AL1033" s="502" t="s">
        <v>25</v>
      </c>
      <c r="AM1033" s="504" t="s">
        <v>26</v>
      </c>
      <c r="AN1033" s="512" t="s">
        <v>24</v>
      </c>
      <c r="AO1033" s="502" t="s">
        <v>25</v>
      </c>
      <c r="AP1033" s="504" t="s">
        <v>26</v>
      </c>
      <c r="AQ1033" s="512" t="s">
        <v>24</v>
      </c>
      <c r="AR1033" s="502" t="s">
        <v>25</v>
      </c>
      <c r="AS1033" s="504" t="s">
        <v>26</v>
      </c>
      <c r="AT1033" s="544" t="s">
        <v>24</v>
      </c>
      <c r="AU1033" s="552" t="s">
        <v>27</v>
      </c>
    </row>
    <row r="1034" spans="1:47" ht="25.5" customHeight="1">
      <c r="A1034" s="547"/>
      <c r="B1034" s="533"/>
      <c r="C1034" s="533"/>
      <c r="D1034" s="533"/>
      <c r="E1034" s="533"/>
      <c r="F1034" s="551"/>
      <c r="G1034" s="513"/>
      <c r="H1034" s="503"/>
      <c r="I1034" s="505"/>
      <c r="J1034" s="513"/>
      <c r="K1034" s="503"/>
      <c r="L1034" s="505"/>
      <c r="M1034" s="513"/>
      <c r="N1034" s="503"/>
      <c r="O1034" s="505"/>
      <c r="P1034" s="513"/>
      <c r="Q1034" s="503"/>
      <c r="R1034" s="505"/>
      <c r="S1034" s="513"/>
      <c r="T1034" s="503"/>
      <c r="U1034" s="505"/>
      <c r="V1034" s="513"/>
      <c r="W1034" s="503"/>
      <c r="X1034" s="543"/>
      <c r="Y1034" s="513"/>
      <c r="Z1034" s="503"/>
      <c r="AA1034" s="505"/>
      <c r="AB1034" s="513"/>
      <c r="AC1034" s="503"/>
      <c r="AD1034" s="505"/>
      <c r="AE1034" s="513"/>
      <c r="AF1034" s="503"/>
      <c r="AG1034" s="505"/>
      <c r="AH1034" s="513"/>
      <c r="AI1034" s="503"/>
      <c r="AJ1034" s="505"/>
      <c r="AK1034" s="513"/>
      <c r="AL1034" s="503"/>
      <c r="AM1034" s="505"/>
      <c r="AN1034" s="513"/>
      <c r="AO1034" s="503"/>
      <c r="AP1034" s="505"/>
      <c r="AQ1034" s="513"/>
      <c r="AR1034" s="503"/>
      <c r="AS1034" s="505"/>
      <c r="AT1034" s="545"/>
      <c r="AU1034" s="553"/>
    </row>
    <row r="1035" spans="1:47" ht="14.45" customHeight="1">
      <c r="A1035" s="534" t="s">
        <v>507</v>
      </c>
      <c r="B1035" s="548" t="s">
        <v>508</v>
      </c>
      <c r="C1035" s="536">
        <v>2909</v>
      </c>
      <c r="D1035" s="538" t="s">
        <v>509</v>
      </c>
      <c r="E1035" s="540" t="s">
        <v>510</v>
      </c>
      <c r="F1035" s="91" t="s">
        <v>31</v>
      </c>
      <c r="G1035" s="103"/>
      <c r="H1035" s="75">
        <f t="shared" ref="H1035:H1043" si="1216">G1035-I1035</f>
        <v>0</v>
      </c>
      <c r="I1035" s="104"/>
      <c r="J1035" s="103"/>
      <c r="K1035" s="75">
        <f t="shared" ref="K1035:K1043" si="1217">J1035-L1035</f>
        <v>0</v>
      </c>
      <c r="L1035" s="104"/>
      <c r="M1035" s="103"/>
      <c r="N1035" s="75">
        <f t="shared" ref="N1035:N1043" si="1218">M1035-O1035</f>
        <v>0</v>
      </c>
      <c r="O1035" s="104"/>
      <c r="P1035" s="103"/>
      <c r="Q1035" s="75">
        <f t="shared" ref="Q1035:Q1043" si="1219">SUM(P1035)</f>
        <v>0</v>
      </c>
      <c r="R1035" s="104"/>
      <c r="S1035" s="103">
        <v>300000</v>
      </c>
      <c r="T1035" s="75">
        <f t="shared" ref="T1035:T1043" si="1220">S1035-U1035</f>
        <v>0</v>
      </c>
      <c r="U1035" s="104">
        <v>300000</v>
      </c>
      <c r="V1035" s="103"/>
      <c r="W1035" s="75">
        <f t="shared" ref="W1035:W1043" si="1221">V1035-X1035</f>
        <v>0</v>
      </c>
      <c r="X1035" s="123"/>
      <c r="Y1035" s="103"/>
      <c r="Z1035" s="75">
        <f t="shared" ref="Z1035:Z1043" si="1222">Y1035-AA1035</f>
        <v>0</v>
      </c>
      <c r="AA1035" s="104"/>
      <c r="AB1035" s="103"/>
      <c r="AC1035" s="75">
        <f t="shared" ref="AC1035:AC1043" si="1223">AB1035-AD1035</f>
        <v>0</v>
      </c>
      <c r="AD1035" s="104"/>
      <c r="AE1035" s="103"/>
      <c r="AF1035" s="75">
        <f t="shared" ref="AF1035:AF1043" si="1224">AE1035-AG1035</f>
        <v>0</v>
      </c>
      <c r="AG1035" s="104"/>
      <c r="AH1035" s="103"/>
      <c r="AI1035" s="75">
        <f t="shared" ref="AI1035:AI1043" si="1225">AH1035-AJ1035</f>
        <v>0</v>
      </c>
      <c r="AJ1035" s="104"/>
      <c r="AK1035" s="103"/>
      <c r="AL1035" s="75">
        <f t="shared" ref="AL1035:AL1043" si="1226">AK1035-AM1035</f>
        <v>0</v>
      </c>
      <c r="AM1035" s="104"/>
      <c r="AN1035" s="103"/>
      <c r="AO1035" s="75">
        <f t="shared" ref="AO1035:AO1043" si="1227">AN1035-AP1035</f>
        <v>0</v>
      </c>
      <c r="AP1035" s="104"/>
      <c r="AQ1035" s="103"/>
      <c r="AR1035" s="75">
        <f t="shared" ref="AR1035:AR1043" si="1228">AQ1035-AS1035</f>
        <v>0</v>
      </c>
      <c r="AS1035" s="104"/>
      <c r="AT1035" s="98"/>
      <c r="AU1035" s="77" t="s">
        <v>32</v>
      </c>
    </row>
    <row r="1036" spans="1:47" ht="13.5" customHeight="1">
      <c r="A1036" s="534"/>
      <c r="B1036" s="548"/>
      <c r="C1036" s="536"/>
      <c r="D1036" s="538"/>
      <c r="E1036" s="540"/>
      <c r="F1036" s="91" t="s">
        <v>33</v>
      </c>
      <c r="G1036" s="103"/>
      <c r="H1036" s="75">
        <f t="shared" si="1216"/>
        <v>0</v>
      </c>
      <c r="I1036" s="104"/>
      <c r="J1036" s="103"/>
      <c r="K1036" s="75">
        <f t="shared" si="1217"/>
        <v>0</v>
      </c>
      <c r="L1036" s="104"/>
      <c r="M1036" s="103"/>
      <c r="N1036" s="75">
        <f t="shared" si="1218"/>
        <v>0</v>
      </c>
      <c r="O1036" s="104"/>
      <c r="P1036" s="103"/>
      <c r="Q1036" s="75">
        <f t="shared" si="1219"/>
        <v>0</v>
      </c>
      <c r="R1036" s="104"/>
      <c r="S1036" s="103"/>
      <c r="T1036" s="75">
        <f t="shared" si="1220"/>
        <v>0</v>
      </c>
      <c r="U1036" s="104"/>
      <c r="V1036" s="103"/>
      <c r="W1036" s="75">
        <f t="shared" si="1221"/>
        <v>0</v>
      </c>
      <c r="X1036" s="123"/>
      <c r="Y1036" s="103"/>
      <c r="Z1036" s="75">
        <f t="shared" si="1222"/>
        <v>0</v>
      </c>
      <c r="AA1036" s="104"/>
      <c r="AB1036" s="103"/>
      <c r="AC1036" s="75">
        <f t="shared" si="1223"/>
        <v>0</v>
      </c>
      <c r="AD1036" s="104"/>
      <c r="AE1036" s="103"/>
      <c r="AF1036" s="75">
        <f t="shared" si="1224"/>
        <v>0</v>
      </c>
      <c r="AG1036" s="104"/>
      <c r="AH1036" s="103"/>
      <c r="AI1036" s="75">
        <f t="shared" si="1225"/>
        <v>0</v>
      </c>
      <c r="AJ1036" s="104"/>
      <c r="AK1036" s="103"/>
      <c r="AL1036" s="75">
        <f t="shared" si="1226"/>
        <v>0</v>
      </c>
      <c r="AM1036" s="104"/>
      <c r="AN1036" s="103"/>
      <c r="AO1036" s="75">
        <f t="shared" si="1227"/>
        <v>0</v>
      </c>
      <c r="AP1036" s="104"/>
      <c r="AQ1036" s="103"/>
      <c r="AR1036" s="75">
        <f t="shared" si="1228"/>
        <v>0</v>
      </c>
      <c r="AS1036" s="104"/>
      <c r="AT1036" s="98"/>
      <c r="AU1036" s="78">
        <f>SUM(G1035:G1043,J1035:J1043,M1035:M1043,P1035:P1043,S1035:S1043,V1035:V1043,Y1035:Y1043,AB1035:AB1043,AE1035:AE1043,AH1035:AH1043,AK1035:AK1043,AT1035:AT1043,AN1035:AN1043,AQ1035:AQ1043)</f>
        <v>300000</v>
      </c>
    </row>
    <row r="1037" spans="1:47" ht="15.75" customHeight="1">
      <c r="A1037" s="534"/>
      <c r="B1037" s="548"/>
      <c r="C1037" s="536"/>
      <c r="D1037" s="538"/>
      <c r="E1037" s="540"/>
      <c r="F1037" s="91" t="s">
        <v>34</v>
      </c>
      <c r="G1037" s="103"/>
      <c r="H1037" s="75">
        <f t="shared" si="1216"/>
        <v>0</v>
      </c>
      <c r="I1037" s="104"/>
      <c r="J1037" s="103"/>
      <c r="K1037" s="75">
        <f t="shared" si="1217"/>
        <v>0</v>
      </c>
      <c r="L1037" s="104"/>
      <c r="M1037" s="103"/>
      <c r="N1037" s="75">
        <f t="shared" si="1218"/>
        <v>0</v>
      </c>
      <c r="O1037" s="104"/>
      <c r="P1037" s="103"/>
      <c r="Q1037" s="75">
        <f>SUM(P1037)</f>
        <v>0</v>
      </c>
      <c r="R1037" s="104"/>
      <c r="S1037" s="103"/>
      <c r="T1037" s="75">
        <f t="shared" si="1220"/>
        <v>0</v>
      </c>
      <c r="U1037" s="104"/>
      <c r="V1037" s="103"/>
      <c r="W1037" s="75">
        <f t="shared" si="1221"/>
        <v>0</v>
      </c>
      <c r="X1037" s="123"/>
      <c r="Y1037" s="103"/>
      <c r="Z1037" s="75">
        <f t="shared" si="1222"/>
        <v>0</v>
      </c>
      <c r="AA1037" s="104"/>
      <c r="AB1037" s="103"/>
      <c r="AC1037" s="75">
        <f t="shared" si="1223"/>
        <v>0</v>
      </c>
      <c r="AD1037" s="104"/>
      <c r="AE1037" s="103"/>
      <c r="AF1037" s="75">
        <f t="shared" si="1224"/>
        <v>0</v>
      </c>
      <c r="AG1037" s="104"/>
      <c r="AH1037" s="103"/>
      <c r="AI1037" s="75">
        <f t="shared" si="1225"/>
        <v>0</v>
      </c>
      <c r="AJ1037" s="104"/>
      <c r="AK1037" s="103"/>
      <c r="AL1037" s="75">
        <f t="shared" si="1226"/>
        <v>0</v>
      </c>
      <c r="AM1037" s="104"/>
      <c r="AN1037" s="103"/>
      <c r="AO1037" s="75">
        <f t="shared" si="1227"/>
        <v>0</v>
      </c>
      <c r="AP1037" s="104"/>
      <c r="AQ1037" s="103"/>
      <c r="AR1037" s="75">
        <f t="shared" si="1228"/>
        <v>0</v>
      </c>
      <c r="AS1037" s="104"/>
      <c r="AT1037" s="98"/>
      <c r="AU1037" s="79" t="s">
        <v>35</v>
      </c>
    </row>
    <row r="1038" spans="1:47" ht="13.5" customHeight="1">
      <c r="A1038" s="534"/>
      <c r="B1038" s="548"/>
      <c r="C1038" s="536"/>
      <c r="D1038" s="538"/>
      <c r="E1038" s="540"/>
      <c r="F1038" s="91" t="s">
        <v>36</v>
      </c>
      <c r="G1038" s="103"/>
      <c r="H1038" s="75">
        <f t="shared" si="1216"/>
        <v>0</v>
      </c>
      <c r="I1038" s="104"/>
      <c r="J1038" s="103"/>
      <c r="K1038" s="75">
        <f t="shared" si="1217"/>
        <v>0</v>
      </c>
      <c r="L1038" s="104"/>
      <c r="M1038" s="103"/>
      <c r="N1038" s="75">
        <f t="shared" si="1218"/>
        <v>0</v>
      </c>
      <c r="O1038" s="104"/>
      <c r="P1038" s="103"/>
      <c r="Q1038" s="75">
        <f t="shared" si="1219"/>
        <v>0</v>
      </c>
      <c r="R1038" s="104"/>
      <c r="S1038" s="103"/>
      <c r="T1038" s="75">
        <f t="shared" si="1220"/>
        <v>0</v>
      </c>
      <c r="U1038" s="104"/>
      <c r="V1038" s="103"/>
      <c r="W1038" s="75">
        <f t="shared" si="1221"/>
        <v>0</v>
      </c>
      <c r="X1038" s="123"/>
      <c r="Y1038" s="103"/>
      <c r="Z1038" s="75">
        <f t="shared" si="1222"/>
        <v>0</v>
      </c>
      <c r="AA1038" s="104"/>
      <c r="AB1038" s="103"/>
      <c r="AC1038" s="75">
        <f t="shared" si="1223"/>
        <v>0</v>
      </c>
      <c r="AD1038" s="104"/>
      <c r="AE1038" s="103"/>
      <c r="AF1038" s="75">
        <f t="shared" si="1224"/>
        <v>0</v>
      </c>
      <c r="AG1038" s="104"/>
      <c r="AH1038" s="103"/>
      <c r="AI1038" s="75">
        <f t="shared" si="1225"/>
        <v>0</v>
      </c>
      <c r="AJ1038" s="104"/>
      <c r="AK1038" s="103"/>
      <c r="AL1038" s="75">
        <f t="shared" si="1226"/>
        <v>0</v>
      </c>
      <c r="AM1038" s="104"/>
      <c r="AN1038" s="103"/>
      <c r="AO1038" s="75">
        <f t="shared" si="1227"/>
        <v>0</v>
      </c>
      <c r="AP1038" s="104"/>
      <c r="AQ1038" s="103"/>
      <c r="AR1038" s="75">
        <f t="shared" si="1228"/>
        <v>0</v>
      </c>
      <c r="AS1038" s="104"/>
      <c r="AT1038" s="98"/>
      <c r="AU1038" s="78">
        <f>SUM(H1035:H1043,K1035:K1043,N1035:N1043,Q1035:Q1043,T1035:T1043,W1035:W1043,Z1035:Z1043,AC1035:AC1043,AF1035:AF1043,AI1035:AI1043,AL1035:AL1043,AO1035:AO1043,AR1035:AR1043)</f>
        <v>0</v>
      </c>
    </row>
    <row r="1039" spans="1:47" ht="13.5" customHeight="1">
      <c r="A1039" s="534"/>
      <c r="B1039" s="548"/>
      <c r="C1039" s="536"/>
      <c r="D1039" s="538"/>
      <c r="E1039" s="540"/>
      <c r="F1039" s="91" t="s">
        <v>37</v>
      </c>
      <c r="G1039" s="103"/>
      <c r="H1039" s="75">
        <f t="shared" si="1216"/>
        <v>0</v>
      </c>
      <c r="I1039" s="104"/>
      <c r="J1039" s="103"/>
      <c r="K1039" s="75">
        <f t="shared" si="1217"/>
        <v>0</v>
      </c>
      <c r="L1039" s="104"/>
      <c r="M1039" s="103"/>
      <c r="N1039" s="75">
        <f t="shared" si="1218"/>
        <v>0</v>
      </c>
      <c r="O1039" s="104"/>
      <c r="P1039" s="103"/>
      <c r="Q1039" s="75">
        <f t="shared" si="1219"/>
        <v>0</v>
      </c>
      <c r="R1039" s="104"/>
      <c r="S1039" s="103"/>
      <c r="T1039" s="75">
        <f t="shared" si="1220"/>
        <v>0</v>
      </c>
      <c r="U1039" s="104"/>
      <c r="V1039" s="103"/>
      <c r="W1039" s="75">
        <f t="shared" si="1221"/>
        <v>0</v>
      </c>
      <c r="X1039" s="123"/>
      <c r="Y1039" s="103"/>
      <c r="Z1039" s="75">
        <f t="shared" si="1222"/>
        <v>0</v>
      </c>
      <c r="AA1039" s="104"/>
      <c r="AB1039" s="103"/>
      <c r="AC1039" s="75">
        <f t="shared" si="1223"/>
        <v>0</v>
      </c>
      <c r="AD1039" s="104"/>
      <c r="AE1039" s="103"/>
      <c r="AF1039" s="75">
        <f t="shared" si="1224"/>
        <v>0</v>
      </c>
      <c r="AG1039" s="104"/>
      <c r="AH1039" s="103"/>
      <c r="AI1039" s="75">
        <f t="shared" si="1225"/>
        <v>0</v>
      </c>
      <c r="AJ1039" s="104"/>
      <c r="AK1039" s="103"/>
      <c r="AL1039" s="75">
        <f t="shared" si="1226"/>
        <v>0</v>
      </c>
      <c r="AM1039" s="104"/>
      <c r="AN1039" s="103"/>
      <c r="AO1039" s="75">
        <f t="shared" si="1227"/>
        <v>0</v>
      </c>
      <c r="AP1039" s="104"/>
      <c r="AQ1039" s="103"/>
      <c r="AR1039" s="75">
        <f t="shared" si="1228"/>
        <v>0</v>
      </c>
      <c r="AS1039" s="104"/>
      <c r="AT1039" s="98"/>
      <c r="AU1039" s="79" t="s">
        <v>38</v>
      </c>
    </row>
    <row r="1040" spans="1:47" ht="13.5" customHeight="1">
      <c r="A1040" s="534"/>
      <c r="B1040" s="548"/>
      <c r="C1040" s="536"/>
      <c r="D1040" s="538"/>
      <c r="E1040" s="540"/>
      <c r="F1040" s="91" t="s">
        <v>40</v>
      </c>
      <c r="G1040" s="103"/>
      <c r="H1040" s="75">
        <f t="shared" si="1216"/>
        <v>0</v>
      </c>
      <c r="I1040" s="104"/>
      <c r="J1040" s="103"/>
      <c r="K1040" s="75">
        <f t="shared" si="1217"/>
        <v>0</v>
      </c>
      <c r="L1040" s="104"/>
      <c r="M1040" s="103"/>
      <c r="N1040" s="75">
        <f t="shared" si="1218"/>
        <v>0</v>
      </c>
      <c r="O1040" s="104"/>
      <c r="P1040" s="103"/>
      <c r="Q1040" s="75">
        <f t="shared" si="1219"/>
        <v>0</v>
      </c>
      <c r="R1040" s="104"/>
      <c r="S1040" s="103"/>
      <c r="T1040" s="75">
        <f t="shared" si="1220"/>
        <v>0</v>
      </c>
      <c r="U1040" s="104"/>
      <c r="V1040" s="103"/>
      <c r="W1040" s="75">
        <f t="shared" si="1221"/>
        <v>0</v>
      </c>
      <c r="X1040" s="123"/>
      <c r="Y1040" s="103"/>
      <c r="Z1040" s="75">
        <f t="shared" si="1222"/>
        <v>0</v>
      </c>
      <c r="AA1040" s="104"/>
      <c r="AB1040" s="103"/>
      <c r="AC1040" s="75">
        <f t="shared" si="1223"/>
        <v>0</v>
      </c>
      <c r="AD1040" s="104"/>
      <c r="AE1040" s="103"/>
      <c r="AF1040" s="75">
        <f t="shared" si="1224"/>
        <v>0</v>
      </c>
      <c r="AG1040" s="104"/>
      <c r="AH1040" s="103"/>
      <c r="AI1040" s="75">
        <f t="shared" si="1225"/>
        <v>0</v>
      </c>
      <c r="AJ1040" s="104"/>
      <c r="AK1040" s="103"/>
      <c r="AL1040" s="75">
        <f t="shared" si="1226"/>
        <v>0</v>
      </c>
      <c r="AM1040" s="104"/>
      <c r="AN1040" s="103"/>
      <c r="AO1040" s="75">
        <f t="shared" si="1227"/>
        <v>0</v>
      </c>
      <c r="AP1040" s="104"/>
      <c r="AQ1040" s="103"/>
      <c r="AR1040" s="75">
        <f t="shared" si="1228"/>
        <v>0</v>
      </c>
      <c r="AS1040" s="104"/>
      <c r="AT1040" s="98"/>
      <c r="AU1040" s="78">
        <f>SUM(I1035:I1043,L1035:L1043,O1035:O1043,R1035:R1043,U1035:U1043,X1035:X1043,AA1035:AA1043,AD1035:AD1043,AG1035:AG1043,AJ1035:AJ1043,AM1035:AM1043,AP1035:AP1043,AS1035:AS1043)</f>
        <v>300000</v>
      </c>
    </row>
    <row r="1041" spans="1:47" ht="13.5" customHeight="1">
      <c r="A1041" s="534"/>
      <c r="B1041" s="548"/>
      <c r="C1041" s="536"/>
      <c r="D1041" s="538"/>
      <c r="E1041" s="540"/>
      <c r="F1041" s="91" t="s">
        <v>41</v>
      </c>
      <c r="G1041" s="103"/>
      <c r="H1041" s="75">
        <f t="shared" si="1216"/>
        <v>0</v>
      </c>
      <c r="I1041" s="104"/>
      <c r="J1041" s="103"/>
      <c r="K1041" s="75">
        <f t="shared" si="1217"/>
        <v>0</v>
      </c>
      <c r="L1041" s="104"/>
      <c r="M1041" s="103"/>
      <c r="N1041" s="75">
        <f t="shared" si="1218"/>
        <v>0</v>
      </c>
      <c r="O1041" s="104"/>
      <c r="P1041" s="103"/>
      <c r="Q1041" s="75">
        <f t="shared" si="1219"/>
        <v>0</v>
      </c>
      <c r="R1041" s="104"/>
      <c r="S1041" s="103"/>
      <c r="T1041" s="75">
        <f t="shared" si="1220"/>
        <v>0</v>
      </c>
      <c r="U1041" s="104"/>
      <c r="V1041" s="103"/>
      <c r="W1041" s="75">
        <f t="shared" si="1221"/>
        <v>0</v>
      </c>
      <c r="X1041" s="123"/>
      <c r="Y1041" s="103"/>
      <c r="Z1041" s="75">
        <f t="shared" si="1222"/>
        <v>0</v>
      </c>
      <c r="AA1041" s="104"/>
      <c r="AB1041" s="103"/>
      <c r="AC1041" s="75">
        <f t="shared" si="1223"/>
        <v>0</v>
      </c>
      <c r="AD1041" s="104"/>
      <c r="AE1041" s="103"/>
      <c r="AF1041" s="75">
        <f t="shared" si="1224"/>
        <v>0</v>
      </c>
      <c r="AG1041" s="104"/>
      <c r="AH1041" s="103"/>
      <c r="AI1041" s="75">
        <f t="shared" si="1225"/>
        <v>0</v>
      </c>
      <c r="AJ1041" s="104"/>
      <c r="AK1041" s="103"/>
      <c r="AL1041" s="75">
        <f t="shared" si="1226"/>
        <v>0</v>
      </c>
      <c r="AM1041" s="104"/>
      <c r="AN1041" s="103"/>
      <c r="AO1041" s="75">
        <f t="shared" si="1227"/>
        <v>0</v>
      </c>
      <c r="AP1041" s="104"/>
      <c r="AQ1041" s="103"/>
      <c r="AR1041" s="75">
        <f t="shared" si="1228"/>
        <v>0</v>
      </c>
      <c r="AS1041" s="104"/>
      <c r="AT1041" s="98"/>
      <c r="AU1041" s="79" t="s">
        <v>42</v>
      </c>
    </row>
    <row r="1042" spans="1:47" ht="13.5" customHeight="1">
      <c r="A1042" s="534"/>
      <c r="B1042" s="548"/>
      <c r="C1042" s="536"/>
      <c r="D1042" s="538"/>
      <c r="E1042" s="540"/>
      <c r="F1042" s="91" t="s">
        <v>43</v>
      </c>
      <c r="G1042" s="103"/>
      <c r="H1042" s="75">
        <f t="shared" si="1216"/>
        <v>0</v>
      </c>
      <c r="I1042" s="104"/>
      <c r="J1042" s="103"/>
      <c r="K1042" s="75">
        <f t="shared" si="1217"/>
        <v>0</v>
      </c>
      <c r="L1042" s="104"/>
      <c r="M1042" s="103"/>
      <c r="N1042" s="75">
        <f t="shared" si="1218"/>
        <v>0</v>
      </c>
      <c r="O1042" s="104"/>
      <c r="P1042" s="103"/>
      <c r="Q1042" s="75">
        <f t="shared" si="1219"/>
        <v>0</v>
      </c>
      <c r="R1042" s="104"/>
      <c r="S1042" s="103"/>
      <c r="T1042" s="75">
        <f t="shared" si="1220"/>
        <v>0</v>
      </c>
      <c r="U1042" s="104"/>
      <c r="V1042" s="103"/>
      <c r="W1042" s="75">
        <f t="shared" si="1221"/>
        <v>0</v>
      </c>
      <c r="X1042" s="123"/>
      <c r="Y1042" s="103"/>
      <c r="Z1042" s="75">
        <f t="shared" si="1222"/>
        <v>0</v>
      </c>
      <c r="AA1042" s="104"/>
      <c r="AB1042" s="103"/>
      <c r="AC1042" s="75">
        <f t="shared" si="1223"/>
        <v>0</v>
      </c>
      <c r="AD1042" s="104"/>
      <c r="AE1042" s="103"/>
      <c r="AF1042" s="75">
        <f t="shared" si="1224"/>
        <v>0</v>
      </c>
      <c r="AG1042" s="104"/>
      <c r="AH1042" s="103"/>
      <c r="AI1042" s="75">
        <f t="shared" si="1225"/>
        <v>0</v>
      </c>
      <c r="AJ1042" s="104"/>
      <c r="AK1042" s="103"/>
      <c r="AL1042" s="75">
        <f t="shared" si="1226"/>
        <v>0</v>
      </c>
      <c r="AM1042" s="104"/>
      <c r="AN1042" s="103"/>
      <c r="AO1042" s="75">
        <f t="shared" si="1227"/>
        <v>0</v>
      </c>
      <c r="AP1042" s="104"/>
      <c r="AQ1042" s="103"/>
      <c r="AR1042" s="75">
        <f t="shared" si="1228"/>
        <v>0</v>
      </c>
      <c r="AS1042" s="104"/>
      <c r="AT1042" s="98"/>
      <c r="AU1042" s="80">
        <f>AU1040/AU1036</f>
        <v>1</v>
      </c>
    </row>
    <row r="1043" spans="1:47" ht="13.5" customHeight="1">
      <c r="A1043" s="535"/>
      <c r="B1043" s="549"/>
      <c r="C1043" s="537"/>
      <c r="D1043" s="539"/>
      <c r="E1043" s="541"/>
      <c r="F1043" s="92" t="s">
        <v>44</v>
      </c>
      <c r="G1043" s="105"/>
      <c r="H1043" s="81">
        <f t="shared" si="1216"/>
        <v>0</v>
      </c>
      <c r="I1043" s="106"/>
      <c r="J1043" s="105"/>
      <c r="K1043" s="81">
        <f t="shared" si="1217"/>
        <v>0</v>
      </c>
      <c r="L1043" s="106"/>
      <c r="M1043" s="105"/>
      <c r="N1043" s="81">
        <f t="shared" si="1218"/>
        <v>0</v>
      </c>
      <c r="O1043" s="106"/>
      <c r="P1043" s="105"/>
      <c r="Q1043" s="81">
        <f t="shared" si="1219"/>
        <v>0</v>
      </c>
      <c r="R1043" s="106"/>
      <c r="S1043" s="105"/>
      <c r="T1043" s="81">
        <f t="shared" si="1220"/>
        <v>0</v>
      </c>
      <c r="U1043" s="106"/>
      <c r="V1043" s="105"/>
      <c r="W1043" s="81">
        <f t="shared" si="1221"/>
        <v>0</v>
      </c>
      <c r="X1043" s="124"/>
      <c r="Y1043" s="105"/>
      <c r="Z1043" s="81">
        <f t="shared" si="1222"/>
        <v>0</v>
      </c>
      <c r="AA1043" s="106"/>
      <c r="AB1043" s="105"/>
      <c r="AC1043" s="81">
        <f t="shared" si="1223"/>
        <v>0</v>
      </c>
      <c r="AD1043" s="106"/>
      <c r="AE1043" s="105"/>
      <c r="AF1043" s="81">
        <f t="shared" si="1224"/>
        <v>0</v>
      </c>
      <c r="AG1043" s="106"/>
      <c r="AH1043" s="105"/>
      <c r="AI1043" s="81">
        <f t="shared" si="1225"/>
        <v>0</v>
      </c>
      <c r="AJ1043" s="106"/>
      <c r="AK1043" s="105"/>
      <c r="AL1043" s="81">
        <f t="shared" si="1226"/>
        <v>0</v>
      </c>
      <c r="AM1043" s="106"/>
      <c r="AN1043" s="105"/>
      <c r="AO1043" s="81">
        <f t="shared" si="1227"/>
        <v>0</v>
      </c>
      <c r="AP1043" s="106"/>
      <c r="AQ1043" s="105"/>
      <c r="AR1043" s="81">
        <f t="shared" si="1228"/>
        <v>0</v>
      </c>
      <c r="AS1043" s="106"/>
      <c r="AT1043" s="99"/>
      <c r="AU1043" s="82"/>
    </row>
    <row r="1044" spans="1:47" ht="15" customHeight="1">
      <c r="A1044" s="546" t="s">
        <v>22</v>
      </c>
      <c r="B1044" s="532" t="s">
        <v>18</v>
      </c>
      <c r="C1044" s="532" t="s">
        <v>19</v>
      </c>
      <c r="D1044" s="532" t="s">
        <v>204</v>
      </c>
      <c r="E1044" s="532" t="s">
        <v>21</v>
      </c>
      <c r="F1044" s="550" t="s">
        <v>23</v>
      </c>
      <c r="G1044" s="512" t="s">
        <v>24</v>
      </c>
      <c r="H1044" s="502" t="s">
        <v>25</v>
      </c>
      <c r="I1044" s="504" t="s">
        <v>26</v>
      </c>
      <c r="J1044" s="512" t="s">
        <v>24</v>
      </c>
      <c r="K1044" s="502" t="s">
        <v>25</v>
      </c>
      <c r="L1044" s="504" t="s">
        <v>26</v>
      </c>
      <c r="M1044" s="512" t="s">
        <v>24</v>
      </c>
      <c r="N1044" s="502" t="s">
        <v>25</v>
      </c>
      <c r="O1044" s="504" t="s">
        <v>26</v>
      </c>
      <c r="P1044" s="512" t="s">
        <v>24</v>
      </c>
      <c r="Q1044" s="502" t="s">
        <v>25</v>
      </c>
      <c r="R1044" s="504" t="s">
        <v>26</v>
      </c>
      <c r="S1044" s="512" t="s">
        <v>24</v>
      </c>
      <c r="T1044" s="502" t="s">
        <v>25</v>
      </c>
      <c r="U1044" s="504" t="s">
        <v>26</v>
      </c>
      <c r="V1044" s="512" t="s">
        <v>24</v>
      </c>
      <c r="W1044" s="502" t="s">
        <v>25</v>
      </c>
      <c r="X1044" s="542" t="s">
        <v>26</v>
      </c>
      <c r="Y1044" s="512" t="s">
        <v>24</v>
      </c>
      <c r="Z1044" s="502" t="s">
        <v>25</v>
      </c>
      <c r="AA1044" s="504" t="s">
        <v>26</v>
      </c>
      <c r="AB1044" s="512" t="s">
        <v>24</v>
      </c>
      <c r="AC1044" s="502" t="s">
        <v>25</v>
      </c>
      <c r="AD1044" s="504" t="s">
        <v>26</v>
      </c>
      <c r="AE1044" s="512" t="s">
        <v>24</v>
      </c>
      <c r="AF1044" s="502" t="s">
        <v>25</v>
      </c>
      <c r="AG1044" s="504" t="s">
        <v>26</v>
      </c>
      <c r="AH1044" s="512" t="s">
        <v>24</v>
      </c>
      <c r="AI1044" s="502" t="s">
        <v>25</v>
      </c>
      <c r="AJ1044" s="504" t="s">
        <v>26</v>
      </c>
      <c r="AK1044" s="512" t="s">
        <v>24</v>
      </c>
      <c r="AL1044" s="502" t="s">
        <v>25</v>
      </c>
      <c r="AM1044" s="504" t="s">
        <v>26</v>
      </c>
      <c r="AN1044" s="512" t="s">
        <v>24</v>
      </c>
      <c r="AO1044" s="502" t="s">
        <v>25</v>
      </c>
      <c r="AP1044" s="504" t="s">
        <v>26</v>
      </c>
      <c r="AQ1044" s="512" t="s">
        <v>24</v>
      </c>
      <c r="AR1044" s="502" t="s">
        <v>25</v>
      </c>
      <c r="AS1044" s="504" t="s">
        <v>26</v>
      </c>
      <c r="AT1044" s="544" t="s">
        <v>24</v>
      </c>
      <c r="AU1044" s="552" t="s">
        <v>27</v>
      </c>
    </row>
    <row r="1045" spans="1:47" ht="15" customHeight="1">
      <c r="A1045" s="547"/>
      <c r="B1045" s="533"/>
      <c r="C1045" s="533"/>
      <c r="D1045" s="533"/>
      <c r="E1045" s="533"/>
      <c r="F1045" s="551"/>
      <c r="G1045" s="513"/>
      <c r="H1045" s="503"/>
      <c r="I1045" s="505"/>
      <c r="J1045" s="513"/>
      <c r="K1045" s="503"/>
      <c r="L1045" s="505"/>
      <c r="M1045" s="513"/>
      <c r="N1045" s="503"/>
      <c r="O1045" s="505"/>
      <c r="P1045" s="513"/>
      <c r="Q1045" s="503"/>
      <c r="R1045" s="505"/>
      <c r="S1045" s="513"/>
      <c r="T1045" s="503"/>
      <c r="U1045" s="505"/>
      <c r="V1045" s="513"/>
      <c r="W1045" s="503"/>
      <c r="X1045" s="543"/>
      <c r="Y1045" s="513"/>
      <c r="Z1045" s="503"/>
      <c r="AA1045" s="505"/>
      <c r="AB1045" s="513"/>
      <c r="AC1045" s="503"/>
      <c r="AD1045" s="505"/>
      <c r="AE1045" s="513"/>
      <c r="AF1045" s="503"/>
      <c r="AG1045" s="505"/>
      <c r="AH1045" s="513"/>
      <c r="AI1045" s="503"/>
      <c r="AJ1045" s="505"/>
      <c r="AK1045" s="513"/>
      <c r="AL1045" s="503"/>
      <c r="AM1045" s="505"/>
      <c r="AN1045" s="513"/>
      <c r="AO1045" s="503"/>
      <c r="AP1045" s="505"/>
      <c r="AQ1045" s="513"/>
      <c r="AR1045" s="503"/>
      <c r="AS1045" s="505"/>
      <c r="AT1045" s="545"/>
      <c r="AU1045" s="553"/>
    </row>
    <row r="1046" spans="1:47" ht="15" customHeight="1">
      <c r="A1046" s="534" t="s">
        <v>88</v>
      </c>
      <c r="B1046" s="548" t="s">
        <v>511</v>
      </c>
      <c r="C1046" s="536">
        <v>1500</v>
      </c>
      <c r="D1046" s="564"/>
      <c r="E1046" s="540" t="s">
        <v>512</v>
      </c>
      <c r="F1046" s="91" t="s">
        <v>31</v>
      </c>
      <c r="G1046" s="103"/>
      <c r="H1046" s="75">
        <f t="shared" ref="H1046:H1054" si="1229">G1046-I1046</f>
        <v>0</v>
      </c>
      <c r="I1046" s="104"/>
      <c r="J1046" s="103"/>
      <c r="K1046" s="75">
        <f t="shared" ref="K1046:K1054" si="1230">J1046-L1046</f>
        <v>0</v>
      </c>
      <c r="L1046" s="104"/>
      <c r="M1046" s="103"/>
      <c r="N1046" s="75">
        <f t="shared" ref="N1046:N1054" si="1231">M1046-O1046</f>
        <v>0</v>
      </c>
      <c r="O1046" s="104"/>
      <c r="P1046" s="103"/>
      <c r="Q1046" s="75">
        <f t="shared" ref="Q1046:Q1054" si="1232">P1046-R1046</f>
        <v>0</v>
      </c>
      <c r="R1046" s="104"/>
      <c r="S1046" s="103"/>
      <c r="T1046" s="75">
        <f t="shared" ref="T1046:T1054" si="1233">S1046-U1046</f>
        <v>0</v>
      </c>
      <c r="U1046" s="104"/>
      <c r="V1046" s="103"/>
      <c r="W1046" s="75">
        <f t="shared" ref="W1046:W1054" si="1234">V1046-X1046</f>
        <v>0</v>
      </c>
      <c r="X1046" s="123"/>
      <c r="Y1046" s="103"/>
      <c r="Z1046" s="75">
        <f t="shared" ref="Z1046:Z1054" si="1235">Y1046-AA1046</f>
        <v>0</v>
      </c>
      <c r="AA1046" s="104"/>
      <c r="AB1046" s="103"/>
      <c r="AC1046" s="75">
        <f t="shared" ref="AC1046:AC1054" si="1236">AB1046-AD1046</f>
        <v>0</v>
      </c>
      <c r="AD1046" s="104"/>
      <c r="AE1046" s="103"/>
      <c r="AF1046" s="75">
        <f t="shared" ref="AF1046:AF1054" si="1237">AE1046-AG1046</f>
        <v>0</v>
      </c>
      <c r="AG1046" s="104"/>
      <c r="AH1046" s="103"/>
      <c r="AI1046" s="75">
        <f t="shared" ref="AI1046:AI1054" si="1238">AH1046-AJ1046</f>
        <v>0</v>
      </c>
      <c r="AJ1046" s="104"/>
      <c r="AK1046" s="103"/>
      <c r="AL1046" s="75">
        <f t="shared" ref="AL1046:AL1054" si="1239">AK1046-AM1046</f>
        <v>0</v>
      </c>
      <c r="AM1046" s="104"/>
      <c r="AN1046" s="103"/>
      <c r="AO1046" s="75">
        <f t="shared" ref="AO1046:AO1054" si="1240">AN1046-AP1046</f>
        <v>0</v>
      </c>
      <c r="AP1046" s="104"/>
      <c r="AQ1046" s="103"/>
      <c r="AR1046" s="75">
        <f t="shared" ref="AR1046:AR1054" si="1241">AQ1046-AS1046</f>
        <v>0</v>
      </c>
      <c r="AS1046" s="104"/>
      <c r="AT1046" s="98"/>
      <c r="AU1046" s="77" t="s">
        <v>32</v>
      </c>
    </row>
    <row r="1047" spans="1:47">
      <c r="A1047" s="534"/>
      <c r="B1047" s="548"/>
      <c r="C1047" s="536"/>
      <c r="D1047" s="564"/>
      <c r="E1047" s="540"/>
      <c r="F1047" s="91" t="s">
        <v>33</v>
      </c>
      <c r="G1047" s="103"/>
      <c r="H1047" s="75">
        <f t="shared" si="1229"/>
        <v>0</v>
      </c>
      <c r="I1047" s="104"/>
      <c r="J1047" s="103"/>
      <c r="K1047" s="75">
        <f t="shared" si="1230"/>
        <v>0</v>
      </c>
      <c r="L1047" s="104"/>
      <c r="M1047" s="103"/>
      <c r="N1047" s="75">
        <f t="shared" si="1231"/>
        <v>0</v>
      </c>
      <c r="O1047" s="104"/>
      <c r="P1047" s="103"/>
      <c r="Q1047" s="75">
        <f t="shared" si="1232"/>
        <v>0</v>
      </c>
      <c r="R1047" s="104"/>
      <c r="S1047" s="103"/>
      <c r="T1047" s="75">
        <f t="shared" si="1233"/>
        <v>0</v>
      </c>
      <c r="U1047" s="104"/>
      <c r="V1047" s="103"/>
      <c r="W1047" s="75">
        <f t="shared" si="1234"/>
        <v>0</v>
      </c>
      <c r="X1047" s="123"/>
      <c r="Y1047" s="103"/>
      <c r="Z1047" s="75">
        <f t="shared" si="1235"/>
        <v>0</v>
      </c>
      <c r="AA1047" s="104"/>
      <c r="AB1047" s="103"/>
      <c r="AC1047" s="75">
        <f t="shared" si="1236"/>
        <v>0</v>
      </c>
      <c r="AD1047" s="104"/>
      <c r="AE1047" s="103"/>
      <c r="AF1047" s="75">
        <f t="shared" si="1237"/>
        <v>0</v>
      </c>
      <c r="AG1047" s="104"/>
      <c r="AH1047" s="103"/>
      <c r="AI1047" s="75">
        <f t="shared" si="1238"/>
        <v>0</v>
      </c>
      <c r="AJ1047" s="104"/>
      <c r="AK1047" s="103"/>
      <c r="AL1047" s="75">
        <f t="shared" si="1239"/>
        <v>0</v>
      </c>
      <c r="AM1047" s="104"/>
      <c r="AN1047" s="103"/>
      <c r="AO1047" s="75">
        <f t="shared" si="1240"/>
        <v>0</v>
      </c>
      <c r="AP1047" s="104"/>
      <c r="AQ1047" s="103"/>
      <c r="AR1047" s="75">
        <f t="shared" si="1241"/>
        <v>0</v>
      </c>
      <c r="AS1047" s="104"/>
      <c r="AT1047" s="98"/>
      <c r="AU1047" s="78">
        <f>SUM(G1046:G1054,J1046:J1054,M1046:M1054,P1046:P1054,S1046:S1054,V1046:V1054,Y1046:Y1054,AB1046:AB1054,AE1046:AE1054,AH1046:AH1054,AK1046:AK1054,AT1046:AT1054,AN1046:AN1054,AQ1046:AQ1054)</f>
        <v>1000000</v>
      </c>
    </row>
    <row r="1048" spans="1:47">
      <c r="A1048" s="534"/>
      <c r="B1048" s="548"/>
      <c r="C1048" s="536"/>
      <c r="D1048" s="564"/>
      <c r="E1048" s="540"/>
      <c r="F1048" s="91" t="s">
        <v>34</v>
      </c>
      <c r="G1048" s="103"/>
      <c r="H1048" s="75">
        <f t="shared" si="1229"/>
        <v>0</v>
      </c>
      <c r="I1048" s="104"/>
      <c r="J1048" s="103"/>
      <c r="K1048" s="75">
        <f t="shared" si="1230"/>
        <v>0</v>
      </c>
      <c r="L1048" s="104"/>
      <c r="M1048" s="103"/>
      <c r="N1048" s="75">
        <f t="shared" si="1231"/>
        <v>0</v>
      </c>
      <c r="O1048" s="104"/>
      <c r="P1048" s="103"/>
      <c r="Q1048" s="75">
        <f t="shared" si="1232"/>
        <v>0</v>
      </c>
      <c r="R1048" s="104"/>
      <c r="S1048" s="103"/>
      <c r="T1048" s="75">
        <f t="shared" si="1233"/>
        <v>0</v>
      </c>
      <c r="U1048" s="104"/>
      <c r="V1048" s="103"/>
      <c r="W1048" s="75">
        <f t="shared" si="1234"/>
        <v>0</v>
      </c>
      <c r="X1048" s="123"/>
      <c r="Y1048" s="103"/>
      <c r="Z1048" s="75">
        <f t="shared" si="1235"/>
        <v>0</v>
      </c>
      <c r="AA1048" s="104"/>
      <c r="AB1048" s="103"/>
      <c r="AC1048" s="75">
        <f t="shared" si="1236"/>
        <v>0</v>
      </c>
      <c r="AD1048" s="104"/>
      <c r="AE1048" s="103"/>
      <c r="AF1048" s="75">
        <f t="shared" si="1237"/>
        <v>0</v>
      </c>
      <c r="AG1048" s="104"/>
      <c r="AH1048" s="103"/>
      <c r="AI1048" s="75">
        <f t="shared" si="1238"/>
        <v>0</v>
      </c>
      <c r="AJ1048" s="104"/>
      <c r="AK1048" s="103"/>
      <c r="AL1048" s="75">
        <f t="shared" si="1239"/>
        <v>0</v>
      </c>
      <c r="AM1048" s="104"/>
      <c r="AN1048" s="103"/>
      <c r="AO1048" s="75">
        <f t="shared" si="1240"/>
        <v>0</v>
      </c>
      <c r="AP1048" s="104"/>
      <c r="AQ1048" s="103"/>
      <c r="AR1048" s="75">
        <f t="shared" si="1241"/>
        <v>0</v>
      </c>
      <c r="AS1048" s="104"/>
      <c r="AT1048" s="98"/>
      <c r="AU1048" s="79" t="s">
        <v>35</v>
      </c>
    </row>
    <row r="1049" spans="1:47">
      <c r="A1049" s="534"/>
      <c r="B1049" s="548"/>
      <c r="C1049" s="536"/>
      <c r="D1049" s="564"/>
      <c r="E1049" s="540"/>
      <c r="F1049" s="91" t="s">
        <v>36</v>
      </c>
      <c r="G1049" s="103"/>
      <c r="H1049" s="75">
        <f t="shared" si="1229"/>
        <v>0</v>
      </c>
      <c r="I1049" s="104"/>
      <c r="J1049" s="103"/>
      <c r="K1049" s="75">
        <f t="shared" si="1230"/>
        <v>0</v>
      </c>
      <c r="L1049" s="104"/>
      <c r="M1049" s="103"/>
      <c r="N1049" s="75">
        <f t="shared" si="1231"/>
        <v>0</v>
      </c>
      <c r="O1049" s="104"/>
      <c r="P1049" s="103"/>
      <c r="Q1049" s="75">
        <f t="shared" si="1232"/>
        <v>0</v>
      </c>
      <c r="R1049" s="104"/>
      <c r="S1049" s="103"/>
      <c r="T1049" s="75">
        <f t="shared" si="1233"/>
        <v>0</v>
      </c>
      <c r="U1049" s="104"/>
      <c r="V1049" s="103"/>
      <c r="W1049" s="75">
        <f t="shared" si="1234"/>
        <v>0</v>
      </c>
      <c r="X1049" s="123"/>
      <c r="Y1049" s="103"/>
      <c r="Z1049" s="75">
        <f t="shared" si="1235"/>
        <v>0</v>
      </c>
      <c r="AA1049" s="104"/>
      <c r="AB1049" s="103"/>
      <c r="AC1049" s="75">
        <f t="shared" si="1236"/>
        <v>0</v>
      </c>
      <c r="AD1049" s="104"/>
      <c r="AE1049" s="103"/>
      <c r="AF1049" s="75">
        <f t="shared" si="1237"/>
        <v>0</v>
      </c>
      <c r="AG1049" s="104"/>
      <c r="AH1049" s="103"/>
      <c r="AI1049" s="75">
        <f t="shared" si="1238"/>
        <v>0</v>
      </c>
      <c r="AJ1049" s="104"/>
      <c r="AK1049" s="103"/>
      <c r="AL1049" s="75">
        <f t="shared" si="1239"/>
        <v>0</v>
      </c>
      <c r="AM1049" s="104"/>
      <c r="AN1049" s="103"/>
      <c r="AO1049" s="75">
        <f t="shared" si="1240"/>
        <v>0</v>
      </c>
      <c r="AP1049" s="104"/>
      <c r="AQ1049" s="103"/>
      <c r="AR1049" s="75">
        <f t="shared" si="1241"/>
        <v>0</v>
      </c>
      <c r="AS1049" s="104"/>
      <c r="AT1049" s="98"/>
      <c r="AU1049" s="78">
        <f>SUM(H1046:H1054,K1046:K1054,N1046:N1054,Q1046:Q1054,T1046:T1054,W1046:W1054,Z1046:Z1054,AC1046:AC1054,AF1046:AF1054,AI1046:AI1054,AL1046:AL1054,AO1046:AO1054,AR1046:AR1054)</f>
        <v>0</v>
      </c>
    </row>
    <row r="1050" spans="1:47">
      <c r="A1050" s="534"/>
      <c r="B1050" s="548"/>
      <c r="C1050" s="536"/>
      <c r="D1050" s="564"/>
      <c r="E1050" s="540"/>
      <c r="F1050" s="91" t="s">
        <v>37</v>
      </c>
      <c r="G1050" s="103"/>
      <c r="H1050" s="75">
        <f t="shared" si="1229"/>
        <v>0</v>
      </c>
      <c r="I1050" s="104"/>
      <c r="J1050" s="103"/>
      <c r="K1050" s="75">
        <f t="shared" si="1230"/>
        <v>0</v>
      </c>
      <c r="L1050" s="104"/>
      <c r="M1050" s="103"/>
      <c r="N1050" s="75">
        <f t="shared" si="1231"/>
        <v>0</v>
      </c>
      <c r="O1050" s="104"/>
      <c r="P1050" s="103"/>
      <c r="Q1050" s="75">
        <f t="shared" si="1232"/>
        <v>0</v>
      </c>
      <c r="R1050" s="104"/>
      <c r="S1050" s="103"/>
      <c r="T1050" s="75">
        <f t="shared" si="1233"/>
        <v>0</v>
      </c>
      <c r="U1050" s="104"/>
      <c r="V1050" s="103"/>
      <c r="W1050" s="75">
        <f t="shared" si="1234"/>
        <v>0</v>
      </c>
      <c r="X1050" s="123"/>
      <c r="Y1050" s="103"/>
      <c r="Z1050" s="75">
        <f t="shared" si="1235"/>
        <v>0</v>
      </c>
      <c r="AA1050" s="104"/>
      <c r="AB1050" s="103"/>
      <c r="AC1050" s="75">
        <f t="shared" si="1236"/>
        <v>0</v>
      </c>
      <c r="AD1050" s="104"/>
      <c r="AE1050" s="103"/>
      <c r="AF1050" s="75">
        <f t="shared" si="1237"/>
        <v>0</v>
      </c>
      <c r="AG1050" s="104"/>
      <c r="AH1050" s="103"/>
      <c r="AI1050" s="75">
        <f t="shared" si="1238"/>
        <v>0</v>
      </c>
      <c r="AJ1050" s="104"/>
      <c r="AK1050" s="103"/>
      <c r="AL1050" s="75">
        <f t="shared" si="1239"/>
        <v>0</v>
      </c>
      <c r="AM1050" s="104"/>
      <c r="AN1050" s="103"/>
      <c r="AO1050" s="75">
        <f t="shared" si="1240"/>
        <v>0</v>
      </c>
      <c r="AP1050" s="104"/>
      <c r="AQ1050" s="103"/>
      <c r="AR1050" s="75">
        <f t="shared" si="1241"/>
        <v>0</v>
      </c>
      <c r="AS1050" s="104"/>
      <c r="AT1050" s="98"/>
      <c r="AU1050" s="79" t="s">
        <v>38</v>
      </c>
    </row>
    <row r="1051" spans="1:47">
      <c r="A1051" s="534"/>
      <c r="B1051" s="548"/>
      <c r="C1051" s="536"/>
      <c r="D1051" s="564"/>
      <c r="E1051" s="540"/>
      <c r="F1051" s="91" t="s">
        <v>40</v>
      </c>
      <c r="G1051" s="103"/>
      <c r="H1051" s="75">
        <f t="shared" si="1229"/>
        <v>0</v>
      </c>
      <c r="I1051" s="104"/>
      <c r="J1051" s="103">
        <v>250000</v>
      </c>
      <c r="K1051" s="75">
        <f t="shared" si="1230"/>
        <v>0</v>
      </c>
      <c r="L1051" s="104">
        <v>250000</v>
      </c>
      <c r="M1051" s="103"/>
      <c r="N1051" s="75">
        <f t="shared" si="1231"/>
        <v>0</v>
      </c>
      <c r="O1051" s="104"/>
      <c r="P1051" s="103">
        <v>750000</v>
      </c>
      <c r="Q1051" s="75">
        <f t="shared" si="1232"/>
        <v>0</v>
      </c>
      <c r="R1051" s="104">
        <v>750000</v>
      </c>
      <c r="S1051" s="103"/>
      <c r="T1051" s="75">
        <f t="shared" si="1233"/>
        <v>0</v>
      </c>
      <c r="U1051" s="104"/>
      <c r="V1051" s="103"/>
      <c r="W1051" s="75">
        <f t="shared" si="1234"/>
        <v>0</v>
      </c>
      <c r="X1051" s="123"/>
      <c r="Y1051" s="103"/>
      <c r="Z1051" s="75">
        <f t="shared" si="1235"/>
        <v>0</v>
      </c>
      <c r="AA1051" s="104"/>
      <c r="AB1051" s="103"/>
      <c r="AC1051" s="75">
        <f t="shared" si="1236"/>
        <v>0</v>
      </c>
      <c r="AD1051" s="104"/>
      <c r="AE1051" s="103"/>
      <c r="AF1051" s="75">
        <f t="shared" si="1237"/>
        <v>0</v>
      </c>
      <c r="AG1051" s="104"/>
      <c r="AH1051" s="103"/>
      <c r="AI1051" s="75">
        <f t="shared" si="1238"/>
        <v>0</v>
      </c>
      <c r="AJ1051" s="104"/>
      <c r="AK1051" s="103"/>
      <c r="AL1051" s="75">
        <f t="shared" si="1239"/>
        <v>0</v>
      </c>
      <c r="AM1051" s="104"/>
      <c r="AN1051" s="103"/>
      <c r="AO1051" s="75">
        <f t="shared" si="1240"/>
        <v>0</v>
      </c>
      <c r="AP1051" s="104"/>
      <c r="AQ1051" s="103"/>
      <c r="AR1051" s="75">
        <f t="shared" si="1241"/>
        <v>0</v>
      </c>
      <c r="AS1051" s="104"/>
      <c r="AT1051" s="98"/>
      <c r="AU1051" s="78">
        <f>SUM(I1046:I1054,L1046:L1054,O1046:O1054,R1046:R1054,U1046:U1054,X1046:X1054,AA1046:AA1054,AD1046:AD1054,AG1046:AG1054,AJ1046:AJ1054,AM1046:AM1054,AP1046:AP1054,AS1046:AS1054)</f>
        <v>1000000</v>
      </c>
    </row>
    <row r="1052" spans="1:47">
      <c r="A1052" s="534"/>
      <c r="B1052" s="548"/>
      <c r="C1052" s="536"/>
      <c r="D1052" s="564"/>
      <c r="E1052" s="540"/>
      <c r="F1052" s="91" t="s">
        <v>41</v>
      </c>
      <c r="G1052" s="103"/>
      <c r="H1052" s="75">
        <f t="shared" si="1229"/>
        <v>0</v>
      </c>
      <c r="I1052" s="104"/>
      <c r="J1052" s="103"/>
      <c r="K1052" s="75">
        <f t="shared" si="1230"/>
        <v>0</v>
      </c>
      <c r="L1052" s="104"/>
      <c r="M1052" s="103"/>
      <c r="N1052" s="75">
        <f t="shared" si="1231"/>
        <v>0</v>
      </c>
      <c r="O1052" s="104"/>
      <c r="P1052" s="103"/>
      <c r="Q1052" s="75">
        <f t="shared" si="1232"/>
        <v>0</v>
      </c>
      <c r="R1052" s="104"/>
      <c r="S1052" s="103"/>
      <c r="T1052" s="75">
        <f t="shared" si="1233"/>
        <v>0</v>
      </c>
      <c r="U1052" s="104"/>
      <c r="V1052" s="103"/>
      <c r="W1052" s="75">
        <f t="shared" si="1234"/>
        <v>0</v>
      </c>
      <c r="X1052" s="123"/>
      <c r="Y1052" s="103"/>
      <c r="Z1052" s="75">
        <f t="shared" si="1235"/>
        <v>0</v>
      </c>
      <c r="AA1052" s="104"/>
      <c r="AB1052" s="103"/>
      <c r="AC1052" s="75">
        <f t="shared" si="1236"/>
        <v>0</v>
      </c>
      <c r="AD1052" s="104"/>
      <c r="AE1052" s="103"/>
      <c r="AF1052" s="75">
        <f t="shared" si="1237"/>
        <v>0</v>
      </c>
      <c r="AG1052" s="104"/>
      <c r="AH1052" s="103"/>
      <c r="AI1052" s="75">
        <f t="shared" si="1238"/>
        <v>0</v>
      </c>
      <c r="AJ1052" s="104"/>
      <c r="AK1052" s="103"/>
      <c r="AL1052" s="75">
        <f t="shared" si="1239"/>
        <v>0</v>
      </c>
      <c r="AM1052" s="104"/>
      <c r="AN1052" s="103"/>
      <c r="AO1052" s="75">
        <f t="shared" si="1240"/>
        <v>0</v>
      </c>
      <c r="AP1052" s="104"/>
      <c r="AQ1052" s="103"/>
      <c r="AR1052" s="75">
        <f t="shared" si="1241"/>
        <v>0</v>
      </c>
      <c r="AS1052" s="104"/>
      <c r="AT1052" s="98"/>
      <c r="AU1052" s="79" t="s">
        <v>42</v>
      </c>
    </row>
    <row r="1053" spans="1:47">
      <c r="A1053" s="534"/>
      <c r="B1053" s="548"/>
      <c r="C1053" s="536"/>
      <c r="D1053" s="564"/>
      <c r="E1053" s="540"/>
      <c r="F1053" s="91" t="s">
        <v>43</v>
      </c>
      <c r="G1053" s="103"/>
      <c r="H1053" s="75">
        <f t="shared" si="1229"/>
        <v>0</v>
      </c>
      <c r="I1053" s="104"/>
      <c r="J1053" s="103"/>
      <c r="K1053" s="75">
        <f t="shared" si="1230"/>
        <v>0</v>
      </c>
      <c r="L1053" s="104"/>
      <c r="M1053" s="103"/>
      <c r="N1053" s="75">
        <f t="shared" si="1231"/>
        <v>0</v>
      </c>
      <c r="O1053" s="104"/>
      <c r="P1053" s="103"/>
      <c r="Q1053" s="75">
        <f t="shared" si="1232"/>
        <v>0</v>
      </c>
      <c r="R1053" s="104"/>
      <c r="S1053" s="103"/>
      <c r="T1053" s="75">
        <f t="shared" si="1233"/>
        <v>0</v>
      </c>
      <c r="U1053" s="104"/>
      <c r="V1053" s="103"/>
      <c r="W1053" s="75">
        <f t="shared" si="1234"/>
        <v>0</v>
      </c>
      <c r="X1053" s="123"/>
      <c r="Y1053" s="103"/>
      <c r="Z1053" s="75">
        <f t="shared" si="1235"/>
        <v>0</v>
      </c>
      <c r="AA1053" s="104"/>
      <c r="AB1053" s="103"/>
      <c r="AC1053" s="75">
        <f t="shared" si="1236"/>
        <v>0</v>
      </c>
      <c r="AD1053" s="104"/>
      <c r="AE1053" s="103"/>
      <c r="AF1053" s="75">
        <f t="shared" si="1237"/>
        <v>0</v>
      </c>
      <c r="AG1053" s="104"/>
      <c r="AH1053" s="103"/>
      <c r="AI1053" s="75">
        <f t="shared" si="1238"/>
        <v>0</v>
      </c>
      <c r="AJ1053" s="104"/>
      <c r="AK1053" s="103"/>
      <c r="AL1053" s="75">
        <f t="shared" si="1239"/>
        <v>0</v>
      </c>
      <c r="AM1053" s="104"/>
      <c r="AN1053" s="103"/>
      <c r="AO1053" s="75">
        <f t="shared" si="1240"/>
        <v>0</v>
      </c>
      <c r="AP1053" s="104"/>
      <c r="AQ1053" s="103"/>
      <c r="AR1053" s="75">
        <f t="shared" si="1241"/>
        <v>0</v>
      </c>
      <c r="AS1053" s="104"/>
      <c r="AT1053" s="98"/>
      <c r="AU1053" s="80">
        <f>AU1051/AU1047</f>
        <v>1</v>
      </c>
    </row>
    <row r="1054" spans="1:47">
      <c r="A1054" s="535"/>
      <c r="B1054" s="549"/>
      <c r="C1054" s="537"/>
      <c r="D1054" s="567"/>
      <c r="E1054" s="541"/>
      <c r="F1054" s="92" t="s">
        <v>44</v>
      </c>
      <c r="G1054" s="105"/>
      <c r="H1054" s="81">
        <f t="shared" si="1229"/>
        <v>0</v>
      </c>
      <c r="I1054" s="106"/>
      <c r="J1054" s="105"/>
      <c r="K1054" s="81">
        <f t="shared" si="1230"/>
        <v>0</v>
      </c>
      <c r="L1054" s="106"/>
      <c r="M1054" s="105"/>
      <c r="N1054" s="81">
        <f t="shared" si="1231"/>
        <v>0</v>
      </c>
      <c r="O1054" s="106"/>
      <c r="P1054" s="105"/>
      <c r="Q1054" s="81">
        <f t="shared" si="1232"/>
        <v>0</v>
      </c>
      <c r="R1054" s="106"/>
      <c r="S1054" s="105"/>
      <c r="T1054" s="81">
        <f t="shared" si="1233"/>
        <v>0</v>
      </c>
      <c r="U1054" s="106"/>
      <c r="V1054" s="105"/>
      <c r="W1054" s="81">
        <f t="shared" si="1234"/>
        <v>0</v>
      </c>
      <c r="X1054" s="124"/>
      <c r="Y1054" s="105"/>
      <c r="Z1054" s="81">
        <f t="shared" si="1235"/>
        <v>0</v>
      </c>
      <c r="AA1054" s="106"/>
      <c r="AB1054" s="105"/>
      <c r="AC1054" s="81">
        <f t="shared" si="1236"/>
        <v>0</v>
      </c>
      <c r="AD1054" s="106"/>
      <c r="AE1054" s="105"/>
      <c r="AF1054" s="81">
        <f t="shared" si="1237"/>
        <v>0</v>
      </c>
      <c r="AG1054" s="106"/>
      <c r="AH1054" s="105"/>
      <c r="AI1054" s="81">
        <f t="shared" si="1238"/>
        <v>0</v>
      </c>
      <c r="AJ1054" s="106"/>
      <c r="AK1054" s="105"/>
      <c r="AL1054" s="81">
        <f t="shared" si="1239"/>
        <v>0</v>
      </c>
      <c r="AM1054" s="106"/>
      <c r="AN1054" s="105"/>
      <c r="AO1054" s="81">
        <f t="shared" si="1240"/>
        <v>0</v>
      </c>
      <c r="AP1054" s="106"/>
      <c r="AQ1054" s="105"/>
      <c r="AR1054" s="81">
        <f t="shared" si="1241"/>
        <v>0</v>
      </c>
      <c r="AS1054" s="106"/>
      <c r="AT1054" s="99"/>
      <c r="AU1054" s="82"/>
    </row>
    <row r="1055" spans="1:47">
      <c r="A1055" s="496" t="s">
        <v>22</v>
      </c>
      <c r="B1055" s="498" t="s">
        <v>18</v>
      </c>
      <c r="C1055" s="498" t="s">
        <v>19</v>
      </c>
      <c r="D1055" s="498" t="s">
        <v>204</v>
      </c>
      <c r="E1055" s="498" t="s">
        <v>21</v>
      </c>
      <c r="F1055" s="500" t="s">
        <v>23</v>
      </c>
      <c r="G1055" s="473" t="s">
        <v>24</v>
      </c>
      <c r="H1055" s="475" t="s">
        <v>25</v>
      </c>
      <c r="I1055" s="477" t="s">
        <v>26</v>
      </c>
      <c r="J1055" s="473" t="s">
        <v>24</v>
      </c>
      <c r="K1055" s="475" t="s">
        <v>25</v>
      </c>
      <c r="L1055" s="477" t="s">
        <v>26</v>
      </c>
      <c r="M1055" s="473" t="s">
        <v>24</v>
      </c>
      <c r="N1055" s="475" t="s">
        <v>25</v>
      </c>
      <c r="O1055" s="477" t="s">
        <v>26</v>
      </c>
      <c r="P1055" s="473" t="s">
        <v>24</v>
      </c>
      <c r="Q1055" s="475" t="s">
        <v>25</v>
      </c>
      <c r="R1055" s="477" t="s">
        <v>26</v>
      </c>
      <c r="S1055" s="473" t="s">
        <v>24</v>
      </c>
      <c r="T1055" s="475" t="s">
        <v>25</v>
      </c>
      <c r="U1055" s="477" t="s">
        <v>26</v>
      </c>
      <c r="V1055" s="473" t="s">
        <v>24</v>
      </c>
      <c r="W1055" s="475" t="s">
        <v>25</v>
      </c>
      <c r="X1055" s="477" t="s">
        <v>26</v>
      </c>
      <c r="Y1055" s="473" t="s">
        <v>24</v>
      </c>
      <c r="Z1055" s="475" t="s">
        <v>25</v>
      </c>
      <c r="AA1055" s="477" t="s">
        <v>26</v>
      </c>
      <c r="AB1055" s="473" t="s">
        <v>24</v>
      </c>
      <c r="AC1055" s="475" t="s">
        <v>25</v>
      </c>
      <c r="AD1055" s="477" t="s">
        <v>26</v>
      </c>
      <c r="AE1055" s="473" t="s">
        <v>24</v>
      </c>
      <c r="AF1055" s="475" t="s">
        <v>25</v>
      </c>
      <c r="AG1055" s="477" t="s">
        <v>26</v>
      </c>
      <c r="AH1055" s="473" t="s">
        <v>24</v>
      </c>
      <c r="AI1055" s="475" t="s">
        <v>25</v>
      </c>
      <c r="AJ1055" s="477" t="s">
        <v>26</v>
      </c>
      <c r="AK1055" s="473" t="s">
        <v>24</v>
      </c>
      <c r="AL1055" s="475" t="s">
        <v>25</v>
      </c>
      <c r="AM1055" s="477" t="s">
        <v>26</v>
      </c>
      <c r="AN1055" s="473" t="s">
        <v>24</v>
      </c>
      <c r="AO1055" s="475" t="s">
        <v>25</v>
      </c>
      <c r="AP1055" s="477" t="s">
        <v>26</v>
      </c>
      <c r="AQ1055" s="473" t="s">
        <v>24</v>
      </c>
      <c r="AR1055" s="475" t="s">
        <v>25</v>
      </c>
      <c r="AS1055" s="477" t="s">
        <v>26</v>
      </c>
      <c r="AT1055" s="473" t="s">
        <v>24</v>
      </c>
      <c r="AU1055" s="479" t="s">
        <v>27</v>
      </c>
    </row>
    <row r="1056" spans="1:47">
      <c r="A1056" s="497"/>
      <c r="B1056" s="499"/>
      <c r="C1056" s="499"/>
      <c r="D1056" s="499"/>
      <c r="E1056" s="499"/>
      <c r="F1056" s="501"/>
      <c r="G1056" s="474"/>
      <c r="H1056" s="476"/>
      <c r="I1056" s="478"/>
      <c r="J1056" s="474"/>
      <c r="K1056" s="476"/>
      <c r="L1056" s="478"/>
      <c r="M1056" s="474"/>
      <c r="N1056" s="476"/>
      <c r="O1056" s="478"/>
      <c r="P1056" s="474"/>
      <c r="Q1056" s="476"/>
      <c r="R1056" s="478"/>
      <c r="S1056" s="474"/>
      <c r="T1056" s="476"/>
      <c r="U1056" s="478"/>
      <c r="V1056" s="474"/>
      <c r="W1056" s="476"/>
      <c r="X1056" s="478"/>
      <c r="Y1056" s="474"/>
      <c r="Z1056" s="476"/>
      <c r="AA1056" s="478"/>
      <c r="AB1056" s="474"/>
      <c r="AC1056" s="476"/>
      <c r="AD1056" s="478"/>
      <c r="AE1056" s="474"/>
      <c r="AF1056" s="476"/>
      <c r="AG1056" s="478"/>
      <c r="AH1056" s="474"/>
      <c r="AI1056" s="476"/>
      <c r="AJ1056" s="478"/>
      <c r="AK1056" s="474"/>
      <c r="AL1056" s="476"/>
      <c r="AM1056" s="478"/>
      <c r="AN1056" s="474"/>
      <c r="AO1056" s="476"/>
      <c r="AP1056" s="478"/>
      <c r="AQ1056" s="474"/>
      <c r="AR1056" s="476"/>
      <c r="AS1056" s="478"/>
      <c r="AT1056" s="474"/>
      <c r="AU1056" s="480"/>
    </row>
    <row r="1057" spans="1:47">
      <c r="A1057" s="481" t="s">
        <v>247</v>
      </c>
      <c r="B1057" s="484" t="s">
        <v>513</v>
      </c>
      <c r="C1057" s="487">
        <v>3414</v>
      </c>
      <c r="D1057" s="490"/>
      <c r="E1057" s="667" t="s">
        <v>514</v>
      </c>
      <c r="F1057" s="91" t="s">
        <v>31</v>
      </c>
      <c r="G1057" s="103"/>
      <c r="H1057" s="75">
        <f t="shared" ref="H1057:H1059" si="1242">G1057-I1057</f>
        <v>0</v>
      </c>
      <c r="I1057" s="104"/>
      <c r="J1057" s="103"/>
      <c r="K1057" s="75">
        <f t="shared" ref="K1057:K1059" si="1243">J1057-L1057</f>
        <v>0</v>
      </c>
      <c r="L1057" s="104"/>
      <c r="M1057" s="103"/>
      <c r="N1057" s="75">
        <f t="shared" ref="N1057:N1059" si="1244">M1057-O1057</f>
        <v>0</v>
      </c>
      <c r="O1057" s="104"/>
      <c r="P1057" s="103"/>
      <c r="Q1057" s="75">
        <f t="shared" ref="Q1057:Q1058" si="1245">SUM(P1057)</f>
        <v>0</v>
      </c>
      <c r="R1057" s="104"/>
      <c r="S1057" s="103"/>
      <c r="T1057" s="75">
        <f t="shared" ref="T1057:T1066" si="1246">S1057-U1057</f>
        <v>0</v>
      </c>
      <c r="U1057" s="104"/>
      <c r="V1057" s="103"/>
      <c r="W1057" s="75">
        <f t="shared" ref="W1057:W1066" si="1247">V1057-X1057</f>
        <v>0</v>
      </c>
      <c r="X1057" s="123"/>
      <c r="Y1057" s="103"/>
      <c r="Z1057" s="75">
        <f t="shared" ref="Z1057:Z1058" si="1248">Y1057-AA1057</f>
        <v>0</v>
      </c>
      <c r="AA1057" s="104"/>
      <c r="AB1057" s="103"/>
      <c r="AC1057" s="75">
        <f t="shared" ref="AC1057:AC1058" si="1249">AB1057-AD1057</f>
        <v>0</v>
      </c>
      <c r="AD1057" s="104"/>
      <c r="AE1057" s="103"/>
      <c r="AF1057" s="75">
        <f t="shared" ref="AF1057:AF1059" si="1250">AE1057-AG1057</f>
        <v>0</v>
      </c>
      <c r="AG1057" s="104"/>
      <c r="AH1057" s="462"/>
      <c r="AI1057" s="463">
        <f t="shared" ref="AI1057:AI1059" si="1251">AH1057-AJ1057</f>
        <v>0</v>
      </c>
      <c r="AJ1057" s="464"/>
      <c r="AK1057" s="103"/>
      <c r="AL1057" s="75">
        <f t="shared" ref="AL1057:AL1059" si="1252">AK1057-AM1057</f>
        <v>0</v>
      </c>
      <c r="AM1057" s="104"/>
      <c r="AN1057" s="103"/>
      <c r="AO1057" s="75">
        <f t="shared" ref="AO1057:AO1059" si="1253">AN1057-AP1057</f>
        <v>0</v>
      </c>
      <c r="AP1057" s="104"/>
      <c r="AQ1057" s="103"/>
      <c r="AR1057" s="75">
        <f t="shared" ref="AR1057:AR1059" si="1254">AQ1057-AS1057</f>
        <v>0</v>
      </c>
      <c r="AS1057" s="104"/>
      <c r="AT1057" s="98"/>
      <c r="AU1057" s="77" t="s">
        <v>32</v>
      </c>
    </row>
    <row r="1058" spans="1:47">
      <c r="A1058" s="482"/>
      <c r="B1058" s="485"/>
      <c r="C1058" s="488"/>
      <c r="D1058" s="491"/>
      <c r="E1058" s="494"/>
      <c r="F1058" s="91" t="s">
        <v>33</v>
      </c>
      <c r="G1058" s="103"/>
      <c r="H1058" s="75">
        <f t="shared" si="1242"/>
        <v>0</v>
      </c>
      <c r="I1058" s="104"/>
      <c r="J1058" s="103"/>
      <c r="K1058" s="75">
        <f t="shared" si="1243"/>
        <v>0</v>
      </c>
      <c r="L1058" s="104"/>
      <c r="M1058" s="103"/>
      <c r="N1058" s="75">
        <f t="shared" si="1244"/>
        <v>0</v>
      </c>
      <c r="O1058" s="104"/>
      <c r="P1058" s="103"/>
      <c r="Q1058" s="75">
        <f t="shared" si="1245"/>
        <v>0</v>
      </c>
      <c r="R1058" s="104"/>
      <c r="S1058" s="103"/>
      <c r="T1058" s="75">
        <f t="shared" si="1246"/>
        <v>0</v>
      </c>
      <c r="U1058" s="104"/>
      <c r="V1058" s="103"/>
      <c r="W1058" s="75">
        <f t="shared" si="1247"/>
        <v>0</v>
      </c>
      <c r="X1058" s="123"/>
      <c r="Y1058" s="103"/>
      <c r="Z1058" s="75">
        <f t="shared" si="1248"/>
        <v>0</v>
      </c>
      <c r="AA1058" s="104"/>
      <c r="AB1058" s="103"/>
      <c r="AC1058" s="75">
        <f t="shared" si="1249"/>
        <v>0</v>
      </c>
      <c r="AD1058" s="104"/>
      <c r="AE1058" s="103"/>
      <c r="AF1058" s="75">
        <f t="shared" si="1250"/>
        <v>0</v>
      </c>
      <c r="AG1058" s="104"/>
      <c r="AH1058" s="103"/>
      <c r="AI1058" s="75">
        <f t="shared" si="1251"/>
        <v>0</v>
      </c>
      <c r="AJ1058" s="104"/>
      <c r="AK1058" s="103"/>
      <c r="AL1058" s="75">
        <f t="shared" si="1252"/>
        <v>0</v>
      </c>
      <c r="AM1058" s="104"/>
      <c r="AN1058" s="103"/>
      <c r="AO1058" s="75">
        <f t="shared" si="1253"/>
        <v>0</v>
      </c>
      <c r="AP1058" s="104"/>
      <c r="AQ1058" s="103"/>
      <c r="AR1058" s="75">
        <f t="shared" si="1254"/>
        <v>0</v>
      </c>
      <c r="AS1058" s="104"/>
      <c r="AT1058" s="98"/>
      <c r="AU1058" s="78">
        <f>SUM(G1057:G1066,J1057:J1066,M1057:M1066,P1057:P1066,S1057:S1066,V1057:V1066,Y1057:Y1066,AB1057:AB1066,AE1057:AE1066,AH1057:AH1066,AK1057:AK1066,AT1057:AT1066,AN1057:AN1066,AQ1057:AQ1066)</f>
        <v>17800000</v>
      </c>
    </row>
    <row r="1059" spans="1:47">
      <c r="A1059" s="482"/>
      <c r="B1059" s="485"/>
      <c r="C1059" s="488"/>
      <c r="D1059" s="491"/>
      <c r="E1059" s="494"/>
      <c r="F1059" s="91" t="s">
        <v>34</v>
      </c>
      <c r="G1059" s="103"/>
      <c r="H1059" s="75">
        <f t="shared" si="1242"/>
        <v>0</v>
      </c>
      <c r="I1059" s="104"/>
      <c r="J1059" s="103"/>
      <c r="K1059" s="75">
        <f t="shared" si="1243"/>
        <v>0</v>
      </c>
      <c r="L1059" s="104"/>
      <c r="M1059" s="103"/>
      <c r="N1059" s="75">
        <f t="shared" si="1244"/>
        <v>0</v>
      </c>
      <c r="O1059" s="104"/>
      <c r="P1059" s="103"/>
      <c r="Q1059" s="75">
        <f>SUM(P1059)</f>
        <v>0</v>
      </c>
      <c r="R1059" s="104"/>
      <c r="S1059" s="103"/>
      <c r="T1059" s="75">
        <f t="shared" si="1246"/>
        <v>0</v>
      </c>
      <c r="U1059" s="104"/>
      <c r="V1059" s="103"/>
      <c r="W1059" s="75">
        <f t="shared" si="1247"/>
        <v>0</v>
      </c>
      <c r="X1059" s="123"/>
      <c r="Y1059" s="182"/>
      <c r="Z1059" s="183">
        <f>Y1059-AA1059</f>
        <v>0</v>
      </c>
      <c r="AA1059" s="223"/>
      <c r="AB1059" s="168"/>
      <c r="AC1059" s="75">
        <f>AB1059-AD1059</f>
        <v>0</v>
      </c>
      <c r="AD1059" s="104"/>
      <c r="AE1059" s="168"/>
      <c r="AF1059" s="169">
        <f t="shared" si="1250"/>
        <v>0</v>
      </c>
      <c r="AG1059" s="104"/>
      <c r="AH1059" s="103"/>
      <c r="AI1059" s="75">
        <f t="shared" si="1251"/>
        <v>0</v>
      </c>
      <c r="AJ1059" s="104"/>
      <c r="AK1059" s="103"/>
      <c r="AL1059" s="75">
        <f t="shared" si="1252"/>
        <v>0</v>
      </c>
      <c r="AM1059" s="104"/>
      <c r="AN1059" s="103"/>
      <c r="AO1059" s="75">
        <f t="shared" si="1253"/>
        <v>0</v>
      </c>
      <c r="AP1059" s="104"/>
      <c r="AQ1059" s="103"/>
      <c r="AR1059" s="75">
        <f t="shared" si="1254"/>
        <v>0</v>
      </c>
      <c r="AS1059" s="104"/>
      <c r="AT1059" s="98"/>
      <c r="AU1059" s="79" t="s">
        <v>35</v>
      </c>
    </row>
    <row r="1060" spans="1:47">
      <c r="A1060" s="482"/>
      <c r="B1060" s="485"/>
      <c r="C1060" s="488"/>
      <c r="D1060" s="491"/>
      <c r="E1060" s="494"/>
      <c r="F1060" s="91" t="s">
        <v>262</v>
      </c>
      <c r="G1060" s="103"/>
      <c r="H1060" s="75"/>
      <c r="I1060" s="104"/>
      <c r="J1060" s="103"/>
      <c r="K1060" s="75"/>
      <c r="L1060" s="104"/>
      <c r="M1060" s="103"/>
      <c r="N1060" s="75"/>
      <c r="O1060" s="104"/>
      <c r="P1060" s="103"/>
      <c r="Q1060" s="75"/>
      <c r="R1060" s="104"/>
      <c r="S1060" s="168"/>
      <c r="T1060" s="169">
        <f t="shared" si="1246"/>
        <v>0</v>
      </c>
      <c r="U1060" s="170"/>
      <c r="V1060" s="103"/>
      <c r="W1060" s="75">
        <f t="shared" si="1247"/>
        <v>0</v>
      </c>
      <c r="X1060" s="123"/>
      <c r="Y1060" s="103"/>
      <c r="Z1060" s="75"/>
      <c r="AA1060" s="104"/>
      <c r="AB1060" s="103"/>
      <c r="AC1060" s="75"/>
      <c r="AD1060" s="104"/>
      <c r="AE1060" s="103"/>
      <c r="AF1060" s="75"/>
      <c r="AG1060" s="104"/>
      <c r="AH1060" s="103"/>
      <c r="AI1060" s="75"/>
      <c r="AJ1060" s="104"/>
      <c r="AK1060" s="103"/>
      <c r="AL1060" s="75"/>
      <c r="AM1060" s="104"/>
      <c r="AN1060" s="103"/>
      <c r="AO1060" s="75"/>
      <c r="AP1060" s="104"/>
      <c r="AQ1060" s="103"/>
      <c r="AR1060" s="75"/>
      <c r="AS1060" s="104"/>
      <c r="AT1060" s="98"/>
      <c r="AU1060" s="79"/>
    </row>
    <row r="1061" spans="1:47">
      <c r="A1061" s="482"/>
      <c r="B1061" s="485"/>
      <c r="C1061" s="488"/>
      <c r="D1061" s="491"/>
      <c r="E1061" s="494"/>
      <c r="F1061" s="91" t="s">
        <v>36</v>
      </c>
      <c r="G1061" s="103"/>
      <c r="H1061" s="75">
        <f t="shared" ref="H1061:H1066" si="1255">G1061-I1061</f>
        <v>0</v>
      </c>
      <c r="I1061" s="104"/>
      <c r="J1061" s="103"/>
      <c r="K1061" s="75">
        <f t="shared" ref="K1061:K1066" si="1256">J1061-L1061</f>
        <v>0</v>
      </c>
      <c r="L1061" s="104"/>
      <c r="M1061" s="103"/>
      <c r="N1061" s="75">
        <f t="shared" ref="N1061:N1066" si="1257">M1061-O1061</f>
        <v>0</v>
      </c>
      <c r="O1061" s="104"/>
      <c r="P1061" s="103"/>
      <c r="Q1061" s="75">
        <f t="shared" ref="Q1061:Q1066" si="1258">SUM(P1061)</f>
        <v>0</v>
      </c>
      <c r="R1061" s="104"/>
      <c r="S1061" s="103"/>
      <c r="T1061" s="75">
        <f t="shared" si="1246"/>
        <v>0</v>
      </c>
      <c r="U1061" s="104"/>
      <c r="V1061" s="103"/>
      <c r="W1061" s="75">
        <f t="shared" si="1247"/>
        <v>0</v>
      </c>
      <c r="X1061" s="123"/>
      <c r="Y1061" s="103"/>
      <c r="Z1061" s="75">
        <f t="shared" ref="Z1061:Z1066" si="1259">Y1061-AA1061</f>
        <v>0</v>
      </c>
      <c r="AA1061" s="104"/>
      <c r="AB1061" s="103"/>
      <c r="AC1061" s="75">
        <f t="shared" ref="AC1061:AC1066" si="1260">AB1061-AD1061</f>
        <v>0</v>
      </c>
      <c r="AD1061" s="104"/>
      <c r="AE1061" s="103"/>
      <c r="AF1061" s="75">
        <f t="shared" ref="AF1061:AF1066" si="1261">AE1061-AG1061</f>
        <v>0</v>
      </c>
      <c r="AG1061" s="104"/>
      <c r="AH1061" s="103"/>
      <c r="AI1061" s="75">
        <f t="shared" ref="AI1061:AI1066" si="1262">AH1061-AJ1061</f>
        <v>0</v>
      </c>
      <c r="AJ1061" s="104"/>
      <c r="AK1061" s="103"/>
      <c r="AL1061" s="75">
        <f t="shared" ref="AL1061:AL1066" si="1263">AK1061-AM1061</f>
        <v>0</v>
      </c>
      <c r="AM1061" s="104"/>
      <c r="AN1061" s="103"/>
      <c r="AO1061" s="75">
        <f t="shared" ref="AO1061:AO1066" si="1264">AN1061-AP1061</f>
        <v>0</v>
      </c>
      <c r="AP1061" s="104"/>
      <c r="AQ1061" s="103"/>
      <c r="AR1061" s="75">
        <f t="shared" ref="AR1061:AR1066" si="1265">AQ1061-AS1061</f>
        <v>0</v>
      </c>
      <c r="AS1061" s="104"/>
      <c r="AT1061" s="98"/>
      <c r="AU1061" s="78">
        <f>SUM(H1057:H1066,K1057:K1066,N1057:N1066,Q1057:Q1066,T1057:T1066,W1057:W1066,Z1057:Z1066,AC1057:AC1066,AF1057:AF1066,AI1057:AI1066,AL1057:AL1066,AO1057:AO1066,AR1057:AR1066)</f>
        <v>0</v>
      </c>
    </row>
    <row r="1062" spans="1:47">
      <c r="A1062" s="482"/>
      <c r="B1062" s="485"/>
      <c r="C1062" s="488"/>
      <c r="D1062" s="491"/>
      <c r="E1062" s="494"/>
      <c r="F1062" s="91" t="s">
        <v>37</v>
      </c>
      <c r="G1062" s="103"/>
      <c r="H1062" s="75">
        <f t="shared" si="1255"/>
        <v>0</v>
      </c>
      <c r="I1062" s="104"/>
      <c r="J1062" s="103"/>
      <c r="K1062" s="75">
        <f t="shared" si="1256"/>
        <v>0</v>
      </c>
      <c r="L1062" s="104"/>
      <c r="M1062" s="103"/>
      <c r="N1062" s="75">
        <f t="shared" si="1257"/>
        <v>0</v>
      </c>
      <c r="O1062" s="104"/>
      <c r="P1062" s="103"/>
      <c r="Q1062" s="75">
        <f t="shared" si="1258"/>
        <v>0</v>
      </c>
      <c r="R1062" s="104"/>
      <c r="S1062" s="103"/>
      <c r="T1062" s="75">
        <f t="shared" si="1246"/>
        <v>0</v>
      </c>
      <c r="U1062" s="104"/>
      <c r="V1062" s="103"/>
      <c r="W1062" s="75">
        <f t="shared" si="1247"/>
        <v>0</v>
      </c>
      <c r="X1062" s="123"/>
      <c r="Y1062" s="103"/>
      <c r="Z1062" s="75">
        <f t="shared" si="1259"/>
        <v>0</v>
      </c>
      <c r="AA1062" s="123"/>
      <c r="AB1062" s="182"/>
      <c r="AC1062" s="183">
        <f t="shared" si="1260"/>
        <v>0</v>
      </c>
      <c r="AD1062" s="104"/>
      <c r="AE1062" s="103"/>
      <c r="AF1062" s="75">
        <f t="shared" si="1261"/>
        <v>0</v>
      </c>
      <c r="AG1062" s="104"/>
      <c r="AH1062" s="168"/>
      <c r="AI1062" s="169">
        <f t="shared" si="1262"/>
        <v>0</v>
      </c>
      <c r="AJ1062" s="104"/>
      <c r="AK1062" s="103"/>
      <c r="AL1062" s="75">
        <f t="shared" si="1263"/>
        <v>0</v>
      </c>
      <c r="AM1062" s="104"/>
      <c r="AN1062" s="103"/>
      <c r="AO1062" s="75">
        <f t="shared" si="1264"/>
        <v>0</v>
      </c>
      <c r="AP1062" s="104"/>
      <c r="AQ1062" s="103"/>
      <c r="AR1062" s="75">
        <f t="shared" si="1265"/>
        <v>0</v>
      </c>
      <c r="AS1062" s="104"/>
      <c r="AT1062" s="98"/>
      <c r="AU1062" s="79" t="s">
        <v>38</v>
      </c>
    </row>
    <row r="1063" spans="1:47">
      <c r="A1063" s="482"/>
      <c r="B1063" s="485"/>
      <c r="C1063" s="488"/>
      <c r="D1063" s="491"/>
      <c r="E1063" s="494"/>
      <c r="F1063" s="91" t="s">
        <v>40</v>
      </c>
      <c r="G1063" s="103"/>
      <c r="H1063" s="75">
        <f t="shared" si="1255"/>
        <v>0</v>
      </c>
      <c r="I1063" s="104"/>
      <c r="J1063" s="103"/>
      <c r="K1063" s="75">
        <f t="shared" si="1256"/>
        <v>0</v>
      </c>
      <c r="L1063" s="104"/>
      <c r="M1063" s="103"/>
      <c r="N1063" s="75">
        <f t="shared" si="1257"/>
        <v>0</v>
      </c>
      <c r="O1063" s="104"/>
      <c r="P1063" s="103"/>
      <c r="Q1063" s="75">
        <f t="shared" si="1258"/>
        <v>0</v>
      </c>
      <c r="R1063" s="104"/>
      <c r="S1063" s="103"/>
      <c r="T1063" s="75">
        <f t="shared" si="1246"/>
        <v>0</v>
      </c>
      <c r="U1063" s="104"/>
      <c r="V1063" s="103"/>
      <c r="W1063" s="75">
        <f t="shared" si="1247"/>
        <v>0</v>
      </c>
      <c r="X1063" s="123"/>
      <c r="Y1063" s="103"/>
      <c r="Z1063" s="75">
        <f t="shared" si="1259"/>
        <v>0</v>
      </c>
      <c r="AA1063" s="123"/>
      <c r="AB1063" s="182"/>
      <c r="AC1063" s="183">
        <f t="shared" si="1260"/>
        <v>0</v>
      </c>
      <c r="AD1063" s="104"/>
      <c r="AE1063" s="103"/>
      <c r="AF1063" s="75">
        <f t="shared" si="1261"/>
        <v>0</v>
      </c>
      <c r="AG1063" s="104"/>
      <c r="AH1063" s="168"/>
      <c r="AI1063" s="169">
        <f t="shared" si="1262"/>
        <v>0</v>
      </c>
      <c r="AJ1063" s="104"/>
      <c r="AK1063" s="103"/>
      <c r="AL1063" s="75">
        <f t="shared" si="1263"/>
        <v>0</v>
      </c>
      <c r="AM1063" s="104"/>
      <c r="AN1063" s="103"/>
      <c r="AO1063" s="75">
        <f t="shared" si="1264"/>
        <v>0</v>
      </c>
      <c r="AP1063" s="104"/>
      <c r="AQ1063" s="103"/>
      <c r="AR1063" s="75">
        <f t="shared" si="1265"/>
        <v>0</v>
      </c>
      <c r="AS1063" s="104"/>
      <c r="AT1063" s="98">
        <v>17800000</v>
      </c>
      <c r="AU1063" s="78">
        <f>SUM(I1057:I1066,L1057:L1066,O1057:O1066,R1057:R1066,U1057:U1066,X1057:X1066,AA1057:AA1066,AD1057:AD1066,AG1057:AG1066,AM1057:AM1066,AP1057:AP1066,AS1057:AS1066)</f>
        <v>0</v>
      </c>
    </row>
    <row r="1064" spans="1:47">
      <c r="A1064" s="482"/>
      <c r="B1064" s="485"/>
      <c r="C1064" s="488"/>
      <c r="D1064" s="491"/>
      <c r="E1064" s="494"/>
      <c r="F1064" s="91" t="s">
        <v>41</v>
      </c>
      <c r="G1064" s="103"/>
      <c r="H1064" s="75">
        <f t="shared" si="1255"/>
        <v>0</v>
      </c>
      <c r="I1064" s="104"/>
      <c r="J1064" s="103"/>
      <c r="K1064" s="75">
        <f t="shared" si="1256"/>
        <v>0</v>
      </c>
      <c r="L1064" s="104"/>
      <c r="M1064" s="103"/>
      <c r="N1064" s="75">
        <f t="shared" si="1257"/>
        <v>0</v>
      </c>
      <c r="O1064" s="104"/>
      <c r="P1064" s="103"/>
      <c r="Q1064" s="75">
        <f t="shared" si="1258"/>
        <v>0</v>
      </c>
      <c r="R1064" s="104"/>
      <c r="S1064" s="103"/>
      <c r="T1064" s="75">
        <f t="shared" si="1246"/>
        <v>0</v>
      </c>
      <c r="U1064" s="104"/>
      <c r="V1064" s="103"/>
      <c r="W1064" s="75">
        <f t="shared" si="1247"/>
        <v>0</v>
      </c>
      <c r="X1064" s="123"/>
      <c r="Y1064" s="103"/>
      <c r="Z1064" s="75">
        <f t="shared" si="1259"/>
        <v>0</v>
      </c>
      <c r="AA1064" s="104"/>
      <c r="AB1064" s="103"/>
      <c r="AC1064" s="75">
        <f t="shared" si="1260"/>
        <v>0</v>
      </c>
      <c r="AD1064" s="104"/>
      <c r="AE1064" s="103"/>
      <c r="AF1064" s="75">
        <f t="shared" si="1261"/>
        <v>0</v>
      </c>
      <c r="AG1064" s="104"/>
      <c r="AH1064" s="103"/>
      <c r="AI1064" s="75">
        <f t="shared" si="1262"/>
        <v>0</v>
      </c>
      <c r="AJ1064" s="104"/>
      <c r="AK1064" s="103"/>
      <c r="AL1064" s="75">
        <f t="shared" si="1263"/>
        <v>0</v>
      </c>
      <c r="AM1064" s="104"/>
      <c r="AN1064" s="103"/>
      <c r="AO1064" s="75">
        <f t="shared" si="1264"/>
        <v>0</v>
      </c>
      <c r="AP1064" s="104"/>
      <c r="AQ1064" s="103"/>
      <c r="AR1064" s="75">
        <f t="shared" si="1265"/>
        <v>0</v>
      </c>
      <c r="AS1064" s="104"/>
      <c r="AT1064" s="98"/>
      <c r="AU1064" s="79" t="s">
        <v>42</v>
      </c>
    </row>
    <row r="1065" spans="1:47">
      <c r="A1065" s="482"/>
      <c r="B1065" s="485"/>
      <c r="C1065" s="488"/>
      <c r="D1065" s="491"/>
      <c r="E1065" s="494"/>
      <c r="F1065" s="91" t="s">
        <v>43</v>
      </c>
      <c r="G1065" s="103"/>
      <c r="H1065" s="75">
        <f t="shared" si="1255"/>
        <v>0</v>
      </c>
      <c r="I1065" s="104"/>
      <c r="J1065" s="103"/>
      <c r="K1065" s="75">
        <f t="shared" si="1256"/>
        <v>0</v>
      </c>
      <c r="L1065" s="104"/>
      <c r="M1065" s="103"/>
      <c r="N1065" s="75">
        <f t="shared" si="1257"/>
        <v>0</v>
      </c>
      <c r="O1065" s="104"/>
      <c r="P1065" s="103"/>
      <c r="Q1065" s="75">
        <f t="shared" si="1258"/>
        <v>0</v>
      </c>
      <c r="R1065" s="104"/>
      <c r="S1065" s="103"/>
      <c r="T1065" s="75">
        <f t="shared" si="1246"/>
        <v>0</v>
      </c>
      <c r="U1065" s="104"/>
      <c r="V1065" s="103"/>
      <c r="W1065" s="75">
        <f t="shared" si="1247"/>
        <v>0</v>
      </c>
      <c r="X1065" s="123"/>
      <c r="Y1065" s="103"/>
      <c r="Z1065" s="75">
        <f t="shared" si="1259"/>
        <v>0</v>
      </c>
      <c r="AA1065" s="104"/>
      <c r="AB1065" s="103"/>
      <c r="AC1065" s="75">
        <f t="shared" si="1260"/>
        <v>0</v>
      </c>
      <c r="AD1065" s="104"/>
      <c r="AE1065" s="103"/>
      <c r="AF1065" s="75">
        <f t="shared" si="1261"/>
        <v>0</v>
      </c>
      <c r="AG1065" s="104"/>
      <c r="AH1065" s="103"/>
      <c r="AI1065" s="75">
        <f t="shared" si="1262"/>
        <v>0</v>
      </c>
      <c r="AJ1065" s="104"/>
      <c r="AK1065" s="103"/>
      <c r="AL1065" s="75">
        <f t="shared" si="1263"/>
        <v>0</v>
      </c>
      <c r="AM1065" s="104"/>
      <c r="AN1065" s="103"/>
      <c r="AO1065" s="75">
        <f t="shared" si="1264"/>
        <v>0</v>
      </c>
      <c r="AP1065" s="104"/>
      <c r="AQ1065" s="103"/>
      <c r="AR1065" s="75">
        <f t="shared" si="1265"/>
        <v>0</v>
      </c>
      <c r="AS1065" s="104"/>
      <c r="AT1065" s="98"/>
      <c r="AU1065" s="80">
        <f>AU1063/AU1058</f>
        <v>0</v>
      </c>
    </row>
    <row r="1066" spans="1:47">
      <c r="A1066" s="483"/>
      <c r="B1066" s="486"/>
      <c r="C1066" s="489"/>
      <c r="D1066" s="492"/>
      <c r="E1066" s="495"/>
      <c r="F1066" s="92" t="s">
        <v>44</v>
      </c>
      <c r="G1066" s="105"/>
      <c r="H1066" s="81">
        <f t="shared" si="1255"/>
        <v>0</v>
      </c>
      <c r="I1066" s="106"/>
      <c r="J1066" s="105"/>
      <c r="K1066" s="81">
        <f t="shared" si="1256"/>
        <v>0</v>
      </c>
      <c r="L1066" s="106"/>
      <c r="M1066" s="105"/>
      <c r="N1066" s="81">
        <f t="shared" si="1257"/>
        <v>0</v>
      </c>
      <c r="O1066" s="106"/>
      <c r="P1066" s="105"/>
      <c r="Q1066" s="81">
        <f t="shared" si="1258"/>
        <v>0</v>
      </c>
      <c r="R1066" s="106"/>
      <c r="S1066" s="105"/>
      <c r="T1066" s="81">
        <f t="shared" si="1246"/>
        <v>0</v>
      </c>
      <c r="U1066" s="106"/>
      <c r="V1066" s="105"/>
      <c r="W1066" s="81">
        <f t="shared" si="1247"/>
        <v>0</v>
      </c>
      <c r="X1066" s="124"/>
      <c r="Y1066" s="105"/>
      <c r="Z1066" s="81">
        <f t="shared" si="1259"/>
        <v>0</v>
      </c>
      <c r="AA1066" s="106"/>
      <c r="AB1066" s="105"/>
      <c r="AC1066" s="81">
        <f t="shared" si="1260"/>
        <v>0</v>
      </c>
      <c r="AD1066" s="106"/>
      <c r="AE1066" s="105"/>
      <c r="AF1066" s="81">
        <f t="shared" si="1261"/>
        <v>0</v>
      </c>
      <c r="AG1066" s="106"/>
      <c r="AH1066" s="105"/>
      <c r="AI1066" s="81">
        <f t="shared" si="1262"/>
        <v>0</v>
      </c>
      <c r="AJ1066" s="106"/>
      <c r="AK1066" s="105"/>
      <c r="AL1066" s="81">
        <f t="shared" si="1263"/>
        <v>0</v>
      </c>
      <c r="AM1066" s="106"/>
      <c r="AN1066" s="105"/>
      <c r="AO1066" s="81">
        <f t="shared" si="1264"/>
        <v>0</v>
      </c>
      <c r="AP1066" s="106"/>
      <c r="AQ1066" s="105"/>
      <c r="AR1066" s="81">
        <f t="shared" si="1265"/>
        <v>0</v>
      </c>
      <c r="AS1066" s="106"/>
      <c r="AT1066" s="99"/>
      <c r="AU1066" s="82"/>
    </row>
    <row r="1067" spans="1:47">
      <c r="A1067" s="496" t="s">
        <v>22</v>
      </c>
      <c r="B1067" s="498" t="s">
        <v>18</v>
      </c>
      <c r="C1067" s="498" t="s">
        <v>19</v>
      </c>
      <c r="D1067" s="498" t="s">
        <v>204</v>
      </c>
      <c r="E1067" s="498" t="s">
        <v>21</v>
      </c>
      <c r="F1067" s="500" t="s">
        <v>23</v>
      </c>
      <c r="G1067" s="473" t="s">
        <v>24</v>
      </c>
      <c r="H1067" s="475" t="s">
        <v>25</v>
      </c>
      <c r="I1067" s="477" t="s">
        <v>26</v>
      </c>
      <c r="J1067" s="473" t="s">
        <v>24</v>
      </c>
      <c r="K1067" s="475" t="s">
        <v>25</v>
      </c>
      <c r="L1067" s="477" t="s">
        <v>26</v>
      </c>
      <c r="M1067" s="473" t="s">
        <v>24</v>
      </c>
      <c r="N1067" s="475" t="s">
        <v>25</v>
      </c>
      <c r="O1067" s="477" t="s">
        <v>26</v>
      </c>
      <c r="P1067" s="473" t="s">
        <v>24</v>
      </c>
      <c r="Q1067" s="475" t="s">
        <v>25</v>
      </c>
      <c r="R1067" s="477" t="s">
        <v>26</v>
      </c>
      <c r="S1067" s="473" t="s">
        <v>24</v>
      </c>
      <c r="T1067" s="475" t="s">
        <v>25</v>
      </c>
      <c r="U1067" s="477" t="s">
        <v>26</v>
      </c>
      <c r="V1067" s="473" t="s">
        <v>24</v>
      </c>
      <c r="W1067" s="475" t="s">
        <v>25</v>
      </c>
      <c r="X1067" s="477" t="s">
        <v>26</v>
      </c>
      <c r="Y1067" s="473" t="s">
        <v>24</v>
      </c>
      <c r="Z1067" s="475" t="s">
        <v>25</v>
      </c>
      <c r="AA1067" s="477" t="s">
        <v>26</v>
      </c>
      <c r="AB1067" s="473" t="s">
        <v>24</v>
      </c>
      <c r="AC1067" s="475" t="s">
        <v>25</v>
      </c>
      <c r="AD1067" s="477" t="s">
        <v>26</v>
      </c>
      <c r="AE1067" s="473" t="s">
        <v>24</v>
      </c>
      <c r="AF1067" s="475" t="s">
        <v>25</v>
      </c>
      <c r="AG1067" s="477" t="s">
        <v>26</v>
      </c>
      <c r="AH1067" s="473" t="s">
        <v>24</v>
      </c>
      <c r="AI1067" s="475" t="s">
        <v>25</v>
      </c>
      <c r="AJ1067" s="477" t="s">
        <v>26</v>
      </c>
      <c r="AK1067" s="473" t="s">
        <v>24</v>
      </c>
      <c r="AL1067" s="475" t="s">
        <v>25</v>
      </c>
      <c r="AM1067" s="477" t="s">
        <v>26</v>
      </c>
      <c r="AN1067" s="473" t="s">
        <v>24</v>
      </c>
      <c r="AO1067" s="475" t="s">
        <v>25</v>
      </c>
      <c r="AP1067" s="477" t="s">
        <v>26</v>
      </c>
      <c r="AQ1067" s="473" t="s">
        <v>24</v>
      </c>
      <c r="AR1067" s="475" t="s">
        <v>25</v>
      </c>
      <c r="AS1067" s="477" t="s">
        <v>26</v>
      </c>
      <c r="AT1067" s="473" t="s">
        <v>24</v>
      </c>
      <c r="AU1067" s="479" t="s">
        <v>27</v>
      </c>
    </row>
    <row r="1068" spans="1:47">
      <c r="A1068" s="497"/>
      <c r="B1068" s="499"/>
      <c r="C1068" s="499"/>
      <c r="D1068" s="499"/>
      <c r="E1068" s="499"/>
      <c r="F1068" s="501"/>
      <c r="G1068" s="474"/>
      <c r="H1068" s="476"/>
      <c r="I1068" s="478"/>
      <c r="J1068" s="474"/>
      <c r="K1068" s="476"/>
      <c r="L1068" s="478"/>
      <c r="M1068" s="474"/>
      <c r="N1068" s="476"/>
      <c r="O1068" s="478"/>
      <c r="P1068" s="474"/>
      <c r="Q1068" s="476"/>
      <c r="R1068" s="478"/>
      <c r="S1068" s="474"/>
      <c r="T1068" s="476"/>
      <c r="U1068" s="478"/>
      <c r="V1068" s="474"/>
      <c r="W1068" s="476"/>
      <c r="X1068" s="478"/>
      <c r="Y1068" s="474"/>
      <c r="Z1068" s="476"/>
      <c r="AA1068" s="478"/>
      <c r="AB1068" s="474"/>
      <c r="AC1068" s="476"/>
      <c r="AD1068" s="478"/>
      <c r="AE1068" s="474"/>
      <c r="AF1068" s="476"/>
      <c r="AG1068" s="478"/>
      <c r="AH1068" s="474"/>
      <c r="AI1068" s="476"/>
      <c r="AJ1068" s="478"/>
      <c r="AK1068" s="474"/>
      <c r="AL1068" s="476"/>
      <c r="AM1068" s="478"/>
      <c r="AN1068" s="474"/>
      <c r="AO1068" s="476"/>
      <c r="AP1068" s="478"/>
      <c r="AQ1068" s="474"/>
      <c r="AR1068" s="476"/>
      <c r="AS1068" s="478"/>
      <c r="AT1068" s="474"/>
      <c r="AU1068" s="480"/>
    </row>
    <row r="1069" spans="1:47">
      <c r="A1069" s="481" t="s">
        <v>88</v>
      </c>
      <c r="B1069" s="484" t="s">
        <v>515</v>
      </c>
      <c r="C1069" s="487">
        <v>3403</v>
      </c>
      <c r="D1069" s="490"/>
      <c r="E1069" s="667" t="s">
        <v>93</v>
      </c>
      <c r="F1069" s="91" t="s">
        <v>31</v>
      </c>
      <c r="G1069" s="103"/>
      <c r="H1069" s="75">
        <f t="shared" ref="H1069:H1071" si="1266">G1069-I1069</f>
        <v>0</v>
      </c>
      <c r="I1069" s="104"/>
      <c r="J1069" s="103"/>
      <c r="K1069" s="75">
        <f t="shared" ref="K1069:K1071" si="1267">J1069-L1069</f>
        <v>0</v>
      </c>
      <c r="L1069" s="104"/>
      <c r="M1069" s="103"/>
      <c r="N1069" s="75">
        <f t="shared" ref="N1069:N1071" si="1268">M1069-O1069</f>
        <v>0</v>
      </c>
      <c r="O1069" s="104"/>
      <c r="P1069" s="103"/>
      <c r="Q1069" s="75">
        <f t="shared" ref="Q1069:Q1070" si="1269">SUM(P1069)</f>
        <v>0</v>
      </c>
      <c r="R1069" s="104"/>
      <c r="S1069" s="103"/>
      <c r="T1069" s="75">
        <f t="shared" ref="T1069:T1078" si="1270">S1069-U1069</f>
        <v>0</v>
      </c>
      <c r="U1069" s="104"/>
      <c r="V1069" s="103"/>
      <c r="W1069" s="75">
        <f t="shared" ref="W1069:W1078" si="1271">V1069-X1069</f>
        <v>0</v>
      </c>
      <c r="X1069" s="123"/>
      <c r="Y1069" s="103"/>
      <c r="Z1069" s="75">
        <f t="shared" ref="Z1069:Z1070" si="1272">Y1069-AA1069</f>
        <v>0</v>
      </c>
      <c r="AA1069" s="104"/>
      <c r="AB1069" s="103"/>
      <c r="AC1069" s="75">
        <f t="shared" ref="AC1069:AC1070" si="1273">AB1069-AD1069</f>
        <v>0</v>
      </c>
      <c r="AD1069" s="104"/>
      <c r="AE1069" s="168">
        <v>400000</v>
      </c>
      <c r="AF1069" s="169">
        <f t="shared" ref="AF1069:AF1071" si="1274">AE1069-AG1069</f>
        <v>0</v>
      </c>
      <c r="AG1069" s="170">
        <v>400000</v>
      </c>
      <c r="AH1069" s="103"/>
      <c r="AI1069" s="75">
        <f t="shared" ref="AI1069:AI1071" si="1275">AH1069-AJ1069</f>
        <v>0</v>
      </c>
      <c r="AJ1069" s="104"/>
      <c r="AK1069" s="103"/>
      <c r="AL1069" s="75">
        <f t="shared" ref="AL1069:AL1071" si="1276">AK1069-AM1069</f>
        <v>0</v>
      </c>
      <c r="AM1069" s="104"/>
      <c r="AN1069" s="103"/>
      <c r="AO1069" s="75">
        <f t="shared" ref="AO1069:AO1071" si="1277">AN1069-AP1069</f>
        <v>0</v>
      </c>
      <c r="AP1069" s="104"/>
      <c r="AQ1069" s="103"/>
      <c r="AR1069" s="75">
        <f t="shared" ref="AR1069:AR1071" si="1278">AQ1069-AS1069</f>
        <v>0</v>
      </c>
      <c r="AS1069" s="104"/>
      <c r="AT1069" s="98"/>
      <c r="AU1069" s="77" t="s">
        <v>32</v>
      </c>
    </row>
    <row r="1070" spans="1:47">
      <c r="A1070" s="482"/>
      <c r="B1070" s="485"/>
      <c r="C1070" s="488"/>
      <c r="D1070" s="491"/>
      <c r="E1070" s="494"/>
      <c r="F1070" s="91" t="s">
        <v>33</v>
      </c>
      <c r="G1070" s="103"/>
      <c r="H1070" s="75">
        <f t="shared" si="1266"/>
        <v>0</v>
      </c>
      <c r="I1070" s="104"/>
      <c r="J1070" s="103"/>
      <c r="K1070" s="75">
        <f t="shared" si="1267"/>
        <v>0</v>
      </c>
      <c r="L1070" s="104"/>
      <c r="M1070" s="103"/>
      <c r="N1070" s="75">
        <f t="shared" si="1268"/>
        <v>0</v>
      </c>
      <c r="O1070" s="104"/>
      <c r="P1070" s="103"/>
      <c r="Q1070" s="75">
        <f t="shared" si="1269"/>
        <v>0</v>
      </c>
      <c r="R1070" s="104"/>
      <c r="S1070" s="103"/>
      <c r="T1070" s="75">
        <f t="shared" si="1270"/>
        <v>0</v>
      </c>
      <c r="U1070" s="104"/>
      <c r="V1070" s="103"/>
      <c r="W1070" s="75">
        <f t="shared" si="1271"/>
        <v>0</v>
      </c>
      <c r="X1070" s="123"/>
      <c r="Y1070" s="103"/>
      <c r="Z1070" s="75">
        <f t="shared" si="1272"/>
        <v>0</v>
      </c>
      <c r="AA1070" s="104"/>
      <c r="AB1070" s="103"/>
      <c r="AC1070" s="75">
        <f t="shared" si="1273"/>
        <v>0</v>
      </c>
      <c r="AD1070" s="104"/>
      <c r="AE1070" s="103"/>
      <c r="AF1070" s="75">
        <f t="shared" si="1274"/>
        <v>0</v>
      </c>
      <c r="AG1070" s="104"/>
      <c r="AH1070" s="103"/>
      <c r="AI1070" s="75">
        <f t="shared" si="1275"/>
        <v>0</v>
      </c>
      <c r="AJ1070" s="104"/>
      <c r="AK1070" s="103"/>
      <c r="AL1070" s="75">
        <f t="shared" si="1276"/>
        <v>0</v>
      </c>
      <c r="AM1070" s="104"/>
      <c r="AN1070" s="103"/>
      <c r="AO1070" s="75">
        <f t="shared" si="1277"/>
        <v>0</v>
      </c>
      <c r="AP1070" s="104"/>
      <c r="AQ1070" s="103"/>
      <c r="AR1070" s="75">
        <f t="shared" si="1278"/>
        <v>0</v>
      </c>
      <c r="AS1070" s="104"/>
      <c r="AT1070" s="98"/>
      <c r="AU1070" s="78">
        <f>SUM(G1069:G1078,J1069:J1078,M1069:M1078,P1069:P1078,S1069:S1078,V1069:V1078,Y1069:Y1078,AB1069:AB1078,AE1069:AE1078,AH1069:AH1078,AK1069:AK1078,AT1069:AT1078,AN1069:AN1078,AQ1069:AQ1078)</f>
        <v>400000</v>
      </c>
    </row>
    <row r="1071" spans="1:47">
      <c r="A1071" s="482"/>
      <c r="B1071" s="485"/>
      <c r="C1071" s="488"/>
      <c r="D1071" s="491"/>
      <c r="E1071" s="494"/>
      <c r="F1071" s="91" t="s">
        <v>34</v>
      </c>
      <c r="G1071" s="103"/>
      <c r="H1071" s="75">
        <f t="shared" si="1266"/>
        <v>0</v>
      </c>
      <c r="I1071" s="104"/>
      <c r="J1071" s="103"/>
      <c r="K1071" s="75">
        <f t="shared" si="1267"/>
        <v>0</v>
      </c>
      <c r="L1071" s="104"/>
      <c r="M1071" s="103"/>
      <c r="N1071" s="75">
        <f t="shared" si="1268"/>
        <v>0</v>
      </c>
      <c r="O1071" s="104"/>
      <c r="P1071" s="103"/>
      <c r="Q1071" s="75">
        <f>SUM(P1071)</f>
        <v>0</v>
      </c>
      <c r="R1071" s="104"/>
      <c r="S1071" s="103"/>
      <c r="T1071" s="75">
        <f t="shared" si="1270"/>
        <v>0</v>
      </c>
      <c r="U1071" s="104"/>
      <c r="V1071" s="103"/>
      <c r="W1071" s="75">
        <f t="shared" si="1271"/>
        <v>0</v>
      </c>
      <c r="X1071" s="123"/>
      <c r="Y1071" s="182"/>
      <c r="Z1071" s="183">
        <f>Y1071-AA1071</f>
        <v>0</v>
      </c>
      <c r="AA1071" s="223"/>
      <c r="AB1071" s="168"/>
      <c r="AC1071" s="75">
        <f>AB1071-AD1071</f>
        <v>0</v>
      </c>
      <c r="AD1071" s="104"/>
      <c r="AE1071" s="168"/>
      <c r="AF1071" s="169">
        <f t="shared" si="1274"/>
        <v>0</v>
      </c>
      <c r="AG1071" s="104"/>
      <c r="AH1071" s="103"/>
      <c r="AI1071" s="75">
        <f t="shared" si="1275"/>
        <v>0</v>
      </c>
      <c r="AJ1071" s="104"/>
      <c r="AK1071" s="103"/>
      <c r="AL1071" s="75">
        <f t="shared" si="1276"/>
        <v>0</v>
      </c>
      <c r="AM1071" s="104"/>
      <c r="AN1071" s="103"/>
      <c r="AO1071" s="75">
        <f t="shared" si="1277"/>
        <v>0</v>
      </c>
      <c r="AP1071" s="104"/>
      <c r="AQ1071" s="103"/>
      <c r="AR1071" s="75">
        <f t="shared" si="1278"/>
        <v>0</v>
      </c>
      <c r="AS1071" s="104"/>
      <c r="AT1071" s="98"/>
      <c r="AU1071" s="79" t="s">
        <v>35</v>
      </c>
    </row>
    <row r="1072" spans="1:47">
      <c r="A1072" s="482"/>
      <c r="B1072" s="485"/>
      <c r="C1072" s="488"/>
      <c r="D1072" s="491"/>
      <c r="E1072" s="494"/>
      <c r="F1072" s="91" t="s">
        <v>262</v>
      </c>
      <c r="G1072" s="103"/>
      <c r="H1072" s="75"/>
      <c r="I1072" s="104"/>
      <c r="J1072" s="103"/>
      <c r="K1072" s="75"/>
      <c r="L1072" s="104"/>
      <c r="M1072" s="103"/>
      <c r="N1072" s="75"/>
      <c r="O1072" s="104"/>
      <c r="P1072" s="103"/>
      <c r="Q1072" s="75"/>
      <c r="R1072" s="104"/>
      <c r="S1072" s="168"/>
      <c r="T1072" s="169">
        <f t="shared" si="1270"/>
        <v>0</v>
      </c>
      <c r="U1072" s="170"/>
      <c r="V1072" s="103"/>
      <c r="W1072" s="75">
        <f t="shared" si="1271"/>
        <v>0</v>
      </c>
      <c r="X1072" s="123"/>
      <c r="Y1072" s="103"/>
      <c r="Z1072" s="75"/>
      <c r="AA1072" s="104"/>
      <c r="AB1072" s="103"/>
      <c r="AC1072" s="75"/>
      <c r="AD1072" s="104"/>
      <c r="AE1072" s="103"/>
      <c r="AF1072" s="75"/>
      <c r="AG1072" s="104"/>
      <c r="AH1072" s="103"/>
      <c r="AI1072" s="75"/>
      <c r="AJ1072" s="104"/>
      <c r="AK1072" s="103"/>
      <c r="AL1072" s="75"/>
      <c r="AM1072" s="104"/>
      <c r="AN1072" s="103"/>
      <c r="AO1072" s="75"/>
      <c r="AP1072" s="104"/>
      <c r="AQ1072" s="103"/>
      <c r="AR1072" s="75"/>
      <c r="AS1072" s="104"/>
      <c r="AT1072" s="98"/>
      <c r="AU1072" s="79"/>
    </row>
    <row r="1073" spans="1:47">
      <c r="A1073" s="482"/>
      <c r="B1073" s="485"/>
      <c r="C1073" s="488"/>
      <c r="D1073" s="491"/>
      <c r="E1073" s="494"/>
      <c r="F1073" s="91" t="s">
        <v>36</v>
      </c>
      <c r="G1073" s="103"/>
      <c r="H1073" s="75">
        <f t="shared" ref="H1073:H1078" si="1279">G1073-I1073</f>
        <v>0</v>
      </c>
      <c r="I1073" s="104"/>
      <c r="J1073" s="103"/>
      <c r="K1073" s="75">
        <f t="shared" ref="K1073:K1078" si="1280">J1073-L1073</f>
        <v>0</v>
      </c>
      <c r="L1073" s="104"/>
      <c r="M1073" s="103"/>
      <c r="N1073" s="75">
        <f t="shared" ref="N1073:N1078" si="1281">M1073-O1073</f>
        <v>0</v>
      </c>
      <c r="O1073" s="104"/>
      <c r="P1073" s="103"/>
      <c r="Q1073" s="75">
        <f t="shared" ref="Q1073:Q1078" si="1282">SUM(P1073)</f>
        <v>0</v>
      </c>
      <c r="R1073" s="104"/>
      <c r="S1073" s="103"/>
      <c r="T1073" s="75">
        <f t="shared" si="1270"/>
        <v>0</v>
      </c>
      <c r="U1073" s="104"/>
      <c r="V1073" s="103"/>
      <c r="W1073" s="75">
        <f t="shared" si="1271"/>
        <v>0</v>
      </c>
      <c r="X1073" s="123"/>
      <c r="Y1073" s="103"/>
      <c r="Z1073" s="75">
        <f t="shared" ref="Z1073:Z1078" si="1283">Y1073-AA1073</f>
        <v>0</v>
      </c>
      <c r="AA1073" s="104"/>
      <c r="AB1073" s="103"/>
      <c r="AC1073" s="75">
        <f t="shared" ref="AC1073:AC1078" si="1284">AB1073-AD1073</f>
        <v>0</v>
      </c>
      <c r="AD1073" s="104"/>
      <c r="AE1073" s="103"/>
      <c r="AF1073" s="75">
        <f t="shared" ref="AF1073:AF1078" si="1285">AE1073-AG1073</f>
        <v>0</v>
      </c>
      <c r="AG1073" s="104"/>
      <c r="AH1073" s="103"/>
      <c r="AI1073" s="75">
        <f t="shared" ref="AI1073:AI1078" si="1286">AH1073-AJ1073</f>
        <v>0</v>
      </c>
      <c r="AJ1073" s="104"/>
      <c r="AK1073" s="103"/>
      <c r="AL1073" s="75">
        <f t="shared" ref="AL1073:AL1078" si="1287">AK1073-AM1073</f>
        <v>0</v>
      </c>
      <c r="AM1073" s="104"/>
      <c r="AN1073" s="103"/>
      <c r="AO1073" s="75">
        <f t="shared" ref="AO1073:AO1078" si="1288">AN1073-AP1073</f>
        <v>0</v>
      </c>
      <c r="AP1073" s="104"/>
      <c r="AQ1073" s="103"/>
      <c r="AR1073" s="75">
        <f t="shared" ref="AR1073:AR1078" si="1289">AQ1073-AS1073</f>
        <v>0</v>
      </c>
      <c r="AS1073" s="104"/>
      <c r="AT1073" s="98"/>
      <c r="AU1073" s="78">
        <f>SUM(H1069:H1078,K1069:K1078,N1069:N1078,Q1069:Q1078,T1069:T1078,W1069:W1078,Z1069:Z1078,AC1069:AC1078,AF1069:AF1078,AI1069:AI1078,AL1069:AL1078,AO1069:AO1078,AR1069:AR1078)</f>
        <v>0</v>
      </c>
    </row>
    <row r="1074" spans="1:47">
      <c r="A1074" s="482"/>
      <c r="B1074" s="485"/>
      <c r="C1074" s="488"/>
      <c r="D1074" s="491"/>
      <c r="E1074" s="494"/>
      <c r="F1074" s="91" t="s">
        <v>37</v>
      </c>
      <c r="G1074" s="103"/>
      <c r="H1074" s="75">
        <f t="shared" si="1279"/>
        <v>0</v>
      </c>
      <c r="I1074" s="104"/>
      <c r="J1074" s="103"/>
      <c r="K1074" s="75">
        <f t="shared" si="1280"/>
        <v>0</v>
      </c>
      <c r="L1074" s="104"/>
      <c r="M1074" s="103"/>
      <c r="N1074" s="75">
        <f t="shared" si="1281"/>
        <v>0</v>
      </c>
      <c r="O1074" s="104"/>
      <c r="P1074" s="103"/>
      <c r="Q1074" s="75">
        <f t="shared" si="1282"/>
        <v>0</v>
      </c>
      <c r="R1074" s="104"/>
      <c r="S1074" s="103"/>
      <c r="T1074" s="75">
        <f t="shared" si="1270"/>
        <v>0</v>
      </c>
      <c r="U1074" s="104"/>
      <c r="V1074" s="103"/>
      <c r="W1074" s="75">
        <f t="shared" si="1271"/>
        <v>0</v>
      </c>
      <c r="X1074" s="123"/>
      <c r="Y1074" s="103"/>
      <c r="Z1074" s="75">
        <f t="shared" si="1283"/>
        <v>0</v>
      </c>
      <c r="AA1074" s="123"/>
      <c r="AB1074" s="182"/>
      <c r="AC1074" s="183">
        <f t="shared" si="1284"/>
        <v>0</v>
      </c>
      <c r="AD1074" s="104"/>
      <c r="AE1074" s="103"/>
      <c r="AF1074" s="75">
        <f t="shared" si="1285"/>
        <v>0</v>
      </c>
      <c r="AG1074" s="104"/>
      <c r="AH1074" s="168"/>
      <c r="AI1074" s="169">
        <f t="shared" si="1286"/>
        <v>0</v>
      </c>
      <c r="AJ1074" s="104"/>
      <c r="AK1074" s="103"/>
      <c r="AL1074" s="75">
        <f t="shared" si="1287"/>
        <v>0</v>
      </c>
      <c r="AM1074" s="104"/>
      <c r="AN1074" s="103"/>
      <c r="AO1074" s="75">
        <f t="shared" si="1288"/>
        <v>0</v>
      </c>
      <c r="AP1074" s="104"/>
      <c r="AQ1074" s="103"/>
      <c r="AR1074" s="75">
        <f t="shared" si="1289"/>
        <v>0</v>
      </c>
      <c r="AS1074" s="104"/>
      <c r="AT1074" s="98"/>
      <c r="AU1074" s="79" t="s">
        <v>38</v>
      </c>
    </row>
    <row r="1075" spans="1:47">
      <c r="A1075" s="482"/>
      <c r="B1075" s="485"/>
      <c r="C1075" s="488"/>
      <c r="D1075" s="491"/>
      <c r="E1075" s="494"/>
      <c r="F1075" s="91" t="s">
        <v>40</v>
      </c>
      <c r="G1075" s="103"/>
      <c r="H1075" s="75">
        <f t="shared" si="1279"/>
        <v>0</v>
      </c>
      <c r="I1075" s="104"/>
      <c r="J1075" s="103"/>
      <c r="K1075" s="75">
        <f t="shared" si="1280"/>
        <v>0</v>
      </c>
      <c r="L1075" s="104"/>
      <c r="M1075" s="103"/>
      <c r="N1075" s="75">
        <f t="shared" si="1281"/>
        <v>0</v>
      </c>
      <c r="O1075" s="104"/>
      <c r="P1075" s="103"/>
      <c r="Q1075" s="75">
        <f t="shared" si="1282"/>
        <v>0</v>
      </c>
      <c r="R1075" s="104"/>
      <c r="S1075" s="103"/>
      <c r="T1075" s="75">
        <f t="shared" si="1270"/>
        <v>0</v>
      </c>
      <c r="U1075" s="104"/>
      <c r="V1075" s="103"/>
      <c r="W1075" s="75">
        <f t="shared" si="1271"/>
        <v>0</v>
      </c>
      <c r="X1075" s="123"/>
      <c r="Y1075" s="103"/>
      <c r="Z1075" s="75">
        <f t="shared" si="1283"/>
        <v>0</v>
      </c>
      <c r="AA1075" s="123"/>
      <c r="AB1075" s="182"/>
      <c r="AC1075" s="183">
        <f t="shared" si="1284"/>
        <v>0</v>
      </c>
      <c r="AD1075" s="104"/>
      <c r="AE1075" s="103"/>
      <c r="AF1075" s="75">
        <f t="shared" si="1285"/>
        <v>0</v>
      </c>
      <c r="AG1075" s="104"/>
      <c r="AH1075" s="168"/>
      <c r="AI1075" s="169">
        <f t="shared" si="1286"/>
        <v>0</v>
      </c>
      <c r="AJ1075" s="104"/>
      <c r="AK1075" s="103"/>
      <c r="AL1075" s="75">
        <f t="shared" si="1287"/>
        <v>0</v>
      </c>
      <c r="AM1075" s="104"/>
      <c r="AN1075" s="103"/>
      <c r="AO1075" s="75">
        <f t="shared" si="1288"/>
        <v>0</v>
      </c>
      <c r="AP1075" s="104"/>
      <c r="AQ1075" s="103"/>
      <c r="AR1075" s="75">
        <f t="shared" si="1289"/>
        <v>0</v>
      </c>
      <c r="AS1075" s="104"/>
      <c r="AT1075" s="98"/>
      <c r="AU1075" s="78">
        <f>SUM(I1069:I1078,L1069:L1078,O1069:O1078,R1069:R1078,U1069:U1078,X1069:X1078,AA1069:AA1078,AD1069:AD1078,AG1069:AG1078,AM1069:AM1078,AP1069:AP1078,AS1069:AS1078)</f>
        <v>400000</v>
      </c>
    </row>
    <row r="1076" spans="1:47">
      <c r="A1076" s="482"/>
      <c r="B1076" s="485"/>
      <c r="C1076" s="488"/>
      <c r="D1076" s="491"/>
      <c r="E1076" s="494"/>
      <c r="F1076" s="91" t="s">
        <v>41</v>
      </c>
      <c r="G1076" s="103"/>
      <c r="H1076" s="75">
        <f t="shared" si="1279"/>
        <v>0</v>
      </c>
      <c r="I1076" s="104"/>
      <c r="J1076" s="103"/>
      <c r="K1076" s="75">
        <f t="shared" si="1280"/>
        <v>0</v>
      </c>
      <c r="L1076" s="104"/>
      <c r="M1076" s="103"/>
      <c r="N1076" s="75">
        <f t="shared" si="1281"/>
        <v>0</v>
      </c>
      <c r="O1076" s="104"/>
      <c r="P1076" s="103"/>
      <c r="Q1076" s="75">
        <f t="shared" si="1282"/>
        <v>0</v>
      </c>
      <c r="R1076" s="104"/>
      <c r="S1076" s="103"/>
      <c r="T1076" s="75">
        <f t="shared" si="1270"/>
        <v>0</v>
      </c>
      <c r="U1076" s="104"/>
      <c r="V1076" s="103"/>
      <c r="W1076" s="75">
        <f t="shared" si="1271"/>
        <v>0</v>
      </c>
      <c r="X1076" s="123"/>
      <c r="Y1076" s="103"/>
      <c r="Z1076" s="75">
        <f t="shared" si="1283"/>
        <v>0</v>
      </c>
      <c r="AA1076" s="104"/>
      <c r="AB1076" s="103"/>
      <c r="AC1076" s="75">
        <f t="shared" si="1284"/>
        <v>0</v>
      </c>
      <c r="AD1076" s="104"/>
      <c r="AE1076" s="103"/>
      <c r="AF1076" s="75">
        <f t="shared" si="1285"/>
        <v>0</v>
      </c>
      <c r="AG1076" s="104"/>
      <c r="AH1076" s="103"/>
      <c r="AI1076" s="75">
        <f t="shared" si="1286"/>
        <v>0</v>
      </c>
      <c r="AJ1076" s="104"/>
      <c r="AK1076" s="103"/>
      <c r="AL1076" s="75">
        <f t="shared" si="1287"/>
        <v>0</v>
      </c>
      <c r="AM1076" s="104"/>
      <c r="AN1076" s="103"/>
      <c r="AO1076" s="75">
        <f t="shared" si="1288"/>
        <v>0</v>
      </c>
      <c r="AP1076" s="104"/>
      <c r="AQ1076" s="103"/>
      <c r="AR1076" s="75">
        <f t="shared" si="1289"/>
        <v>0</v>
      </c>
      <c r="AS1076" s="104"/>
      <c r="AT1076" s="98"/>
      <c r="AU1076" s="79" t="s">
        <v>42</v>
      </c>
    </row>
    <row r="1077" spans="1:47">
      <c r="A1077" s="482"/>
      <c r="B1077" s="485"/>
      <c r="C1077" s="488"/>
      <c r="D1077" s="491"/>
      <c r="E1077" s="494"/>
      <c r="F1077" s="91" t="s">
        <v>43</v>
      </c>
      <c r="G1077" s="103"/>
      <c r="H1077" s="75">
        <f t="shared" si="1279"/>
        <v>0</v>
      </c>
      <c r="I1077" s="104"/>
      <c r="J1077" s="103"/>
      <c r="K1077" s="75">
        <f t="shared" si="1280"/>
        <v>0</v>
      </c>
      <c r="L1077" s="104"/>
      <c r="M1077" s="103"/>
      <c r="N1077" s="75">
        <f t="shared" si="1281"/>
        <v>0</v>
      </c>
      <c r="O1077" s="104"/>
      <c r="P1077" s="103"/>
      <c r="Q1077" s="75">
        <f t="shared" si="1282"/>
        <v>0</v>
      </c>
      <c r="R1077" s="104"/>
      <c r="S1077" s="103"/>
      <c r="T1077" s="75">
        <f t="shared" si="1270"/>
        <v>0</v>
      </c>
      <c r="U1077" s="104"/>
      <c r="V1077" s="103"/>
      <c r="W1077" s="75">
        <f t="shared" si="1271"/>
        <v>0</v>
      </c>
      <c r="X1077" s="123"/>
      <c r="Y1077" s="103"/>
      <c r="Z1077" s="75">
        <f t="shared" si="1283"/>
        <v>0</v>
      </c>
      <c r="AA1077" s="104"/>
      <c r="AB1077" s="103"/>
      <c r="AC1077" s="75">
        <f t="shared" si="1284"/>
        <v>0</v>
      </c>
      <c r="AD1077" s="104"/>
      <c r="AE1077" s="103"/>
      <c r="AF1077" s="75">
        <f t="shared" si="1285"/>
        <v>0</v>
      </c>
      <c r="AG1077" s="104"/>
      <c r="AH1077" s="103"/>
      <c r="AI1077" s="75">
        <f t="shared" si="1286"/>
        <v>0</v>
      </c>
      <c r="AJ1077" s="104"/>
      <c r="AK1077" s="103"/>
      <c r="AL1077" s="75">
        <f t="shared" si="1287"/>
        <v>0</v>
      </c>
      <c r="AM1077" s="104"/>
      <c r="AN1077" s="103"/>
      <c r="AO1077" s="75">
        <f t="shared" si="1288"/>
        <v>0</v>
      </c>
      <c r="AP1077" s="104"/>
      <c r="AQ1077" s="103"/>
      <c r="AR1077" s="75">
        <f t="shared" si="1289"/>
        <v>0</v>
      </c>
      <c r="AS1077" s="104"/>
      <c r="AT1077" s="98"/>
      <c r="AU1077" s="80">
        <f>AU1075/AU1070</f>
        <v>1</v>
      </c>
    </row>
    <row r="1078" spans="1:47">
      <c r="A1078" s="483"/>
      <c r="B1078" s="486"/>
      <c r="C1078" s="489"/>
      <c r="D1078" s="492"/>
      <c r="E1078" s="495"/>
      <c r="F1078" s="92" t="s">
        <v>44</v>
      </c>
      <c r="G1078" s="105"/>
      <c r="H1078" s="81">
        <f t="shared" si="1279"/>
        <v>0</v>
      </c>
      <c r="I1078" s="106"/>
      <c r="J1078" s="105"/>
      <c r="K1078" s="81">
        <f t="shared" si="1280"/>
        <v>0</v>
      </c>
      <c r="L1078" s="106"/>
      <c r="M1078" s="105"/>
      <c r="N1078" s="81">
        <f t="shared" si="1281"/>
        <v>0</v>
      </c>
      <c r="O1078" s="106"/>
      <c r="P1078" s="105"/>
      <c r="Q1078" s="81">
        <f t="shared" si="1282"/>
        <v>0</v>
      </c>
      <c r="R1078" s="106"/>
      <c r="S1078" s="105"/>
      <c r="T1078" s="81">
        <f t="shared" si="1270"/>
        <v>0</v>
      </c>
      <c r="U1078" s="106"/>
      <c r="V1078" s="105"/>
      <c r="W1078" s="81">
        <f t="shared" si="1271"/>
        <v>0</v>
      </c>
      <c r="X1078" s="124"/>
      <c r="Y1078" s="105"/>
      <c r="Z1078" s="81">
        <f t="shared" si="1283"/>
        <v>0</v>
      </c>
      <c r="AA1078" s="106"/>
      <c r="AB1078" s="105"/>
      <c r="AC1078" s="81">
        <f t="shared" si="1284"/>
        <v>0</v>
      </c>
      <c r="AD1078" s="106"/>
      <c r="AE1078" s="105"/>
      <c r="AF1078" s="81">
        <f t="shared" si="1285"/>
        <v>0</v>
      </c>
      <c r="AG1078" s="106"/>
      <c r="AH1078" s="105"/>
      <c r="AI1078" s="81">
        <f t="shared" si="1286"/>
        <v>0</v>
      </c>
      <c r="AJ1078" s="106"/>
      <c r="AK1078" s="105"/>
      <c r="AL1078" s="81">
        <f t="shared" si="1287"/>
        <v>0</v>
      </c>
      <c r="AM1078" s="106"/>
      <c r="AN1078" s="105"/>
      <c r="AO1078" s="81">
        <f t="shared" si="1288"/>
        <v>0</v>
      </c>
      <c r="AP1078" s="106"/>
      <c r="AQ1078" s="105"/>
      <c r="AR1078" s="81">
        <f t="shared" si="1289"/>
        <v>0</v>
      </c>
      <c r="AS1078" s="106"/>
      <c r="AT1078" s="99"/>
      <c r="AU1078" s="82"/>
    </row>
    <row r="1079" spans="1:47">
      <c r="A1079" s="496" t="s">
        <v>22</v>
      </c>
      <c r="B1079" s="498" t="s">
        <v>18</v>
      </c>
      <c r="C1079" s="498" t="s">
        <v>19</v>
      </c>
      <c r="D1079" s="498" t="s">
        <v>204</v>
      </c>
      <c r="E1079" s="498" t="s">
        <v>21</v>
      </c>
      <c r="F1079" s="500" t="s">
        <v>23</v>
      </c>
      <c r="G1079" s="473" t="s">
        <v>24</v>
      </c>
      <c r="H1079" s="475" t="s">
        <v>25</v>
      </c>
      <c r="I1079" s="477" t="s">
        <v>26</v>
      </c>
      <c r="J1079" s="473" t="s">
        <v>24</v>
      </c>
      <c r="K1079" s="475" t="s">
        <v>25</v>
      </c>
      <c r="L1079" s="477" t="s">
        <v>26</v>
      </c>
      <c r="M1079" s="473" t="s">
        <v>24</v>
      </c>
      <c r="N1079" s="475" t="s">
        <v>25</v>
      </c>
      <c r="O1079" s="477" t="s">
        <v>26</v>
      </c>
      <c r="P1079" s="473" t="s">
        <v>24</v>
      </c>
      <c r="Q1079" s="475" t="s">
        <v>25</v>
      </c>
      <c r="R1079" s="477" t="s">
        <v>26</v>
      </c>
      <c r="S1079" s="473" t="s">
        <v>24</v>
      </c>
      <c r="T1079" s="475" t="s">
        <v>25</v>
      </c>
      <c r="U1079" s="477" t="s">
        <v>26</v>
      </c>
      <c r="V1079" s="473" t="s">
        <v>24</v>
      </c>
      <c r="W1079" s="475" t="s">
        <v>25</v>
      </c>
      <c r="X1079" s="477" t="s">
        <v>26</v>
      </c>
      <c r="Y1079" s="473" t="s">
        <v>24</v>
      </c>
      <c r="Z1079" s="475" t="s">
        <v>25</v>
      </c>
      <c r="AA1079" s="477" t="s">
        <v>26</v>
      </c>
      <c r="AB1079" s="473" t="s">
        <v>24</v>
      </c>
      <c r="AC1079" s="475" t="s">
        <v>25</v>
      </c>
      <c r="AD1079" s="477" t="s">
        <v>26</v>
      </c>
      <c r="AE1079" s="473" t="s">
        <v>24</v>
      </c>
      <c r="AF1079" s="475" t="s">
        <v>25</v>
      </c>
      <c r="AG1079" s="477" t="s">
        <v>26</v>
      </c>
      <c r="AH1079" s="473" t="s">
        <v>24</v>
      </c>
      <c r="AI1079" s="475" t="s">
        <v>25</v>
      </c>
      <c r="AJ1079" s="477" t="s">
        <v>26</v>
      </c>
      <c r="AK1079" s="473" t="s">
        <v>24</v>
      </c>
      <c r="AL1079" s="475" t="s">
        <v>25</v>
      </c>
      <c r="AM1079" s="477" t="s">
        <v>26</v>
      </c>
      <c r="AN1079" s="473" t="s">
        <v>24</v>
      </c>
      <c r="AO1079" s="475" t="s">
        <v>25</v>
      </c>
      <c r="AP1079" s="477" t="s">
        <v>26</v>
      </c>
      <c r="AQ1079" s="473" t="s">
        <v>24</v>
      </c>
      <c r="AR1079" s="475" t="s">
        <v>25</v>
      </c>
      <c r="AS1079" s="477" t="s">
        <v>26</v>
      </c>
      <c r="AT1079" s="473" t="s">
        <v>24</v>
      </c>
      <c r="AU1079" s="479" t="s">
        <v>27</v>
      </c>
    </row>
    <row r="1080" spans="1:47">
      <c r="A1080" s="497"/>
      <c r="B1080" s="499"/>
      <c r="C1080" s="499"/>
      <c r="D1080" s="499"/>
      <c r="E1080" s="499"/>
      <c r="F1080" s="501"/>
      <c r="G1080" s="474"/>
      <c r="H1080" s="476"/>
      <c r="I1080" s="478"/>
      <c r="J1080" s="474"/>
      <c r="K1080" s="476"/>
      <c r="L1080" s="478"/>
      <c r="M1080" s="474"/>
      <c r="N1080" s="476"/>
      <c r="O1080" s="478"/>
      <c r="P1080" s="474"/>
      <c r="Q1080" s="476"/>
      <c r="R1080" s="478"/>
      <c r="S1080" s="474"/>
      <c r="T1080" s="476"/>
      <c r="U1080" s="478"/>
      <c r="V1080" s="474"/>
      <c r="W1080" s="476"/>
      <c r="X1080" s="478"/>
      <c r="Y1080" s="474"/>
      <c r="Z1080" s="476"/>
      <c r="AA1080" s="478"/>
      <c r="AB1080" s="474"/>
      <c r="AC1080" s="476"/>
      <c r="AD1080" s="478"/>
      <c r="AE1080" s="474"/>
      <c r="AF1080" s="476"/>
      <c r="AG1080" s="478"/>
      <c r="AH1080" s="474"/>
      <c r="AI1080" s="476"/>
      <c r="AJ1080" s="478"/>
      <c r="AK1080" s="474"/>
      <c r="AL1080" s="476"/>
      <c r="AM1080" s="478"/>
      <c r="AN1080" s="474"/>
      <c r="AO1080" s="476"/>
      <c r="AP1080" s="478"/>
      <c r="AQ1080" s="474"/>
      <c r="AR1080" s="476"/>
      <c r="AS1080" s="478"/>
      <c r="AT1080" s="474"/>
      <c r="AU1080" s="480"/>
    </row>
    <row r="1081" spans="1:47">
      <c r="A1081" s="481" t="s">
        <v>88</v>
      </c>
      <c r="B1081" s="484" t="s">
        <v>516</v>
      </c>
      <c r="C1081" s="487">
        <v>3416</v>
      </c>
      <c r="D1081" s="490"/>
      <c r="E1081" s="667" t="s">
        <v>517</v>
      </c>
      <c r="F1081" s="91" t="s">
        <v>31</v>
      </c>
      <c r="G1081" s="103"/>
      <c r="H1081" s="75">
        <f t="shared" ref="H1081:H1083" si="1290">G1081-I1081</f>
        <v>0</v>
      </c>
      <c r="I1081" s="104"/>
      <c r="J1081" s="103"/>
      <c r="K1081" s="75">
        <f t="shared" ref="K1081:K1083" si="1291">J1081-L1081</f>
        <v>0</v>
      </c>
      <c r="L1081" s="104"/>
      <c r="M1081" s="103"/>
      <c r="N1081" s="75">
        <f t="shared" ref="N1081:N1083" si="1292">M1081-O1081</f>
        <v>0</v>
      </c>
      <c r="O1081" s="104"/>
      <c r="P1081" s="103"/>
      <c r="Q1081" s="75">
        <f t="shared" ref="Q1081:Q1082" si="1293">SUM(P1081)</f>
        <v>0</v>
      </c>
      <c r="R1081" s="104"/>
      <c r="S1081" s="103"/>
      <c r="T1081" s="75">
        <f t="shared" ref="T1081:T1090" si="1294">S1081-U1081</f>
        <v>0</v>
      </c>
      <c r="U1081" s="104"/>
      <c r="V1081" s="103"/>
      <c r="W1081" s="75">
        <f t="shared" ref="W1081:W1090" si="1295">V1081-X1081</f>
        <v>0</v>
      </c>
      <c r="X1081" s="123"/>
      <c r="Y1081" s="103"/>
      <c r="Z1081" s="75">
        <f t="shared" ref="Z1081:Z1082" si="1296">Y1081-AA1081</f>
        <v>0</v>
      </c>
      <c r="AA1081" s="104"/>
      <c r="AB1081" s="103"/>
      <c r="AC1081" s="75">
        <f t="shared" ref="AC1081:AC1082" si="1297">AB1081-AD1081</f>
        <v>0</v>
      </c>
      <c r="AD1081" s="104"/>
      <c r="AE1081" s="103"/>
      <c r="AF1081" s="75">
        <f t="shared" ref="AF1081:AF1083" si="1298">AE1081-AG1081</f>
        <v>0</v>
      </c>
      <c r="AG1081" s="104"/>
      <c r="AH1081" s="103"/>
      <c r="AI1081" s="75">
        <f t="shared" ref="AI1081:AI1083" si="1299">AH1081-AJ1081</f>
        <v>0</v>
      </c>
      <c r="AJ1081" s="104"/>
      <c r="AK1081" s="103"/>
      <c r="AL1081" s="75">
        <f t="shared" ref="AL1081:AL1083" si="1300">AK1081-AM1081</f>
        <v>0</v>
      </c>
      <c r="AM1081" s="104"/>
      <c r="AN1081" s="103"/>
      <c r="AO1081" s="75">
        <f t="shared" ref="AO1081:AO1083" si="1301">AN1081-AP1081</f>
        <v>0</v>
      </c>
      <c r="AP1081" s="104"/>
      <c r="AQ1081" s="103"/>
      <c r="AR1081" s="75">
        <f t="shared" ref="AR1081:AR1083" si="1302">AQ1081-AS1081</f>
        <v>0</v>
      </c>
      <c r="AS1081" s="104"/>
      <c r="AT1081" s="98"/>
      <c r="AU1081" s="77" t="s">
        <v>32</v>
      </c>
    </row>
    <row r="1082" spans="1:47">
      <c r="A1082" s="482"/>
      <c r="B1082" s="485"/>
      <c r="C1082" s="488"/>
      <c r="D1082" s="491"/>
      <c r="E1082" s="494"/>
      <c r="F1082" s="91" t="s">
        <v>33</v>
      </c>
      <c r="G1082" s="103"/>
      <c r="H1082" s="75">
        <f t="shared" si="1290"/>
        <v>0</v>
      </c>
      <c r="I1082" s="104"/>
      <c r="J1082" s="103"/>
      <c r="K1082" s="75">
        <f t="shared" si="1291"/>
        <v>0</v>
      </c>
      <c r="L1082" s="104"/>
      <c r="M1082" s="103"/>
      <c r="N1082" s="75">
        <f t="shared" si="1292"/>
        <v>0</v>
      </c>
      <c r="O1082" s="104"/>
      <c r="P1082" s="103"/>
      <c r="Q1082" s="75">
        <f t="shared" si="1293"/>
        <v>0</v>
      </c>
      <c r="R1082" s="104"/>
      <c r="S1082" s="103"/>
      <c r="T1082" s="75">
        <f t="shared" si="1294"/>
        <v>0</v>
      </c>
      <c r="U1082" s="104"/>
      <c r="V1082" s="103"/>
      <c r="W1082" s="75">
        <f t="shared" si="1295"/>
        <v>0</v>
      </c>
      <c r="X1082" s="123"/>
      <c r="Y1082" s="103"/>
      <c r="Z1082" s="75">
        <f t="shared" si="1296"/>
        <v>0</v>
      </c>
      <c r="AA1082" s="104"/>
      <c r="AB1082" s="103"/>
      <c r="AC1082" s="75">
        <f t="shared" si="1297"/>
        <v>0</v>
      </c>
      <c r="AD1082" s="104"/>
      <c r="AE1082" s="103"/>
      <c r="AF1082" s="75">
        <f t="shared" si="1298"/>
        <v>0</v>
      </c>
      <c r="AG1082" s="104"/>
      <c r="AH1082" s="103"/>
      <c r="AI1082" s="75">
        <f t="shared" si="1299"/>
        <v>0</v>
      </c>
      <c r="AJ1082" s="104"/>
      <c r="AK1082" s="103"/>
      <c r="AL1082" s="75">
        <f t="shared" si="1300"/>
        <v>0</v>
      </c>
      <c r="AM1082" s="104"/>
      <c r="AN1082" s="103"/>
      <c r="AO1082" s="75">
        <f t="shared" si="1301"/>
        <v>0</v>
      </c>
      <c r="AP1082" s="104"/>
      <c r="AQ1082" s="103"/>
      <c r="AR1082" s="75">
        <f t="shared" si="1302"/>
        <v>0</v>
      </c>
      <c r="AS1082" s="104"/>
      <c r="AT1082" s="98"/>
      <c r="AU1082" s="78">
        <f>SUM(G1081:G1090,J1081:J1090,M1081:M1090,P1081:P1090,S1081:S1090,V1081:V1090,Y1081:Y1090,AB1081:AB1090,AE1081:AE1090,AH1081:AH1090,AK1081:AK1090,AT1081:AT1090,AN1081:AN1090,AQ1081:AQ1090)</f>
        <v>1000000</v>
      </c>
    </row>
    <row r="1083" spans="1:47">
      <c r="A1083" s="482"/>
      <c r="B1083" s="485"/>
      <c r="C1083" s="488"/>
      <c r="D1083" s="491"/>
      <c r="E1083" s="494"/>
      <c r="F1083" s="91" t="s">
        <v>34</v>
      </c>
      <c r="G1083" s="103"/>
      <c r="H1083" s="75">
        <f t="shared" si="1290"/>
        <v>0</v>
      </c>
      <c r="I1083" s="104"/>
      <c r="J1083" s="103"/>
      <c r="K1083" s="75">
        <f t="shared" si="1291"/>
        <v>0</v>
      </c>
      <c r="L1083" s="104"/>
      <c r="M1083" s="103"/>
      <c r="N1083" s="75">
        <f t="shared" si="1292"/>
        <v>0</v>
      </c>
      <c r="O1083" s="104"/>
      <c r="P1083" s="103"/>
      <c r="Q1083" s="75">
        <f>SUM(P1083)</f>
        <v>0</v>
      </c>
      <c r="R1083" s="104"/>
      <c r="S1083" s="103"/>
      <c r="T1083" s="75">
        <f t="shared" si="1294"/>
        <v>0</v>
      </c>
      <c r="U1083" s="104"/>
      <c r="V1083" s="103"/>
      <c r="W1083" s="75">
        <f t="shared" si="1295"/>
        <v>0</v>
      </c>
      <c r="X1083" s="123"/>
      <c r="Y1083" s="182"/>
      <c r="Z1083" s="183">
        <f>Y1083-AA1083</f>
        <v>0</v>
      </c>
      <c r="AA1083" s="223"/>
      <c r="AB1083" s="168"/>
      <c r="AC1083" s="75">
        <f>AB1083-AD1083</f>
        <v>0</v>
      </c>
      <c r="AD1083" s="104"/>
      <c r="AE1083" s="168"/>
      <c r="AF1083" s="169">
        <f t="shared" si="1298"/>
        <v>0</v>
      </c>
      <c r="AG1083" s="104"/>
      <c r="AH1083" s="103"/>
      <c r="AI1083" s="75">
        <f t="shared" si="1299"/>
        <v>0</v>
      </c>
      <c r="AJ1083" s="104"/>
      <c r="AK1083" s="168">
        <v>1000000</v>
      </c>
      <c r="AL1083" s="169">
        <f t="shared" si="1300"/>
        <v>1000000</v>
      </c>
      <c r="AM1083" s="170"/>
      <c r="AN1083" s="103"/>
      <c r="AO1083" s="75">
        <f t="shared" si="1301"/>
        <v>0</v>
      </c>
      <c r="AP1083" s="104"/>
      <c r="AQ1083" s="103"/>
      <c r="AR1083" s="75">
        <f t="shared" si="1302"/>
        <v>0</v>
      </c>
      <c r="AS1083" s="104"/>
      <c r="AT1083" s="98"/>
      <c r="AU1083" s="79" t="s">
        <v>35</v>
      </c>
    </row>
    <row r="1084" spans="1:47">
      <c r="A1084" s="482"/>
      <c r="B1084" s="485"/>
      <c r="C1084" s="488"/>
      <c r="D1084" s="491"/>
      <c r="E1084" s="494"/>
      <c r="F1084" s="91" t="s">
        <v>262</v>
      </c>
      <c r="G1084" s="103"/>
      <c r="H1084" s="75"/>
      <c r="I1084" s="104"/>
      <c r="J1084" s="103"/>
      <c r="K1084" s="75"/>
      <c r="L1084" s="104"/>
      <c r="M1084" s="103"/>
      <c r="N1084" s="75"/>
      <c r="O1084" s="104"/>
      <c r="P1084" s="103"/>
      <c r="Q1084" s="75"/>
      <c r="R1084" s="104"/>
      <c r="S1084" s="168"/>
      <c r="T1084" s="169">
        <f t="shared" si="1294"/>
        <v>0</v>
      </c>
      <c r="U1084" s="170"/>
      <c r="V1084" s="103"/>
      <c r="W1084" s="75">
        <f t="shared" si="1295"/>
        <v>0</v>
      </c>
      <c r="X1084" s="123"/>
      <c r="Y1084" s="103"/>
      <c r="Z1084" s="75"/>
      <c r="AA1084" s="104"/>
      <c r="AB1084" s="103"/>
      <c r="AC1084" s="75"/>
      <c r="AD1084" s="104"/>
      <c r="AE1084" s="103"/>
      <c r="AF1084" s="75"/>
      <c r="AG1084" s="104"/>
      <c r="AH1084" s="103"/>
      <c r="AI1084" s="75"/>
      <c r="AJ1084" s="104"/>
      <c r="AK1084" s="103"/>
      <c r="AL1084" s="75"/>
      <c r="AM1084" s="104"/>
      <c r="AN1084" s="103"/>
      <c r="AO1084" s="75"/>
      <c r="AP1084" s="104"/>
      <c r="AQ1084" s="103"/>
      <c r="AR1084" s="75"/>
      <c r="AS1084" s="104"/>
      <c r="AT1084" s="98"/>
      <c r="AU1084" s="79"/>
    </row>
    <row r="1085" spans="1:47">
      <c r="A1085" s="482"/>
      <c r="B1085" s="485"/>
      <c r="C1085" s="488"/>
      <c r="D1085" s="491"/>
      <c r="E1085" s="494"/>
      <c r="F1085" s="91" t="s">
        <v>36</v>
      </c>
      <c r="G1085" s="103"/>
      <c r="H1085" s="75">
        <f t="shared" ref="H1085:H1090" si="1303">G1085-I1085</f>
        <v>0</v>
      </c>
      <c r="I1085" s="104"/>
      <c r="J1085" s="103"/>
      <c r="K1085" s="75">
        <f t="shared" ref="K1085:K1090" si="1304">J1085-L1085</f>
        <v>0</v>
      </c>
      <c r="L1085" s="104"/>
      <c r="M1085" s="103"/>
      <c r="N1085" s="75">
        <f t="shared" ref="N1085:N1090" si="1305">M1085-O1085</f>
        <v>0</v>
      </c>
      <c r="O1085" s="104"/>
      <c r="P1085" s="103"/>
      <c r="Q1085" s="75">
        <f t="shared" ref="Q1085:Q1090" si="1306">SUM(P1085)</f>
        <v>0</v>
      </c>
      <c r="R1085" s="104"/>
      <c r="S1085" s="103"/>
      <c r="T1085" s="75">
        <f t="shared" si="1294"/>
        <v>0</v>
      </c>
      <c r="U1085" s="104"/>
      <c r="V1085" s="103"/>
      <c r="W1085" s="75">
        <f t="shared" si="1295"/>
        <v>0</v>
      </c>
      <c r="X1085" s="123"/>
      <c r="Y1085" s="103"/>
      <c r="Z1085" s="75">
        <f t="shared" ref="Z1085:Z1090" si="1307">Y1085-AA1085</f>
        <v>0</v>
      </c>
      <c r="AA1085" s="104"/>
      <c r="AB1085" s="103"/>
      <c r="AC1085" s="75">
        <f t="shared" ref="AC1085:AC1090" si="1308">AB1085-AD1085</f>
        <v>0</v>
      </c>
      <c r="AD1085" s="104"/>
      <c r="AE1085" s="103"/>
      <c r="AF1085" s="75">
        <f t="shared" ref="AF1085:AF1090" si="1309">AE1085-AG1085</f>
        <v>0</v>
      </c>
      <c r="AG1085" s="104"/>
      <c r="AH1085" s="103"/>
      <c r="AI1085" s="75">
        <f t="shared" ref="AI1085:AI1090" si="1310">AH1085-AJ1085</f>
        <v>0</v>
      </c>
      <c r="AJ1085" s="104"/>
      <c r="AK1085" s="103"/>
      <c r="AL1085" s="75">
        <f t="shared" ref="AL1085:AL1090" si="1311">AK1085-AM1085</f>
        <v>0</v>
      </c>
      <c r="AM1085" s="104"/>
      <c r="AN1085" s="103"/>
      <c r="AO1085" s="75">
        <f t="shared" ref="AO1085:AO1090" si="1312">AN1085-AP1085</f>
        <v>0</v>
      </c>
      <c r="AP1085" s="104"/>
      <c r="AQ1085" s="103"/>
      <c r="AR1085" s="75">
        <f t="shared" ref="AR1085:AR1090" si="1313">AQ1085-AS1085</f>
        <v>0</v>
      </c>
      <c r="AS1085" s="104"/>
      <c r="AT1085" s="98"/>
      <c r="AU1085" s="78">
        <f>SUM(H1081:H1090,K1081:K1090,N1081:N1090,Q1081:Q1090,T1081:T1090,W1081:W1090,Z1081:Z1090,AC1081:AC1090,AF1081:AF1090,AI1081:AI1090,AL1081:AL1090,AO1081:AO1090,AR1081:AR1090)</f>
        <v>1000000</v>
      </c>
    </row>
    <row r="1086" spans="1:47">
      <c r="A1086" s="482"/>
      <c r="B1086" s="485"/>
      <c r="C1086" s="488"/>
      <c r="D1086" s="491"/>
      <c r="E1086" s="494"/>
      <c r="F1086" s="91" t="s">
        <v>37</v>
      </c>
      <c r="G1086" s="103"/>
      <c r="H1086" s="75">
        <f t="shared" si="1303"/>
        <v>0</v>
      </c>
      <c r="I1086" s="104"/>
      <c r="J1086" s="103"/>
      <c r="K1086" s="75">
        <f t="shared" si="1304"/>
        <v>0</v>
      </c>
      <c r="L1086" s="104"/>
      <c r="M1086" s="103"/>
      <c r="N1086" s="75">
        <f t="shared" si="1305"/>
        <v>0</v>
      </c>
      <c r="O1086" s="104"/>
      <c r="P1086" s="103"/>
      <c r="Q1086" s="75">
        <f t="shared" si="1306"/>
        <v>0</v>
      </c>
      <c r="R1086" s="104"/>
      <c r="S1086" s="103"/>
      <c r="T1086" s="75">
        <f t="shared" si="1294"/>
        <v>0</v>
      </c>
      <c r="U1086" s="104"/>
      <c r="V1086" s="103"/>
      <c r="W1086" s="75">
        <f t="shared" si="1295"/>
        <v>0</v>
      </c>
      <c r="X1086" s="123"/>
      <c r="Y1086" s="103"/>
      <c r="Z1086" s="75">
        <f t="shared" si="1307"/>
        <v>0</v>
      </c>
      <c r="AA1086" s="123"/>
      <c r="AB1086" s="182"/>
      <c r="AC1086" s="183">
        <f t="shared" si="1308"/>
        <v>0</v>
      </c>
      <c r="AD1086" s="104"/>
      <c r="AE1086" s="103"/>
      <c r="AF1086" s="75">
        <f t="shared" si="1309"/>
        <v>0</v>
      </c>
      <c r="AG1086" s="104"/>
      <c r="AH1086" s="168"/>
      <c r="AI1086" s="169">
        <f t="shared" si="1310"/>
        <v>0</v>
      </c>
      <c r="AJ1086" s="104"/>
      <c r="AK1086" s="103"/>
      <c r="AL1086" s="75">
        <f t="shared" si="1311"/>
        <v>0</v>
      </c>
      <c r="AM1086" s="104"/>
      <c r="AN1086" s="103"/>
      <c r="AO1086" s="75">
        <f t="shared" si="1312"/>
        <v>0</v>
      </c>
      <c r="AP1086" s="104"/>
      <c r="AQ1086" s="103"/>
      <c r="AR1086" s="75">
        <f t="shared" si="1313"/>
        <v>0</v>
      </c>
      <c r="AS1086" s="104"/>
      <c r="AT1086" s="98"/>
      <c r="AU1086" s="79" t="s">
        <v>38</v>
      </c>
    </row>
    <row r="1087" spans="1:47">
      <c r="A1087" s="482"/>
      <c r="B1087" s="485"/>
      <c r="C1087" s="488"/>
      <c r="D1087" s="491"/>
      <c r="E1087" s="494"/>
      <c r="F1087" s="91" t="s">
        <v>40</v>
      </c>
      <c r="G1087" s="103"/>
      <c r="H1087" s="75">
        <f t="shared" si="1303"/>
        <v>0</v>
      </c>
      <c r="I1087" s="104"/>
      <c r="J1087" s="103"/>
      <c r="K1087" s="75">
        <f t="shared" si="1304"/>
        <v>0</v>
      </c>
      <c r="L1087" s="104"/>
      <c r="M1087" s="103"/>
      <c r="N1087" s="75">
        <f t="shared" si="1305"/>
        <v>0</v>
      </c>
      <c r="O1087" s="104"/>
      <c r="P1087" s="103"/>
      <c r="Q1087" s="75">
        <f t="shared" si="1306"/>
        <v>0</v>
      </c>
      <c r="R1087" s="104"/>
      <c r="S1087" s="103"/>
      <c r="T1087" s="75">
        <f t="shared" si="1294"/>
        <v>0</v>
      </c>
      <c r="U1087" s="104"/>
      <c r="V1087" s="103"/>
      <c r="W1087" s="75">
        <f t="shared" si="1295"/>
        <v>0</v>
      </c>
      <c r="X1087" s="123"/>
      <c r="Y1087" s="103"/>
      <c r="Z1087" s="75">
        <f t="shared" si="1307"/>
        <v>0</v>
      </c>
      <c r="AA1087" s="123"/>
      <c r="AB1087" s="182"/>
      <c r="AC1087" s="183">
        <f t="shared" si="1308"/>
        <v>0</v>
      </c>
      <c r="AD1087" s="104"/>
      <c r="AE1087" s="103"/>
      <c r="AF1087" s="75">
        <f t="shared" si="1309"/>
        <v>0</v>
      </c>
      <c r="AG1087" s="104"/>
      <c r="AH1087" s="168"/>
      <c r="AI1087" s="169">
        <f t="shared" si="1310"/>
        <v>0</v>
      </c>
      <c r="AJ1087" s="104"/>
      <c r="AK1087" s="103"/>
      <c r="AL1087" s="75">
        <f t="shared" si="1311"/>
        <v>0</v>
      </c>
      <c r="AM1087" s="104"/>
      <c r="AN1087" s="103"/>
      <c r="AO1087" s="75">
        <f t="shared" si="1312"/>
        <v>0</v>
      </c>
      <c r="AP1087" s="104"/>
      <c r="AQ1087" s="103"/>
      <c r="AR1087" s="75">
        <f t="shared" si="1313"/>
        <v>0</v>
      </c>
      <c r="AS1087" s="104"/>
      <c r="AT1087" s="98"/>
      <c r="AU1087" s="78">
        <f>SUM(I1081:I1090,L1081:L1090,O1081:O1090,R1081:R1090,U1081:U1090,X1081:X1090,AA1081:AA1090,AD1081:AD1090,AG1081:AG1090,AM1081:AM1090,AP1081:AP1090,AS1081:AS1090)</f>
        <v>0</v>
      </c>
    </row>
    <row r="1088" spans="1:47">
      <c r="A1088" s="482"/>
      <c r="B1088" s="485"/>
      <c r="C1088" s="488"/>
      <c r="D1088" s="491"/>
      <c r="E1088" s="494"/>
      <c r="F1088" s="91" t="s">
        <v>41</v>
      </c>
      <c r="G1088" s="103"/>
      <c r="H1088" s="75">
        <f t="shared" si="1303"/>
        <v>0</v>
      </c>
      <c r="I1088" s="104"/>
      <c r="J1088" s="103"/>
      <c r="K1088" s="75">
        <f t="shared" si="1304"/>
        <v>0</v>
      </c>
      <c r="L1088" s="104"/>
      <c r="M1088" s="103"/>
      <c r="N1088" s="75">
        <f t="shared" si="1305"/>
        <v>0</v>
      </c>
      <c r="O1088" s="104"/>
      <c r="P1088" s="103"/>
      <c r="Q1088" s="75">
        <f t="shared" si="1306"/>
        <v>0</v>
      </c>
      <c r="R1088" s="104"/>
      <c r="S1088" s="103"/>
      <c r="T1088" s="75">
        <f t="shared" si="1294"/>
        <v>0</v>
      </c>
      <c r="U1088" s="104"/>
      <c r="V1088" s="103"/>
      <c r="W1088" s="75">
        <f t="shared" si="1295"/>
        <v>0</v>
      </c>
      <c r="X1088" s="123"/>
      <c r="Y1088" s="103"/>
      <c r="Z1088" s="75">
        <f t="shared" si="1307"/>
        <v>0</v>
      </c>
      <c r="AA1088" s="104"/>
      <c r="AB1088" s="103"/>
      <c r="AC1088" s="75">
        <f t="shared" si="1308"/>
        <v>0</v>
      </c>
      <c r="AD1088" s="104"/>
      <c r="AE1088" s="103"/>
      <c r="AF1088" s="75">
        <f t="shared" si="1309"/>
        <v>0</v>
      </c>
      <c r="AG1088" s="104"/>
      <c r="AH1088" s="103"/>
      <c r="AI1088" s="75">
        <f t="shared" si="1310"/>
        <v>0</v>
      </c>
      <c r="AJ1088" s="104"/>
      <c r="AK1088" s="103"/>
      <c r="AL1088" s="75">
        <f t="shared" si="1311"/>
        <v>0</v>
      </c>
      <c r="AM1088" s="104"/>
      <c r="AN1088" s="103"/>
      <c r="AO1088" s="75">
        <f t="shared" si="1312"/>
        <v>0</v>
      </c>
      <c r="AP1088" s="104"/>
      <c r="AQ1088" s="103"/>
      <c r="AR1088" s="75">
        <f t="shared" si="1313"/>
        <v>0</v>
      </c>
      <c r="AS1088" s="104"/>
      <c r="AT1088" s="98"/>
      <c r="AU1088" s="79" t="s">
        <v>42</v>
      </c>
    </row>
    <row r="1089" spans="1:47">
      <c r="A1089" s="482"/>
      <c r="B1089" s="485"/>
      <c r="C1089" s="488"/>
      <c r="D1089" s="491"/>
      <c r="E1089" s="494"/>
      <c r="F1089" s="91" t="s">
        <v>43</v>
      </c>
      <c r="G1089" s="103"/>
      <c r="H1089" s="75">
        <f t="shared" si="1303"/>
        <v>0</v>
      </c>
      <c r="I1089" s="104"/>
      <c r="J1089" s="103"/>
      <c r="K1089" s="75">
        <f t="shared" si="1304"/>
        <v>0</v>
      </c>
      <c r="L1089" s="104"/>
      <c r="M1089" s="103"/>
      <c r="N1089" s="75">
        <f t="shared" si="1305"/>
        <v>0</v>
      </c>
      <c r="O1089" s="104"/>
      <c r="P1089" s="103"/>
      <c r="Q1089" s="75">
        <f t="shared" si="1306"/>
        <v>0</v>
      </c>
      <c r="R1089" s="104"/>
      <c r="S1089" s="103"/>
      <c r="T1089" s="75">
        <f t="shared" si="1294"/>
        <v>0</v>
      </c>
      <c r="U1089" s="104"/>
      <c r="V1089" s="103"/>
      <c r="W1089" s="75">
        <f t="shared" si="1295"/>
        <v>0</v>
      </c>
      <c r="X1089" s="123"/>
      <c r="Y1089" s="103"/>
      <c r="Z1089" s="75">
        <f t="shared" si="1307"/>
        <v>0</v>
      </c>
      <c r="AA1089" s="104"/>
      <c r="AB1089" s="103"/>
      <c r="AC1089" s="75">
        <f t="shared" si="1308"/>
        <v>0</v>
      </c>
      <c r="AD1089" s="104"/>
      <c r="AE1089" s="103"/>
      <c r="AF1089" s="75">
        <f t="shared" si="1309"/>
        <v>0</v>
      </c>
      <c r="AG1089" s="104"/>
      <c r="AH1089" s="103"/>
      <c r="AI1089" s="75">
        <f t="shared" si="1310"/>
        <v>0</v>
      </c>
      <c r="AJ1089" s="104"/>
      <c r="AK1089" s="103"/>
      <c r="AL1089" s="75">
        <f t="shared" si="1311"/>
        <v>0</v>
      </c>
      <c r="AM1089" s="104"/>
      <c r="AN1089" s="103"/>
      <c r="AO1089" s="75">
        <f t="shared" si="1312"/>
        <v>0</v>
      </c>
      <c r="AP1089" s="104"/>
      <c r="AQ1089" s="103"/>
      <c r="AR1089" s="75">
        <f t="shared" si="1313"/>
        <v>0</v>
      </c>
      <c r="AS1089" s="104"/>
      <c r="AT1089" s="98"/>
      <c r="AU1089" s="80">
        <f>AU1087/AU1082</f>
        <v>0</v>
      </c>
    </row>
    <row r="1090" spans="1:47" ht="15">
      <c r="A1090" s="483"/>
      <c r="B1090" s="486"/>
      <c r="C1090" s="489"/>
      <c r="D1090" s="492"/>
      <c r="E1090" s="495"/>
      <c r="F1090" s="92" t="s">
        <v>44</v>
      </c>
      <c r="G1090" s="105"/>
      <c r="H1090" s="81">
        <f t="shared" si="1303"/>
        <v>0</v>
      </c>
      <c r="I1090" s="106"/>
      <c r="J1090" s="105"/>
      <c r="K1090" s="81">
        <f t="shared" si="1304"/>
        <v>0</v>
      </c>
      <c r="L1090" s="106"/>
      <c r="M1090" s="105"/>
      <c r="N1090" s="81">
        <f t="shared" si="1305"/>
        <v>0</v>
      </c>
      <c r="O1090" s="106"/>
      <c r="P1090" s="105"/>
      <c r="Q1090" s="81">
        <f t="shared" si="1306"/>
        <v>0</v>
      </c>
      <c r="R1090" s="106"/>
      <c r="S1090" s="105"/>
      <c r="T1090" s="81">
        <f t="shared" si="1294"/>
        <v>0</v>
      </c>
      <c r="U1090" s="106"/>
      <c r="V1090" s="105"/>
      <c r="W1090" s="81">
        <f t="shared" si="1295"/>
        <v>0</v>
      </c>
      <c r="X1090" s="124"/>
      <c r="Y1090" s="105"/>
      <c r="Z1090" s="81">
        <f t="shared" si="1307"/>
        <v>0</v>
      </c>
      <c r="AA1090" s="106"/>
      <c r="AB1090" s="105"/>
      <c r="AC1090" s="81">
        <f t="shared" si="1308"/>
        <v>0</v>
      </c>
      <c r="AD1090" s="106"/>
      <c r="AE1090" s="105"/>
      <c r="AF1090" s="81">
        <f t="shared" si="1309"/>
        <v>0</v>
      </c>
      <c r="AG1090" s="106"/>
      <c r="AH1090" s="105"/>
      <c r="AI1090" s="81">
        <f t="shared" si="1310"/>
        <v>0</v>
      </c>
      <c r="AJ1090" s="106"/>
      <c r="AK1090" s="105"/>
      <c r="AL1090" s="81">
        <f t="shared" si="1311"/>
        <v>0</v>
      </c>
      <c r="AM1090" s="106"/>
      <c r="AN1090" s="105"/>
      <c r="AO1090" s="81">
        <f t="shared" si="1312"/>
        <v>0</v>
      </c>
      <c r="AP1090" s="106"/>
      <c r="AQ1090" s="105"/>
      <c r="AR1090" s="81">
        <f t="shared" si="1313"/>
        <v>0</v>
      </c>
      <c r="AS1090" s="106"/>
      <c r="AT1090" s="99"/>
      <c r="AU1090" s="82"/>
    </row>
    <row r="1091" spans="1:47" ht="15">
      <c r="A1091" s="496" t="s">
        <v>22</v>
      </c>
      <c r="B1091" s="498" t="s">
        <v>18</v>
      </c>
      <c r="C1091" s="498" t="s">
        <v>19</v>
      </c>
      <c r="D1091" s="498" t="s">
        <v>204</v>
      </c>
      <c r="E1091" s="498" t="s">
        <v>21</v>
      </c>
      <c r="F1091" s="500" t="s">
        <v>23</v>
      </c>
      <c r="G1091" s="473" t="s">
        <v>24</v>
      </c>
      <c r="H1091" s="475" t="s">
        <v>25</v>
      </c>
      <c r="I1091" s="477" t="s">
        <v>26</v>
      </c>
      <c r="J1091" s="473" t="s">
        <v>24</v>
      </c>
      <c r="K1091" s="475" t="s">
        <v>25</v>
      </c>
      <c r="L1091" s="477" t="s">
        <v>26</v>
      </c>
      <c r="M1091" s="473" t="s">
        <v>24</v>
      </c>
      <c r="N1091" s="475" t="s">
        <v>25</v>
      </c>
      <c r="O1091" s="477" t="s">
        <v>26</v>
      </c>
      <c r="P1091" s="473" t="s">
        <v>24</v>
      </c>
      <c r="Q1091" s="475" t="s">
        <v>25</v>
      </c>
      <c r="R1091" s="477" t="s">
        <v>26</v>
      </c>
      <c r="S1091" s="473" t="s">
        <v>24</v>
      </c>
      <c r="T1091" s="475" t="s">
        <v>25</v>
      </c>
      <c r="U1091" s="477" t="s">
        <v>26</v>
      </c>
      <c r="V1091" s="473" t="s">
        <v>24</v>
      </c>
      <c r="W1091" s="475" t="s">
        <v>25</v>
      </c>
      <c r="X1091" s="477" t="s">
        <v>26</v>
      </c>
      <c r="Y1091" s="473" t="s">
        <v>24</v>
      </c>
      <c r="Z1091" s="475" t="s">
        <v>25</v>
      </c>
      <c r="AA1091" s="477" t="s">
        <v>26</v>
      </c>
      <c r="AB1091" s="473" t="s">
        <v>24</v>
      </c>
      <c r="AC1091" s="475" t="s">
        <v>25</v>
      </c>
      <c r="AD1091" s="477" t="s">
        <v>26</v>
      </c>
      <c r="AE1091" s="473" t="s">
        <v>24</v>
      </c>
      <c r="AF1091" s="475" t="s">
        <v>25</v>
      </c>
      <c r="AG1091" s="477" t="s">
        <v>26</v>
      </c>
      <c r="AH1091" s="473" t="s">
        <v>24</v>
      </c>
      <c r="AI1091" s="475" t="s">
        <v>25</v>
      </c>
      <c r="AJ1091" s="477" t="s">
        <v>26</v>
      </c>
      <c r="AK1091" s="473" t="s">
        <v>24</v>
      </c>
      <c r="AL1091" s="475" t="s">
        <v>25</v>
      </c>
      <c r="AM1091" s="477" t="s">
        <v>26</v>
      </c>
      <c r="AN1091" s="473" t="s">
        <v>24</v>
      </c>
      <c r="AO1091" s="475" t="s">
        <v>25</v>
      </c>
      <c r="AP1091" s="477" t="s">
        <v>26</v>
      </c>
      <c r="AQ1091" s="473" t="s">
        <v>24</v>
      </c>
      <c r="AR1091" s="475" t="s">
        <v>25</v>
      </c>
      <c r="AS1091" s="477" t="s">
        <v>26</v>
      </c>
      <c r="AT1091" s="473" t="s">
        <v>24</v>
      </c>
      <c r="AU1091" s="479" t="s">
        <v>27</v>
      </c>
    </row>
    <row r="1092" spans="1:47" ht="15">
      <c r="A1092" s="497"/>
      <c r="B1092" s="499"/>
      <c r="C1092" s="499"/>
      <c r="D1092" s="499"/>
      <c r="E1092" s="499"/>
      <c r="F1092" s="501"/>
      <c r="G1092" s="474"/>
      <c r="H1092" s="476"/>
      <c r="I1092" s="478"/>
      <c r="J1092" s="474"/>
      <c r="K1092" s="476"/>
      <c r="L1092" s="478"/>
      <c r="M1092" s="474"/>
      <c r="N1092" s="476"/>
      <c r="O1092" s="478"/>
      <c r="P1092" s="474"/>
      <c r="Q1092" s="476"/>
      <c r="R1092" s="478"/>
      <c r="S1092" s="474"/>
      <c r="T1092" s="476"/>
      <c r="U1092" s="478"/>
      <c r="V1092" s="474"/>
      <c r="W1092" s="476"/>
      <c r="X1092" s="478"/>
      <c r="Y1092" s="474"/>
      <c r="Z1092" s="476"/>
      <c r="AA1092" s="478"/>
      <c r="AB1092" s="474"/>
      <c r="AC1092" s="476"/>
      <c r="AD1092" s="478"/>
      <c r="AE1092" s="474"/>
      <c r="AF1092" s="476"/>
      <c r="AG1092" s="478"/>
      <c r="AH1092" s="474"/>
      <c r="AI1092" s="476"/>
      <c r="AJ1092" s="478"/>
      <c r="AK1092" s="474"/>
      <c r="AL1092" s="476"/>
      <c r="AM1092" s="478"/>
      <c r="AN1092" s="474"/>
      <c r="AO1092" s="476"/>
      <c r="AP1092" s="478"/>
      <c r="AQ1092" s="474"/>
      <c r="AR1092" s="476"/>
      <c r="AS1092" s="478"/>
      <c r="AT1092" s="474"/>
      <c r="AU1092" s="480"/>
    </row>
    <row r="1093" spans="1:47" ht="15">
      <c r="A1093" s="481" t="s">
        <v>205</v>
      </c>
      <c r="B1093" s="484" t="s">
        <v>518</v>
      </c>
      <c r="C1093" s="487">
        <v>2539</v>
      </c>
      <c r="D1093" s="490" t="s">
        <v>519</v>
      </c>
      <c r="E1093" s="493" t="s">
        <v>520</v>
      </c>
      <c r="F1093" s="91" t="s">
        <v>31</v>
      </c>
      <c r="G1093" s="103"/>
      <c r="H1093" s="75">
        <f t="shared" ref="H1093:H1102" si="1314">G1093-I1093</f>
        <v>0</v>
      </c>
      <c r="I1093" s="104"/>
      <c r="J1093" s="103"/>
      <c r="K1093" s="75">
        <f t="shared" ref="K1093:K1102" si="1315">J1093-L1093</f>
        <v>0</v>
      </c>
      <c r="L1093" s="104"/>
      <c r="M1093" s="103"/>
      <c r="N1093" s="75">
        <f t="shared" ref="N1093:N1102" si="1316">M1093-O1093</f>
        <v>0</v>
      </c>
      <c r="O1093" s="104"/>
      <c r="P1093" s="103"/>
      <c r="Q1093" s="75">
        <f t="shared" ref="Q1093:Q1094" si="1317">SUM(P1093)</f>
        <v>0</v>
      </c>
      <c r="R1093" s="104"/>
      <c r="S1093" s="103"/>
      <c r="T1093" s="75">
        <f t="shared" ref="T1093:T1102" si="1318">S1093-U1093</f>
        <v>0</v>
      </c>
      <c r="U1093" s="104"/>
      <c r="V1093" s="103"/>
      <c r="W1093" s="75">
        <f t="shared" ref="W1093:W1102" si="1319">V1093-X1093</f>
        <v>0</v>
      </c>
      <c r="X1093" s="123"/>
      <c r="Y1093" s="103"/>
      <c r="Z1093" s="75">
        <f t="shared" ref="Z1093:Z1102" si="1320">Y1093-AA1093</f>
        <v>0</v>
      </c>
      <c r="AA1093" s="104"/>
      <c r="AB1093" s="103"/>
      <c r="AC1093" s="75">
        <f t="shared" ref="AC1093:AC1102" si="1321">AB1093-AD1093</f>
        <v>0</v>
      </c>
      <c r="AD1093" s="104"/>
      <c r="AE1093" s="103"/>
      <c r="AF1093" s="75">
        <f t="shared" ref="AF1093:AF1102" si="1322">AE1093-AG1093</f>
        <v>0</v>
      </c>
      <c r="AG1093" s="104"/>
      <c r="AH1093" s="103"/>
      <c r="AI1093" s="75">
        <f t="shared" ref="AI1093:AI1095" si="1323">AH1093-AJ1093</f>
        <v>0</v>
      </c>
      <c r="AJ1093" s="104"/>
      <c r="AK1093" s="103"/>
      <c r="AL1093" s="75">
        <f t="shared" ref="AL1093:AL1095" si="1324">AK1093-AM1093</f>
        <v>0</v>
      </c>
      <c r="AM1093" s="104"/>
      <c r="AN1093" s="103"/>
      <c r="AO1093" s="75">
        <f t="shared" ref="AO1093:AO1095" si="1325">AN1093-AP1093</f>
        <v>0</v>
      </c>
      <c r="AP1093" s="104"/>
      <c r="AQ1093" s="103"/>
      <c r="AR1093" s="75">
        <f t="shared" ref="AR1093:AR1095" si="1326">AQ1093-AS1093</f>
        <v>0</v>
      </c>
      <c r="AS1093" s="104"/>
      <c r="AT1093" s="98"/>
      <c r="AU1093" s="77" t="s">
        <v>32</v>
      </c>
    </row>
    <row r="1094" spans="1:47" ht="15">
      <c r="A1094" s="482"/>
      <c r="B1094" s="485"/>
      <c r="C1094" s="488"/>
      <c r="D1094" s="491"/>
      <c r="E1094" s="494"/>
      <c r="F1094" s="91" t="s">
        <v>33</v>
      </c>
      <c r="G1094" s="103"/>
      <c r="H1094" s="75">
        <f t="shared" si="1314"/>
        <v>0</v>
      </c>
      <c r="I1094" s="104"/>
      <c r="J1094" s="103"/>
      <c r="K1094" s="75">
        <f t="shared" si="1315"/>
        <v>0</v>
      </c>
      <c r="L1094" s="104"/>
      <c r="M1094" s="103"/>
      <c r="N1094" s="75">
        <f t="shared" si="1316"/>
        <v>0</v>
      </c>
      <c r="O1094" s="104"/>
      <c r="P1094" s="103"/>
      <c r="Q1094" s="75">
        <f t="shared" si="1317"/>
        <v>0</v>
      </c>
      <c r="R1094" s="104"/>
      <c r="S1094" s="103"/>
      <c r="T1094" s="75">
        <f t="shared" si="1318"/>
        <v>0</v>
      </c>
      <c r="U1094" s="104"/>
      <c r="V1094" s="103"/>
      <c r="W1094" s="75">
        <f t="shared" si="1319"/>
        <v>0</v>
      </c>
      <c r="X1094" s="123"/>
      <c r="Y1094" s="103"/>
      <c r="Z1094" s="75">
        <f t="shared" si="1320"/>
        <v>0</v>
      </c>
      <c r="AA1094" s="104"/>
      <c r="AB1094" s="103"/>
      <c r="AC1094" s="75">
        <f t="shared" si="1321"/>
        <v>0</v>
      </c>
      <c r="AD1094" s="104"/>
      <c r="AE1094" s="103"/>
      <c r="AF1094" s="75">
        <f t="shared" si="1322"/>
        <v>0</v>
      </c>
      <c r="AG1094" s="104"/>
      <c r="AH1094" s="103"/>
      <c r="AI1094" s="75">
        <f t="shared" si="1323"/>
        <v>0</v>
      </c>
      <c r="AJ1094" s="104"/>
      <c r="AK1094" s="103"/>
      <c r="AL1094" s="75">
        <f t="shared" si="1324"/>
        <v>0</v>
      </c>
      <c r="AM1094" s="104"/>
      <c r="AN1094" s="103"/>
      <c r="AO1094" s="75">
        <f t="shared" si="1325"/>
        <v>0</v>
      </c>
      <c r="AP1094" s="104"/>
      <c r="AQ1094" s="103"/>
      <c r="AR1094" s="75">
        <f t="shared" si="1326"/>
        <v>0</v>
      </c>
      <c r="AS1094" s="104"/>
      <c r="AT1094" s="98"/>
      <c r="AU1094" s="78">
        <f>SUM(G1093:G1102,J1093:J1102,M1093:M1102,P1093:P1102,S1093:S1102,V1093:V1102,Y1093:Y1102,AB1093:AB1102,AE1093:AE1102,AH1093:AH1102,AK1093:AK1102,AT1093:AT1102,AN1093:AN1102,AQ1093:AQ1102)</f>
        <v>350000</v>
      </c>
    </row>
    <row r="1095" spans="1:47" ht="15">
      <c r="A1095" s="482"/>
      <c r="B1095" s="485"/>
      <c r="C1095" s="488"/>
      <c r="D1095" s="491"/>
      <c r="E1095" s="494"/>
      <c r="F1095" s="91" t="s">
        <v>34</v>
      </c>
      <c r="G1095" s="103"/>
      <c r="H1095" s="75">
        <f t="shared" si="1314"/>
        <v>0</v>
      </c>
      <c r="I1095" s="104"/>
      <c r="J1095" s="103"/>
      <c r="K1095" s="75">
        <f t="shared" si="1315"/>
        <v>0</v>
      </c>
      <c r="L1095" s="104"/>
      <c r="M1095" s="103"/>
      <c r="N1095" s="75">
        <f t="shared" si="1316"/>
        <v>0</v>
      </c>
      <c r="O1095" s="104"/>
      <c r="P1095" s="103"/>
      <c r="Q1095" s="75">
        <f>SUM(P1095)</f>
        <v>0</v>
      </c>
      <c r="R1095" s="104"/>
      <c r="S1095" s="103"/>
      <c r="T1095" s="75">
        <f t="shared" si="1318"/>
        <v>0</v>
      </c>
      <c r="U1095" s="104"/>
      <c r="V1095" s="103"/>
      <c r="W1095" s="75">
        <f t="shared" si="1319"/>
        <v>0</v>
      </c>
      <c r="X1095" s="123"/>
      <c r="Y1095" s="182"/>
      <c r="Z1095" s="183">
        <f>Y1095-AA1095</f>
        <v>0</v>
      </c>
      <c r="AA1095" s="223"/>
      <c r="AB1095" s="168"/>
      <c r="AC1095" s="75">
        <f>AB1095-AD1095</f>
        <v>0</v>
      </c>
      <c r="AD1095" s="104"/>
      <c r="AE1095" s="168">
        <v>350000</v>
      </c>
      <c r="AF1095" s="169">
        <f t="shared" si="1322"/>
        <v>0</v>
      </c>
      <c r="AG1095" s="104">
        <v>350000</v>
      </c>
      <c r="AH1095" s="103"/>
      <c r="AI1095" s="75">
        <f t="shared" si="1323"/>
        <v>0</v>
      </c>
      <c r="AJ1095" s="104"/>
      <c r="AK1095" s="103"/>
      <c r="AL1095" s="75">
        <f t="shared" si="1324"/>
        <v>0</v>
      </c>
      <c r="AM1095" s="104"/>
      <c r="AN1095" s="103"/>
      <c r="AO1095" s="75">
        <f t="shared" si="1325"/>
        <v>0</v>
      </c>
      <c r="AP1095" s="104"/>
      <c r="AQ1095" s="103"/>
      <c r="AR1095" s="75">
        <f t="shared" si="1326"/>
        <v>0</v>
      </c>
      <c r="AS1095" s="104"/>
      <c r="AT1095" s="98"/>
      <c r="AU1095" s="79" t="s">
        <v>35</v>
      </c>
    </row>
    <row r="1096" spans="1:47" ht="15">
      <c r="A1096" s="482"/>
      <c r="B1096" s="485"/>
      <c r="C1096" s="488"/>
      <c r="D1096" s="491"/>
      <c r="E1096" s="494"/>
      <c r="F1096" s="91" t="s">
        <v>262</v>
      </c>
      <c r="G1096" s="103"/>
      <c r="H1096" s="75"/>
      <c r="I1096" s="104"/>
      <c r="J1096" s="103"/>
      <c r="K1096" s="75"/>
      <c r="L1096" s="104"/>
      <c r="M1096" s="103"/>
      <c r="N1096" s="75"/>
      <c r="O1096" s="104"/>
      <c r="P1096" s="103"/>
      <c r="Q1096" s="75"/>
      <c r="R1096" s="104"/>
      <c r="S1096" s="168"/>
      <c r="T1096" s="169">
        <f t="shared" si="1318"/>
        <v>0</v>
      </c>
      <c r="U1096" s="170"/>
      <c r="V1096" s="103"/>
      <c r="W1096" s="75">
        <f t="shared" si="1319"/>
        <v>0</v>
      </c>
      <c r="X1096" s="123"/>
      <c r="Y1096" s="103"/>
      <c r="Z1096" s="75"/>
      <c r="AA1096" s="104"/>
      <c r="AB1096" s="103"/>
      <c r="AC1096" s="75"/>
      <c r="AD1096" s="104"/>
      <c r="AE1096" s="103"/>
      <c r="AF1096" s="75"/>
      <c r="AG1096" s="104"/>
      <c r="AH1096" s="103"/>
      <c r="AI1096" s="75"/>
      <c r="AJ1096" s="104"/>
      <c r="AK1096" s="103"/>
      <c r="AL1096" s="75"/>
      <c r="AM1096" s="104"/>
      <c r="AN1096" s="103"/>
      <c r="AO1096" s="75"/>
      <c r="AP1096" s="104"/>
      <c r="AQ1096" s="103"/>
      <c r="AR1096" s="75"/>
      <c r="AS1096" s="104"/>
      <c r="AT1096" s="98"/>
      <c r="AU1096" s="79"/>
    </row>
    <row r="1097" spans="1:47" ht="15">
      <c r="A1097" s="482"/>
      <c r="B1097" s="485"/>
      <c r="C1097" s="488"/>
      <c r="D1097" s="491"/>
      <c r="E1097" s="494"/>
      <c r="F1097" s="91" t="s">
        <v>36</v>
      </c>
      <c r="G1097" s="103"/>
      <c r="H1097" s="75">
        <f t="shared" ref="H1097:H1102" si="1327">G1097-I1097</f>
        <v>0</v>
      </c>
      <c r="I1097" s="104"/>
      <c r="J1097" s="103"/>
      <c r="K1097" s="75">
        <f t="shared" ref="K1097:K1102" si="1328">J1097-L1097</f>
        <v>0</v>
      </c>
      <c r="L1097" s="104"/>
      <c r="M1097" s="103"/>
      <c r="N1097" s="75">
        <f t="shared" ref="N1097:N1102" si="1329">M1097-O1097</f>
        <v>0</v>
      </c>
      <c r="O1097" s="104"/>
      <c r="P1097" s="103"/>
      <c r="Q1097" s="75">
        <f t="shared" ref="Q1097:Q1102" si="1330">SUM(P1097)</f>
        <v>0</v>
      </c>
      <c r="R1097" s="104"/>
      <c r="S1097" s="103"/>
      <c r="T1097" s="75">
        <f t="shared" si="1318"/>
        <v>0</v>
      </c>
      <c r="U1097" s="104"/>
      <c r="V1097" s="103"/>
      <c r="W1097" s="75">
        <f t="shared" si="1319"/>
        <v>0</v>
      </c>
      <c r="X1097" s="123"/>
      <c r="Y1097" s="103"/>
      <c r="Z1097" s="75">
        <f t="shared" ref="Z1097:Z1102" si="1331">Y1097-AA1097</f>
        <v>0</v>
      </c>
      <c r="AA1097" s="104"/>
      <c r="AB1097" s="103"/>
      <c r="AC1097" s="75">
        <f t="shared" ref="AC1097:AC1102" si="1332">AB1097-AD1097</f>
        <v>0</v>
      </c>
      <c r="AD1097" s="104"/>
      <c r="AE1097" s="103"/>
      <c r="AF1097" s="75">
        <f t="shared" ref="AF1097:AF1102" si="1333">AE1097-AG1097</f>
        <v>0</v>
      </c>
      <c r="AG1097" s="104"/>
      <c r="AH1097" s="103"/>
      <c r="AI1097" s="75">
        <f t="shared" ref="AI1097:AI1102" si="1334">AH1097-AJ1097</f>
        <v>0</v>
      </c>
      <c r="AJ1097" s="104"/>
      <c r="AK1097" s="103"/>
      <c r="AL1097" s="75">
        <f t="shared" ref="AL1097:AL1102" si="1335">AK1097-AM1097</f>
        <v>0</v>
      </c>
      <c r="AM1097" s="104"/>
      <c r="AN1097" s="103"/>
      <c r="AO1097" s="75">
        <f t="shared" ref="AO1097:AO1102" si="1336">AN1097-AP1097</f>
        <v>0</v>
      </c>
      <c r="AP1097" s="104"/>
      <c r="AQ1097" s="103"/>
      <c r="AR1097" s="75">
        <f t="shared" ref="AR1097:AR1102" si="1337">AQ1097-AS1097</f>
        <v>0</v>
      </c>
      <c r="AS1097" s="104"/>
      <c r="AT1097" s="98"/>
      <c r="AU1097" s="78">
        <f>SUM(H1093:H1102,K1093:K1102,N1093:N1102,Q1093:Q1102,T1093:T1102,W1093:W1102,Z1093:Z1102,AC1093:AC1102,AF1093:AF1102,AI1093:AI1102,AL1093:AL1102,AO1093:AO1102,AR1093:AR1102)</f>
        <v>0</v>
      </c>
    </row>
    <row r="1098" spans="1:47" ht="15">
      <c r="A1098" s="482"/>
      <c r="B1098" s="485"/>
      <c r="C1098" s="488"/>
      <c r="D1098" s="491"/>
      <c r="E1098" s="494"/>
      <c r="F1098" s="91" t="s">
        <v>37</v>
      </c>
      <c r="G1098" s="103"/>
      <c r="H1098" s="75">
        <f t="shared" si="1327"/>
        <v>0</v>
      </c>
      <c r="I1098" s="104"/>
      <c r="J1098" s="103"/>
      <c r="K1098" s="75">
        <f t="shared" si="1328"/>
        <v>0</v>
      </c>
      <c r="L1098" s="104"/>
      <c r="M1098" s="103"/>
      <c r="N1098" s="75">
        <f t="shared" si="1329"/>
        <v>0</v>
      </c>
      <c r="O1098" s="104"/>
      <c r="P1098" s="103"/>
      <c r="Q1098" s="75">
        <f t="shared" si="1330"/>
        <v>0</v>
      </c>
      <c r="R1098" s="104"/>
      <c r="S1098" s="103"/>
      <c r="T1098" s="75">
        <f t="shared" si="1318"/>
        <v>0</v>
      </c>
      <c r="U1098" s="104"/>
      <c r="V1098" s="103"/>
      <c r="W1098" s="75">
        <f t="shared" si="1319"/>
        <v>0</v>
      </c>
      <c r="X1098" s="123"/>
      <c r="Y1098" s="103"/>
      <c r="Z1098" s="75">
        <f t="shared" si="1331"/>
        <v>0</v>
      </c>
      <c r="AA1098" s="123"/>
      <c r="AB1098" s="182"/>
      <c r="AC1098" s="183">
        <f t="shared" si="1332"/>
        <v>0</v>
      </c>
      <c r="AD1098" s="104"/>
      <c r="AE1098" s="103"/>
      <c r="AF1098" s="75">
        <f t="shared" si="1333"/>
        <v>0</v>
      </c>
      <c r="AG1098" s="104"/>
      <c r="AH1098" s="168"/>
      <c r="AI1098" s="169">
        <f t="shared" si="1334"/>
        <v>0</v>
      </c>
      <c r="AJ1098" s="104"/>
      <c r="AK1098" s="103"/>
      <c r="AL1098" s="75">
        <f t="shared" si="1335"/>
        <v>0</v>
      </c>
      <c r="AM1098" s="104"/>
      <c r="AN1098" s="103"/>
      <c r="AO1098" s="75">
        <f t="shared" si="1336"/>
        <v>0</v>
      </c>
      <c r="AP1098" s="104"/>
      <c r="AQ1098" s="103"/>
      <c r="AR1098" s="75">
        <f t="shared" si="1337"/>
        <v>0</v>
      </c>
      <c r="AS1098" s="104"/>
      <c r="AT1098" s="98"/>
      <c r="AU1098" s="79" t="s">
        <v>38</v>
      </c>
    </row>
    <row r="1099" spans="1:47" ht="15">
      <c r="A1099" s="482"/>
      <c r="B1099" s="485"/>
      <c r="C1099" s="488"/>
      <c r="D1099" s="491"/>
      <c r="E1099" s="494"/>
      <c r="F1099" s="91" t="s">
        <v>40</v>
      </c>
      <c r="G1099" s="103"/>
      <c r="H1099" s="75">
        <f t="shared" si="1327"/>
        <v>0</v>
      </c>
      <c r="I1099" s="104"/>
      <c r="J1099" s="103"/>
      <c r="K1099" s="75">
        <f t="shared" si="1328"/>
        <v>0</v>
      </c>
      <c r="L1099" s="104"/>
      <c r="M1099" s="103"/>
      <c r="N1099" s="75">
        <f t="shared" si="1329"/>
        <v>0</v>
      </c>
      <c r="O1099" s="104"/>
      <c r="P1099" s="103"/>
      <c r="Q1099" s="75">
        <f t="shared" si="1330"/>
        <v>0</v>
      </c>
      <c r="R1099" s="104"/>
      <c r="S1099" s="103"/>
      <c r="T1099" s="75">
        <f t="shared" si="1318"/>
        <v>0</v>
      </c>
      <c r="U1099" s="104"/>
      <c r="V1099" s="103"/>
      <c r="W1099" s="75">
        <f t="shared" si="1319"/>
        <v>0</v>
      </c>
      <c r="X1099" s="123"/>
      <c r="Y1099" s="103"/>
      <c r="Z1099" s="75">
        <f t="shared" si="1331"/>
        <v>0</v>
      </c>
      <c r="AA1099" s="123"/>
      <c r="AB1099" s="182"/>
      <c r="AC1099" s="183">
        <f t="shared" si="1332"/>
        <v>0</v>
      </c>
      <c r="AD1099" s="104"/>
      <c r="AE1099" s="103"/>
      <c r="AF1099" s="75">
        <f t="shared" si="1333"/>
        <v>0</v>
      </c>
      <c r="AG1099" s="104"/>
      <c r="AH1099" s="168"/>
      <c r="AI1099" s="169">
        <f t="shared" si="1334"/>
        <v>0</v>
      </c>
      <c r="AJ1099" s="104"/>
      <c r="AK1099" s="103"/>
      <c r="AL1099" s="75">
        <f t="shared" si="1335"/>
        <v>0</v>
      </c>
      <c r="AM1099" s="104"/>
      <c r="AN1099" s="103"/>
      <c r="AO1099" s="75">
        <f t="shared" si="1336"/>
        <v>0</v>
      </c>
      <c r="AP1099" s="104"/>
      <c r="AQ1099" s="103"/>
      <c r="AR1099" s="75">
        <f t="shared" si="1337"/>
        <v>0</v>
      </c>
      <c r="AS1099" s="104"/>
      <c r="AT1099" s="98"/>
      <c r="AU1099" s="78">
        <f>SUM(I1093:I1102,L1093:L1102,O1093:O1102,R1093:R1102,U1093:U1102,X1093:X1102,AA1093:AA1102,AD1093:AD1102,AG1093:AG1102,AM1093:AM1102,AP1093:AP1102,AS1093:AS1102)</f>
        <v>350000</v>
      </c>
    </row>
    <row r="1100" spans="1:47" ht="15">
      <c r="A1100" s="482"/>
      <c r="B1100" s="485"/>
      <c r="C1100" s="488"/>
      <c r="D1100" s="491"/>
      <c r="E1100" s="494"/>
      <c r="F1100" s="91" t="s">
        <v>41</v>
      </c>
      <c r="G1100" s="103"/>
      <c r="H1100" s="75">
        <f t="shared" si="1327"/>
        <v>0</v>
      </c>
      <c r="I1100" s="104"/>
      <c r="J1100" s="103"/>
      <c r="K1100" s="75">
        <f t="shared" si="1328"/>
        <v>0</v>
      </c>
      <c r="L1100" s="104"/>
      <c r="M1100" s="103"/>
      <c r="N1100" s="75">
        <f t="shared" si="1329"/>
        <v>0</v>
      </c>
      <c r="O1100" s="104"/>
      <c r="P1100" s="103"/>
      <c r="Q1100" s="75">
        <f t="shared" si="1330"/>
        <v>0</v>
      </c>
      <c r="R1100" s="104"/>
      <c r="S1100" s="103"/>
      <c r="T1100" s="75">
        <f t="shared" si="1318"/>
        <v>0</v>
      </c>
      <c r="U1100" s="104"/>
      <c r="V1100" s="103"/>
      <c r="W1100" s="75">
        <f t="shared" si="1319"/>
        <v>0</v>
      </c>
      <c r="X1100" s="123"/>
      <c r="Y1100" s="103"/>
      <c r="Z1100" s="75">
        <f t="shared" si="1331"/>
        <v>0</v>
      </c>
      <c r="AA1100" s="104"/>
      <c r="AB1100" s="103"/>
      <c r="AC1100" s="75">
        <f t="shared" si="1332"/>
        <v>0</v>
      </c>
      <c r="AD1100" s="104"/>
      <c r="AE1100" s="103"/>
      <c r="AF1100" s="75">
        <f t="shared" si="1333"/>
        <v>0</v>
      </c>
      <c r="AG1100" s="104"/>
      <c r="AH1100" s="103"/>
      <c r="AI1100" s="75">
        <f t="shared" si="1334"/>
        <v>0</v>
      </c>
      <c r="AJ1100" s="104"/>
      <c r="AK1100" s="103"/>
      <c r="AL1100" s="75">
        <f t="shared" si="1335"/>
        <v>0</v>
      </c>
      <c r="AM1100" s="104"/>
      <c r="AN1100" s="103"/>
      <c r="AO1100" s="75">
        <f t="shared" si="1336"/>
        <v>0</v>
      </c>
      <c r="AP1100" s="104"/>
      <c r="AQ1100" s="103"/>
      <c r="AR1100" s="75">
        <f t="shared" si="1337"/>
        <v>0</v>
      </c>
      <c r="AS1100" s="104"/>
      <c r="AT1100" s="98"/>
      <c r="AU1100" s="79" t="s">
        <v>42</v>
      </c>
    </row>
    <row r="1101" spans="1:47" ht="15">
      <c r="A1101" s="482"/>
      <c r="B1101" s="485"/>
      <c r="C1101" s="488"/>
      <c r="D1101" s="491"/>
      <c r="E1101" s="494"/>
      <c r="F1101" s="91" t="s">
        <v>43</v>
      </c>
      <c r="G1101" s="103"/>
      <c r="H1101" s="75">
        <f t="shared" si="1327"/>
        <v>0</v>
      </c>
      <c r="I1101" s="104"/>
      <c r="J1101" s="103"/>
      <c r="K1101" s="75">
        <f t="shared" si="1328"/>
        <v>0</v>
      </c>
      <c r="L1101" s="104"/>
      <c r="M1101" s="103"/>
      <c r="N1101" s="75">
        <f t="shared" si="1329"/>
        <v>0</v>
      </c>
      <c r="O1101" s="104"/>
      <c r="P1101" s="103"/>
      <c r="Q1101" s="75">
        <f t="shared" si="1330"/>
        <v>0</v>
      </c>
      <c r="R1101" s="104"/>
      <c r="S1101" s="103"/>
      <c r="T1101" s="75">
        <f t="shared" si="1318"/>
        <v>0</v>
      </c>
      <c r="U1101" s="104"/>
      <c r="V1101" s="103"/>
      <c r="W1101" s="75">
        <f t="shared" si="1319"/>
        <v>0</v>
      </c>
      <c r="X1101" s="123"/>
      <c r="Y1101" s="103"/>
      <c r="Z1101" s="75">
        <f t="shared" si="1331"/>
        <v>0</v>
      </c>
      <c r="AA1101" s="104"/>
      <c r="AB1101" s="103"/>
      <c r="AC1101" s="75">
        <f t="shared" si="1332"/>
        <v>0</v>
      </c>
      <c r="AD1101" s="104"/>
      <c r="AE1101" s="103"/>
      <c r="AF1101" s="75">
        <f t="shared" si="1333"/>
        <v>0</v>
      </c>
      <c r="AG1101" s="104"/>
      <c r="AH1101" s="103"/>
      <c r="AI1101" s="75">
        <f t="shared" si="1334"/>
        <v>0</v>
      </c>
      <c r="AJ1101" s="104"/>
      <c r="AK1101" s="103"/>
      <c r="AL1101" s="75">
        <f t="shared" si="1335"/>
        <v>0</v>
      </c>
      <c r="AM1101" s="104"/>
      <c r="AN1101" s="103"/>
      <c r="AO1101" s="75">
        <f t="shared" si="1336"/>
        <v>0</v>
      </c>
      <c r="AP1101" s="104"/>
      <c r="AQ1101" s="103"/>
      <c r="AR1101" s="75">
        <f t="shared" si="1337"/>
        <v>0</v>
      </c>
      <c r="AS1101" s="104"/>
      <c r="AT1101" s="98"/>
      <c r="AU1101" s="80">
        <f>AU1099/AU1094</f>
        <v>1</v>
      </c>
    </row>
    <row r="1102" spans="1:47" ht="15">
      <c r="A1102" s="483"/>
      <c r="B1102" s="486"/>
      <c r="C1102" s="489"/>
      <c r="D1102" s="492"/>
      <c r="E1102" s="495"/>
      <c r="F1102" s="92" t="s">
        <v>44</v>
      </c>
      <c r="G1102" s="105"/>
      <c r="H1102" s="81">
        <f t="shared" si="1327"/>
        <v>0</v>
      </c>
      <c r="I1102" s="106"/>
      <c r="J1102" s="105"/>
      <c r="K1102" s="81">
        <f t="shared" si="1328"/>
        <v>0</v>
      </c>
      <c r="L1102" s="106"/>
      <c r="M1102" s="105"/>
      <c r="N1102" s="81">
        <f t="shared" si="1329"/>
        <v>0</v>
      </c>
      <c r="O1102" s="106"/>
      <c r="P1102" s="105"/>
      <c r="Q1102" s="81">
        <f t="shared" si="1330"/>
        <v>0</v>
      </c>
      <c r="R1102" s="106"/>
      <c r="S1102" s="105"/>
      <c r="T1102" s="81">
        <f t="shared" si="1318"/>
        <v>0</v>
      </c>
      <c r="U1102" s="106"/>
      <c r="V1102" s="105"/>
      <c r="W1102" s="81">
        <f t="shared" si="1319"/>
        <v>0</v>
      </c>
      <c r="X1102" s="124"/>
      <c r="Y1102" s="105"/>
      <c r="Z1102" s="81">
        <f t="shared" si="1331"/>
        <v>0</v>
      </c>
      <c r="AA1102" s="106"/>
      <c r="AB1102" s="105"/>
      <c r="AC1102" s="81">
        <f t="shared" si="1332"/>
        <v>0</v>
      </c>
      <c r="AD1102" s="106"/>
      <c r="AE1102" s="105"/>
      <c r="AF1102" s="81">
        <f t="shared" si="1333"/>
        <v>0</v>
      </c>
      <c r="AG1102" s="106"/>
      <c r="AH1102" s="105"/>
      <c r="AI1102" s="81">
        <f t="shared" si="1334"/>
        <v>0</v>
      </c>
      <c r="AJ1102" s="106"/>
      <c r="AK1102" s="105"/>
      <c r="AL1102" s="81">
        <f t="shared" si="1335"/>
        <v>0</v>
      </c>
      <c r="AM1102" s="106"/>
      <c r="AN1102" s="105"/>
      <c r="AO1102" s="81">
        <f t="shared" si="1336"/>
        <v>0</v>
      </c>
      <c r="AP1102" s="106"/>
      <c r="AQ1102" s="105"/>
      <c r="AR1102" s="81">
        <f t="shared" si="1337"/>
        <v>0</v>
      </c>
      <c r="AS1102" s="106"/>
      <c r="AT1102" s="99"/>
      <c r="AU1102" s="82"/>
    </row>
    <row r="1103" spans="1:47" ht="11.25" customHeight="1">
      <c r="A1103" s="496" t="s">
        <v>22</v>
      </c>
      <c r="B1103" s="498" t="s">
        <v>18</v>
      </c>
      <c r="C1103" s="498" t="s">
        <v>19</v>
      </c>
      <c r="D1103" s="498" t="s">
        <v>204</v>
      </c>
      <c r="E1103" s="498" t="s">
        <v>21</v>
      </c>
      <c r="F1103" s="500" t="s">
        <v>23</v>
      </c>
      <c r="G1103" s="473" t="s">
        <v>24</v>
      </c>
      <c r="H1103" s="475" t="s">
        <v>25</v>
      </c>
      <c r="I1103" s="477" t="s">
        <v>26</v>
      </c>
      <c r="J1103" s="473" t="s">
        <v>24</v>
      </c>
      <c r="K1103" s="475" t="s">
        <v>25</v>
      </c>
      <c r="L1103" s="477" t="s">
        <v>26</v>
      </c>
      <c r="M1103" s="473" t="s">
        <v>24</v>
      </c>
      <c r="N1103" s="475" t="s">
        <v>25</v>
      </c>
      <c r="O1103" s="477" t="s">
        <v>26</v>
      </c>
      <c r="P1103" s="473" t="s">
        <v>24</v>
      </c>
      <c r="Q1103" s="475" t="s">
        <v>25</v>
      </c>
      <c r="R1103" s="477" t="s">
        <v>26</v>
      </c>
      <c r="S1103" s="473" t="s">
        <v>24</v>
      </c>
      <c r="T1103" s="475" t="s">
        <v>25</v>
      </c>
      <c r="U1103" s="477" t="s">
        <v>26</v>
      </c>
      <c r="V1103" s="473" t="s">
        <v>24</v>
      </c>
      <c r="W1103" s="475" t="s">
        <v>25</v>
      </c>
      <c r="X1103" s="477" t="s">
        <v>26</v>
      </c>
      <c r="Y1103" s="473" t="s">
        <v>24</v>
      </c>
      <c r="Z1103" s="475" t="s">
        <v>25</v>
      </c>
      <c r="AA1103" s="477" t="s">
        <v>26</v>
      </c>
      <c r="AB1103" s="473" t="s">
        <v>24</v>
      </c>
      <c r="AC1103" s="475" t="s">
        <v>25</v>
      </c>
      <c r="AD1103" s="477" t="s">
        <v>26</v>
      </c>
      <c r="AE1103" s="473" t="s">
        <v>24</v>
      </c>
      <c r="AF1103" s="475" t="s">
        <v>25</v>
      </c>
      <c r="AG1103" s="477" t="s">
        <v>26</v>
      </c>
      <c r="AH1103" s="473" t="s">
        <v>24</v>
      </c>
      <c r="AI1103" s="475" t="s">
        <v>25</v>
      </c>
      <c r="AJ1103" s="477" t="s">
        <v>26</v>
      </c>
      <c r="AK1103" s="473" t="s">
        <v>24</v>
      </c>
      <c r="AL1103" s="475" t="s">
        <v>25</v>
      </c>
      <c r="AM1103" s="477" t="s">
        <v>26</v>
      </c>
      <c r="AN1103" s="473" t="s">
        <v>24</v>
      </c>
      <c r="AO1103" s="475" t="s">
        <v>25</v>
      </c>
      <c r="AP1103" s="477" t="s">
        <v>26</v>
      </c>
      <c r="AQ1103" s="473" t="s">
        <v>24</v>
      </c>
      <c r="AR1103" s="475" t="s">
        <v>25</v>
      </c>
      <c r="AS1103" s="477" t="s">
        <v>26</v>
      </c>
      <c r="AT1103" s="473" t="s">
        <v>24</v>
      </c>
      <c r="AU1103" s="479" t="s">
        <v>27</v>
      </c>
    </row>
    <row r="1104" spans="1:47" ht="25.5" customHeight="1">
      <c r="A1104" s="497"/>
      <c r="B1104" s="499"/>
      <c r="C1104" s="499"/>
      <c r="D1104" s="499"/>
      <c r="E1104" s="499"/>
      <c r="F1104" s="501"/>
      <c r="G1104" s="474"/>
      <c r="H1104" s="476"/>
      <c r="I1104" s="478"/>
      <c r="J1104" s="474"/>
      <c r="K1104" s="476"/>
      <c r="L1104" s="478"/>
      <c r="M1104" s="474"/>
      <c r="N1104" s="476"/>
      <c r="O1104" s="478"/>
      <c r="P1104" s="474"/>
      <c r="Q1104" s="476"/>
      <c r="R1104" s="478"/>
      <c r="S1104" s="474"/>
      <c r="T1104" s="476"/>
      <c r="U1104" s="478"/>
      <c r="V1104" s="474"/>
      <c r="W1104" s="476"/>
      <c r="X1104" s="478"/>
      <c r="Y1104" s="474"/>
      <c r="Z1104" s="476"/>
      <c r="AA1104" s="478"/>
      <c r="AB1104" s="474"/>
      <c r="AC1104" s="476"/>
      <c r="AD1104" s="478"/>
      <c r="AE1104" s="474"/>
      <c r="AF1104" s="476"/>
      <c r="AG1104" s="478"/>
      <c r="AH1104" s="474"/>
      <c r="AI1104" s="476"/>
      <c r="AJ1104" s="478"/>
      <c r="AK1104" s="474"/>
      <c r="AL1104" s="476"/>
      <c r="AM1104" s="478"/>
      <c r="AN1104" s="474"/>
      <c r="AO1104" s="476"/>
      <c r="AP1104" s="478"/>
      <c r="AQ1104" s="474"/>
      <c r="AR1104" s="476"/>
      <c r="AS1104" s="478"/>
      <c r="AT1104" s="474"/>
      <c r="AU1104" s="480"/>
    </row>
    <row r="1105" spans="1:47" ht="14.45" customHeight="1">
      <c r="A1105" s="481" t="s">
        <v>521</v>
      </c>
      <c r="B1105" s="484" t="s">
        <v>522</v>
      </c>
      <c r="C1105" s="487">
        <v>2982</v>
      </c>
      <c r="D1105" s="490" t="s">
        <v>523</v>
      </c>
      <c r="E1105" s="493" t="s">
        <v>524</v>
      </c>
      <c r="F1105" s="91" t="s">
        <v>31</v>
      </c>
      <c r="G1105" s="103"/>
      <c r="H1105" s="75">
        <f t="shared" ref="H1105:H1114" si="1338">G1105-I1105</f>
        <v>0</v>
      </c>
      <c r="I1105" s="104"/>
      <c r="J1105" s="103"/>
      <c r="K1105" s="75">
        <f t="shared" ref="K1105:K1114" si="1339">J1105-L1105</f>
        <v>0</v>
      </c>
      <c r="L1105" s="104"/>
      <c r="M1105" s="103"/>
      <c r="N1105" s="75">
        <f t="shared" ref="N1105:N1114" si="1340">M1105-O1105</f>
        <v>0</v>
      </c>
      <c r="O1105" s="104"/>
      <c r="P1105" s="103"/>
      <c r="Q1105" s="75">
        <f t="shared" ref="Q1105:Q1106" si="1341">SUM(P1105)</f>
        <v>0</v>
      </c>
      <c r="R1105" s="104"/>
      <c r="S1105" s="103"/>
      <c r="T1105" s="75">
        <f t="shared" ref="T1105:T1114" si="1342">S1105-U1105</f>
        <v>0</v>
      </c>
      <c r="U1105" s="104"/>
      <c r="V1105" s="103"/>
      <c r="W1105" s="75">
        <f t="shared" ref="W1105:W1114" si="1343">V1105-X1105</f>
        <v>0</v>
      </c>
      <c r="X1105" s="123"/>
      <c r="Y1105" s="103"/>
      <c r="Z1105" s="75">
        <f t="shared" ref="Z1105:Z1114" si="1344">Y1105-AA1105</f>
        <v>0</v>
      </c>
      <c r="AA1105" s="104"/>
      <c r="AB1105" s="103"/>
      <c r="AC1105" s="75">
        <f t="shared" ref="AC1105:AC1114" si="1345">AB1105-AD1105</f>
        <v>0</v>
      </c>
      <c r="AD1105" s="104"/>
      <c r="AE1105" s="103"/>
      <c r="AF1105" s="75">
        <f t="shared" ref="AF1105:AF1114" si="1346">AE1105-AG1105</f>
        <v>0</v>
      </c>
      <c r="AG1105" s="104"/>
      <c r="AH1105" s="103"/>
      <c r="AI1105" s="75">
        <f t="shared" ref="AI1105:AI1107" si="1347">AH1105-AJ1105</f>
        <v>0</v>
      </c>
      <c r="AJ1105" s="104"/>
      <c r="AK1105" s="103"/>
      <c r="AL1105" s="75">
        <f t="shared" ref="AL1105:AL1107" si="1348">AK1105-AM1105</f>
        <v>0</v>
      </c>
      <c r="AM1105" s="104"/>
      <c r="AN1105" s="103"/>
      <c r="AO1105" s="75">
        <f t="shared" ref="AO1105:AO1107" si="1349">AN1105-AP1105</f>
        <v>0</v>
      </c>
      <c r="AP1105" s="104"/>
      <c r="AQ1105" s="103"/>
      <c r="AR1105" s="75">
        <f t="shared" ref="AR1105:AR1107" si="1350">AQ1105-AS1105</f>
        <v>0</v>
      </c>
      <c r="AS1105" s="104"/>
      <c r="AT1105" s="98"/>
      <c r="AU1105" s="77" t="s">
        <v>32</v>
      </c>
    </row>
    <row r="1106" spans="1:47" ht="13.5" customHeight="1">
      <c r="A1106" s="482"/>
      <c r="B1106" s="485"/>
      <c r="C1106" s="488"/>
      <c r="D1106" s="491"/>
      <c r="E1106" s="494"/>
      <c r="F1106" s="91" t="s">
        <v>33</v>
      </c>
      <c r="G1106" s="103"/>
      <c r="H1106" s="75">
        <f t="shared" si="1338"/>
        <v>0</v>
      </c>
      <c r="I1106" s="104"/>
      <c r="J1106" s="103"/>
      <c r="K1106" s="75">
        <f t="shared" si="1339"/>
        <v>0</v>
      </c>
      <c r="L1106" s="104"/>
      <c r="M1106" s="103"/>
      <c r="N1106" s="75">
        <f t="shared" si="1340"/>
        <v>0</v>
      </c>
      <c r="O1106" s="104"/>
      <c r="P1106" s="103"/>
      <c r="Q1106" s="75">
        <f t="shared" si="1341"/>
        <v>0</v>
      </c>
      <c r="R1106" s="104"/>
      <c r="S1106" s="103"/>
      <c r="T1106" s="75">
        <f t="shared" si="1342"/>
        <v>0</v>
      </c>
      <c r="U1106" s="104"/>
      <c r="V1106" s="103"/>
      <c r="W1106" s="75">
        <f t="shared" si="1343"/>
        <v>0</v>
      </c>
      <c r="X1106" s="123"/>
      <c r="Y1106" s="103"/>
      <c r="Z1106" s="75">
        <f t="shared" si="1344"/>
        <v>0</v>
      </c>
      <c r="AA1106" s="104"/>
      <c r="AB1106" s="103"/>
      <c r="AC1106" s="75">
        <f t="shared" si="1345"/>
        <v>0</v>
      </c>
      <c r="AD1106" s="104"/>
      <c r="AE1106" s="103"/>
      <c r="AF1106" s="75">
        <f t="shared" si="1346"/>
        <v>0</v>
      </c>
      <c r="AG1106" s="104"/>
      <c r="AH1106" s="103"/>
      <c r="AI1106" s="75">
        <f t="shared" si="1347"/>
        <v>0</v>
      </c>
      <c r="AJ1106" s="104"/>
      <c r="AK1106" s="103"/>
      <c r="AL1106" s="75">
        <f t="shared" si="1348"/>
        <v>0</v>
      </c>
      <c r="AM1106" s="104"/>
      <c r="AN1106" s="103"/>
      <c r="AO1106" s="75">
        <f t="shared" si="1349"/>
        <v>0</v>
      </c>
      <c r="AP1106" s="104"/>
      <c r="AQ1106" s="103"/>
      <c r="AR1106" s="75">
        <f t="shared" si="1350"/>
        <v>0</v>
      </c>
      <c r="AS1106" s="104"/>
      <c r="AT1106" s="98"/>
      <c r="AU1106" s="78">
        <f>SUM(G1105:G1114,J1105:J1114,M1105:M1114,P1105:P1114,S1105:S1114,V1105:V1114,Y1105:Y1114,AB1105:AB1114,AE1105:AE1114,AH1105:AH1114,AK1105:AK1114,AT1105:AT1114,AN1105:AN1114,AQ1105:AQ1114)</f>
        <v>5136495</v>
      </c>
    </row>
    <row r="1107" spans="1:47" ht="15.75" customHeight="1">
      <c r="A1107" s="482"/>
      <c r="B1107" s="485"/>
      <c r="C1107" s="488"/>
      <c r="D1107" s="491"/>
      <c r="E1107" s="494"/>
      <c r="F1107" s="91" t="s">
        <v>34</v>
      </c>
      <c r="G1107" s="103"/>
      <c r="H1107" s="75">
        <f t="shared" si="1338"/>
        <v>0</v>
      </c>
      <c r="I1107" s="104"/>
      <c r="J1107" s="103"/>
      <c r="K1107" s="75">
        <f t="shared" si="1339"/>
        <v>0</v>
      </c>
      <c r="L1107" s="104"/>
      <c r="M1107" s="103"/>
      <c r="N1107" s="75">
        <f t="shared" si="1340"/>
        <v>0</v>
      </c>
      <c r="O1107" s="104"/>
      <c r="P1107" s="103"/>
      <c r="Q1107" s="75">
        <f>SUM(P1107)</f>
        <v>0</v>
      </c>
      <c r="R1107" s="104"/>
      <c r="S1107" s="103"/>
      <c r="T1107" s="75">
        <f t="shared" si="1342"/>
        <v>0</v>
      </c>
      <c r="U1107" s="104"/>
      <c r="V1107" s="103">
        <v>189220</v>
      </c>
      <c r="W1107" s="75">
        <f t="shared" si="1343"/>
        <v>0</v>
      </c>
      <c r="X1107" s="123">
        <v>189220</v>
      </c>
      <c r="Y1107" s="182"/>
      <c r="Z1107" s="183">
        <f>Y1107-AA1107</f>
        <v>0</v>
      </c>
      <c r="AA1107" s="223"/>
      <c r="AB1107" s="168"/>
      <c r="AC1107" s="75">
        <f>AB1107-AD1107</f>
        <v>0</v>
      </c>
      <c r="AD1107" s="104"/>
      <c r="AE1107" s="168">
        <v>272800</v>
      </c>
      <c r="AF1107" s="169">
        <f t="shared" si="1346"/>
        <v>0</v>
      </c>
      <c r="AG1107" s="170">
        <v>272800</v>
      </c>
      <c r="AH1107" s="103"/>
      <c r="AI1107" s="75">
        <f t="shared" si="1347"/>
        <v>0</v>
      </c>
      <c r="AJ1107" s="104"/>
      <c r="AK1107" s="103"/>
      <c r="AL1107" s="75">
        <f t="shared" si="1348"/>
        <v>0</v>
      </c>
      <c r="AM1107" s="104"/>
      <c r="AN1107" s="103"/>
      <c r="AO1107" s="75">
        <f t="shared" si="1349"/>
        <v>0</v>
      </c>
      <c r="AP1107" s="104"/>
      <c r="AQ1107" s="103"/>
      <c r="AR1107" s="75">
        <f t="shared" si="1350"/>
        <v>0</v>
      </c>
      <c r="AS1107" s="104"/>
      <c r="AT1107" s="98"/>
      <c r="AU1107" s="79" t="s">
        <v>35</v>
      </c>
    </row>
    <row r="1108" spans="1:47" ht="15.75" customHeight="1">
      <c r="A1108" s="482"/>
      <c r="B1108" s="485"/>
      <c r="C1108" s="488"/>
      <c r="D1108" s="491"/>
      <c r="E1108" s="494"/>
      <c r="F1108" s="91" t="s">
        <v>262</v>
      </c>
      <c r="G1108" s="103"/>
      <c r="H1108" s="75"/>
      <c r="I1108" s="104"/>
      <c r="J1108" s="103"/>
      <c r="K1108" s="75"/>
      <c r="L1108" s="104"/>
      <c r="M1108" s="103"/>
      <c r="N1108" s="75"/>
      <c r="O1108" s="104"/>
      <c r="P1108" s="103"/>
      <c r="Q1108" s="75"/>
      <c r="R1108" s="104"/>
      <c r="S1108" s="168"/>
      <c r="T1108" s="169">
        <f t="shared" ref="T1108" si="1351">S1108-U1108</f>
        <v>0</v>
      </c>
      <c r="U1108" s="170"/>
      <c r="V1108" s="103">
        <v>82475</v>
      </c>
      <c r="W1108" s="75">
        <f t="shared" ref="W1108" si="1352">V1108-X1108</f>
        <v>0</v>
      </c>
      <c r="X1108" s="123">
        <v>82475</v>
      </c>
      <c r="Y1108" s="103"/>
      <c r="Z1108" s="75"/>
      <c r="AA1108" s="104"/>
      <c r="AB1108" s="103"/>
      <c r="AC1108" s="75"/>
      <c r="AD1108" s="104"/>
      <c r="AE1108" s="103"/>
      <c r="AF1108" s="75"/>
      <c r="AG1108" s="104"/>
      <c r="AH1108" s="103"/>
      <c r="AI1108" s="75"/>
      <c r="AJ1108" s="104"/>
      <c r="AK1108" s="103"/>
      <c r="AL1108" s="75"/>
      <c r="AM1108" s="104"/>
      <c r="AN1108" s="103"/>
      <c r="AO1108" s="75"/>
      <c r="AP1108" s="104"/>
      <c r="AQ1108" s="103"/>
      <c r="AR1108" s="75"/>
      <c r="AS1108" s="104"/>
      <c r="AT1108" s="98"/>
      <c r="AU1108" s="79"/>
    </row>
    <row r="1109" spans="1:47" ht="13.5" customHeight="1">
      <c r="A1109" s="482"/>
      <c r="B1109" s="485"/>
      <c r="C1109" s="488"/>
      <c r="D1109" s="491"/>
      <c r="E1109" s="494"/>
      <c r="F1109" s="91" t="s">
        <v>36</v>
      </c>
      <c r="G1109" s="103"/>
      <c r="H1109" s="75">
        <f t="shared" si="1338"/>
        <v>0</v>
      </c>
      <c r="I1109" s="104"/>
      <c r="J1109" s="103"/>
      <c r="K1109" s="75">
        <f t="shared" si="1339"/>
        <v>0</v>
      </c>
      <c r="L1109" s="104"/>
      <c r="M1109" s="103"/>
      <c r="N1109" s="75">
        <f t="shared" si="1340"/>
        <v>0</v>
      </c>
      <c r="O1109" s="104"/>
      <c r="P1109" s="103"/>
      <c r="Q1109" s="75">
        <f t="shared" ref="Q1109:Q1114" si="1353">SUM(P1109)</f>
        <v>0</v>
      </c>
      <c r="R1109" s="104"/>
      <c r="S1109" s="103"/>
      <c r="T1109" s="75">
        <f t="shared" si="1342"/>
        <v>0</v>
      </c>
      <c r="U1109" s="104"/>
      <c r="V1109" s="103"/>
      <c r="W1109" s="75">
        <f t="shared" si="1343"/>
        <v>0</v>
      </c>
      <c r="X1109" s="123"/>
      <c r="Y1109" s="103"/>
      <c r="Z1109" s="75">
        <f t="shared" si="1344"/>
        <v>0</v>
      </c>
      <c r="AA1109" s="104"/>
      <c r="AB1109" s="103"/>
      <c r="AC1109" s="75">
        <f t="shared" si="1345"/>
        <v>0</v>
      </c>
      <c r="AD1109" s="104"/>
      <c r="AE1109" s="103"/>
      <c r="AF1109" s="75">
        <f t="shared" si="1346"/>
        <v>0</v>
      </c>
      <c r="AG1109" s="104"/>
      <c r="AH1109" s="103"/>
      <c r="AI1109" s="75">
        <f t="shared" ref="AI1109:AI1114" si="1354">AH1109-AJ1109</f>
        <v>0</v>
      </c>
      <c r="AJ1109" s="104"/>
      <c r="AK1109" s="103"/>
      <c r="AL1109" s="75">
        <f t="shared" ref="AL1109:AL1114" si="1355">AK1109-AM1109</f>
        <v>0</v>
      </c>
      <c r="AM1109" s="104"/>
      <c r="AN1109" s="103"/>
      <c r="AO1109" s="75">
        <f t="shared" ref="AO1109:AO1114" si="1356">AN1109-AP1109</f>
        <v>0</v>
      </c>
      <c r="AP1109" s="104"/>
      <c r="AQ1109" s="103"/>
      <c r="AR1109" s="75">
        <f t="shared" ref="AR1109:AR1114" si="1357">AQ1109-AS1109</f>
        <v>0</v>
      </c>
      <c r="AS1109" s="104"/>
      <c r="AT1109" s="98"/>
      <c r="AU1109" s="78">
        <f>SUM(H1105:H1114,K1105:K1114,N1105:N1114,Q1105:Q1114,T1105:T1114,W1105:W1114,Z1105:Z1114,AC1105:AC1114,AF1105:AF1114,AI1105:AI1114,AL1105:AL1114,AO1105:AO1114,AR1105:AR1114)</f>
        <v>4592000</v>
      </c>
    </row>
    <row r="1110" spans="1:47" ht="13.5" customHeight="1">
      <c r="A1110" s="482"/>
      <c r="B1110" s="485"/>
      <c r="C1110" s="488"/>
      <c r="D1110" s="491"/>
      <c r="E1110" s="494"/>
      <c r="F1110" s="91" t="s">
        <v>37</v>
      </c>
      <c r="G1110" s="103"/>
      <c r="H1110" s="75">
        <f t="shared" si="1338"/>
        <v>0</v>
      </c>
      <c r="I1110" s="104"/>
      <c r="J1110" s="103"/>
      <c r="K1110" s="75">
        <f t="shared" si="1339"/>
        <v>0</v>
      </c>
      <c r="L1110" s="104"/>
      <c r="M1110" s="103"/>
      <c r="N1110" s="75">
        <f t="shared" si="1340"/>
        <v>0</v>
      </c>
      <c r="O1110" s="104"/>
      <c r="P1110" s="103"/>
      <c r="Q1110" s="75">
        <f t="shared" si="1353"/>
        <v>0</v>
      </c>
      <c r="R1110" s="104"/>
      <c r="S1110" s="103"/>
      <c r="T1110" s="75">
        <f t="shared" si="1342"/>
        <v>0</v>
      </c>
      <c r="U1110" s="104"/>
      <c r="V1110" s="103"/>
      <c r="W1110" s="75">
        <f t="shared" si="1343"/>
        <v>0</v>
      </c>
      <c r="X1110" s="123"/>
      <c r="Y1110" s="103"/>
      <c r="Z1110" s="75">
        <f t="shared" si="1344"/>
        <v>0</v>
      </c>
      <c r="AA1110" s="123"/>
      <c r="AB1110" s="182"/>
      <c r="AC1110" s="183">
        <f t="shared" si="1345"/>
        <v>0</v>
      </c>
      <c r="AD1110" s="104"/>
      <c r="AE1110" s="103"/>
      <c r="AF1110" s="75">
        <f t="shared" si="1346"/>
        <v>0</v>
      </c>
      <c r="AG1110" s="104"/>
      <c r="AH1110" s="168"/>
      <c r="AI1110" s="169">
        <f t="shared" si="1354"/>
        <v>0</v>
      </c>
      <c r="AJ1110" s="104"/>
      <c r="AK1110" s="462">
        <v>480000</v>
      </c>
      <c r="AL1110" s="463">
        <f t="shared" si="1355"/>
        <v>480000</v>
      </c>
      <c r="AM1110" s="464"/>
      <c r="AN1110" s="103"/>
      <c r="AO1110" s="75">
        <f t="shared" si="1356"/>
        <v>0</v>
      </c>
      <c r="AP1110" s="104"/>
      <c r="AQ1110" s="103"/>
      <c r="AR1110" s="75">
        <f t="shared" si="1357"/>
        <v>0</v>
      </c>
      <c r="AS1110" s="104"/>
      <c r="AT1110" s="98"/>
      <c r="AU1110" s="79" t="s">
        <v>38</v>
      </c>
    </row>
    <row r="1111" spans="1:47" ht="13.5" customHeight="1">
      <c r="A1111" s="482"/>
      <c r="B1111" s="485"/>
      <c r="C1111" s="488"/>
      <c r="D1111" s="491"/>
      <c r="E1111" s="494"/>
      <c r="F1111" s="91" t="s">
        <v>40</v>
      </c>
      <c r="G1111" s="103"/>
      <c r="H1111" s="75">
        <f t="shared" si="1338"/>
        <v>0</v>
      </c>
      <c r="I1111" s="104"/>
      <c r="J1111" s="103"/>
      <c r="K1111" s="75">
        <f t="shared" si="1339"/>
        <v>0</v>
      </c>
      <c r="L1111" s="104"/>
      <c r="M1111" s="103"/>
      <c r="N1111" s="75">
        <f t="shared" si="1340"/>
        <v>0</v>
      </c>
      <c r="O1111" s="104"/>
      <c r="P1111" s="103"/>
      <c r="Q1111" s="75">
        <f t="shared" si="1353"/>
        <v>0</v>
      </c>
      <c r="R1111" s="104"/>
      <c r="S1111" s="103"/>
      <c r="T1111" s="75">
        <f t="shared" si="1342"/>
        <v>0</v>
      </c>
      <c r="U1111" s="104"/>
      <c r="V1111" s="103"/>
      <c r="W1111" s="75">
        <f t="shared" si="1343"/>
        <v>0</v>
      </c>
      <c r="X1111" s="123"/>
      <c r="Y1111" s="103"/>
      <c r="Z1111" s="75">
        <f t="shared" si="1344"/>
        <v>0</v>
      </c>
      <c r="AA1111" s="123"/>
      <c r="AB1111" s="182"/>
      <c r="AC1111" s="183">
        <f t="shared" si="1345"/>
        <v>0</v>
      </c>
      <c r="AD1111" s="104"/>
      <c r="AE1111" s="103"/>
      <c r="AF1111" s="75">
        <f t="shared" si="1346"/>
        <v>0</v>
      </c>
      <c r="AG1111" s="104"/>
      <c r="AH1111" s="168"/>
      <c r="AI1111" s="169">
        <f t="shared" si="1354"/>
        <v>0</v>
      </c>
      <c r="AJ1111" s="104"/>
      <c r="AK1111" s="462">
        <v>4112000</v>
      </c>
      <c r="AL1111" s="463">
        <f t="shared" si="1355"/>
        <v>4112000</v>
      </c>
      <c r="AM1111" s="464"/>
      <c r="AN1111" s="103"/>
      <c r="AO1111" s="75">
        <f t="shared" si="1356"/>
        <v>0</v>
      </c>
      <c r="AP1111" s="104"/>
      <c r="AQ1111" s="103"/>
      <c r="AR1111" s="75">
        <f t="shared" si="1357"/>
        <v>0</v>
      </c>
      <c r="AS1111" s="104"/>
      <c r="AT1111" s="98"/>
      <c r="AU1111" s="78">
        <f>SUM(I1105:I1114,L1105:L1114,O1105:O1114,R1105:R1114,U1105:U1114,X1105:X1114,AA1105:AA1114,AD1105:AD1114,AG1105:AG1114,AM1105:AM1114,AP1105:AP1114,AS1105:AS1114)</f>
        <v>544495</v>
      </c>
    </row>
    <row r="1112" spans="1:47" ht="13.5" customHeight="1">
      <c r="A1112" s="482"/>
      <c r="B1112" s="485"/>
      <c r="C1112" s="488"/>
      <c r="D1112" s="491"/>
      <c r="E1112" s="494"/>
      <c r="F1112" s="91" t="s">
        <v>41</v>
      </c>
      <c r="G1112" s="103"/>
      <c r="H1112" s="75">
        <f t="shared" si="1338"/>
        <v>0</v>
      </c>
      <c r="I1112" s="104"/>
      <c r="J1112" s="103"/>
      <c r="K1112" s="75">
        <f t="shared" si="1339"/>
        <v>0</v>
      </c>
      <c r="L1112" s="104"/>
      <c r="M1112" s="103"/>
      <c r="N1112" s="75">
        <f t="shared" si="1340"/>
        <v>0</v>
      </c>
      <c r="O1112" s="104"/>
      <c r="P1112" s="103"/>
      <c r="Q1112" s="75">
        <f t="shared" si="1353"/>
        <v>0</v>
      </c>
      <c r="R1112" s="104"/>
      <c r="S1112" s="103"/>
      <c r="T1112" s="75">
        <f t="shared" si="1342"/>
        <v>0</v>
      </c>
      <c r="U1112" s="104"/>
      <c r="V1112" s="103"/>
      <c r="W1112" s="75">
        <f t="shared" si="1343"/>
        <v>0</v>
      </c>
      <c r="X1112" s="123"/>
      <c r="Y1112" s="103"/>
      <c r="Z1112" s="75">
        <f t="shared" si="1344"/>
        <v>0</v>
      </c>
      <c r="AA1112" s="104"/>
      <c r="AB1112" s="103"/>
      <c r="AC1112" s="75">
        <f t="shared" si="1345"/>
        <v>0</v>
      </c>
      <c r="AD1112" s="104"/>
      <c r="AE1112" s="103"/>
      <c r="AF1112" s="75">
        <f t="shared" si="1346"/>
        <v>0</v>
      </c>
      <c r="AG1112" s="104"/>
      <c r="AH1112" s="103"/>
      <c r="AI1112" s="75">
        <f t="shared" si="1354"/>
        <v>0</v>
      </c>
      <c r="AJ1112" s="104"/>
      <c r="AK1112" s="103"/>
      <c r="AL1112" s="75">
        <f t="shared" si="1355"/>
        <v>0</v>
      </c>
      <c r="AM1112" s="104"/>
      <c r="AN1112" s="103"/>
      <c r="AO1112" s="75">
        <f t="shared" si="1356"/>
        <v>0</v>
      </c>
      <c r="AP1112" s="104"/>
      <c r="AQ1112" s="103"/>
      <c r="AR1112" s="75">
        <f t="shared" si="1357"/>
        <v>0</v>
      </c>
      <c r="AS1112" s="104"/>
      <c r="AT1112" s="98"/>
      <c r="AU1112" s="79" t="s">
        <v>42</v>
      </c>
    </row>
    <row r="1113" spans="1:47" ht="13.5" customHeight="1">
      <c r="A1113" s="482"/>
      <c r="B1113" s="485"/>
      <c r="C1113" s="488"/>
      <c r="D1113" s="491"/>
      <c r="E1113" s="494"/>
      <c r="F1113" s="91" t="s">
        <v>43</v>
      </c>
      <c r="G1113" s="103"/>
      <c r="H1113" s="75">
        <f t="shared" si="1338"/>
        <v>0</v>
      </c>
      <c r="I1113" s="104"/>
      <c r="J1113" s="103"/>
      <c r="K1113" s="75">
        <f t="shared" si="1339"/>
        <v>0</v>
      </c>
      <c r="L1113" s="104"/>
      <c r="M1113" s="103"/>
      <c r="N1113" s="75">
        <f t="shared" si="1340"/>
        <v>0</v>
      </c>
      <c r="O1113" s="104"/>
      <c r="P1113" s="103"/>
      <c r="Q1113" s="75">
        <f t="shared" si="1353"/>
        <v>0</v>
      </c>
      <c r="R1113" s="104"/>
      <c r="S1113" s="103"/>
      <c r="T1113" s="75">
        <f t="shared" si="1342"/>
        <v>0</v>
      </c>
      <c r="U1113" s="104"/>
      <c r="V1113" s="103"/>
      <c r="W1113" s="75">
        <f t="shared" si="1343"/>
        <v>0</v>
      </c>
      <c r="X1113" s="123"/>
      <c r="Y1113" s="103"/>
      <c r="Z1113" s="75">
        <f t="shared" si="1344"/>
        <v>0</v>
      </c>
      <c r="AA1113" s="104"/>
      <c r="AB1113" s="103"/>
      <c r="AC1113" s="75">
        <f t="shared" si="1345"/>
        <v>0</v>
      </c>
      <c r="AD1113" s="104"/>
      <c r="AE1113" s="103"/>
      <c r="AF1113" s="75">
        <f t="shared" si="1346"/>
        <v>0</v>
      </c>
      <c r="AG1113" s="104"/>
      <c r="AH1113" s="103"/>
      <c r="AI1113" s="75">
        <f t="shared" si="1354"/>
        <v>0</v>
      </c>
      <c r="AJ1113" s="104"/>
      <c r="AK1113" s="103"/>
      <c r="AL1113" s="75">
        <f t="shared" si="1355"/>
        <v>0</v>
      </c>
      <c r="AM1113" s="104"/>
      <c r="AN1113" s="103"/>
      <c r="AO1113" s="75">
        <f t="shared" si="1356"/>
        <v>0</v>
      </c>
      <c r="AP1113" s="104"/>
      <c r="AQ1113" s="103"/>
      <c r="AR1113" s="75">
        <f t="shared" si="1357"/>
        <v>0</v>
      </c>
      <c r="AS1113" s="104"/>
      <c r="AT1113" s="98"/>
      <c r="AU1113" s="80">
        <f>AU1111/AU1106</f>
        <v>0.10600516500064733</v>
      </c>
    </row>
    <row r="1114" spans="1:47" ht="13.5" customHeight="1">
      <c r="A1114" s="483"/>
      <c r="B1114" s="486"/>
      <c r="C1114" s="489"/>
      <c r="D1114" s="492"/>
      <c r="E1114" s="495"/>
      <c r="F1114" s="92" t="s">
        <v>44</v>
      </c>
      <c r="G1114" s="105"/>
      <c r="H1114" s="81">
        <f t="shared" si="1338"/>
        <v>0</v>
      </c>
      <c r="I1114" s="106"/>
      <c r="J1114" s="105"/>
      <c r="K1114" s="81">
        <f t="shared" si="1339"/>
        <v>0</v>
      </c>
      <c r="L1114" s="106"/>
      <c r="M1114" s="105"/>
      <c r="N1114" s="81">
        <f t="shared" si="1340"/>
        <v>0</v>
      </c>
      <c r="O1114" s="106"/>
      <c r="P1114" s="105"/>
      <c r="Q1114" s="81">
        <f t="shared" si="1353"/>
        <v>0</v>
      </c>
      <c r="R1114" s="106"/>
      <c r="S1114" s="105"/>
      <c r="T1114" s="81">
        <f t="shared" si="1342"/>
        <v>0</v>
      </c>
      <c r="U1114" s="106"/>
      <c r="V1114" s="105"/>
      <c r="W1114" s="81">
        <f t="shared" si="1343"/>
        <v>0</v>
      </c>
      <c r="X1114" s="124"/>
      <c r="Y1114" s="105"/>
      <c r="Z1114" s="81">
        <f t="shared" si="1344"/>
        <v>0</v>
      </c>
      <c r="AA1114" s="106"/>
      <c r="AB1114" s="105"/>
      <c r="AC1114" s="81">
        <f t="shared" si="1345"/>
        <v>0</v>
      </c>
      <c r="AD1114" s="106"/>
      <c r="AE1114" s="105"/>
      <c r="AF1114" s="81">
        <f t="shared" si="1346"/>
        <v>0</v>
      </c>
      <c r="AG1114" s="106"/>
      <c r="AH1114" s="105"/>
      <c r="AI1114" s="81">
        <f t="shared" si="1354"/>
        <v>0</v>
      </c>
      <c r="AJ1114" s="106"/>
      <c r="AK1114" s="105"/>
      <c r="AL1114" s="81">
        <f t="shared" si="1355"/>
        <v>0</v>
      </c>
      <c r="AM1114" s="106"/>
      <c r="AN1114" s="105"/>
      <c r="AO1114" s="81">
        <f t="shared" si="1356"/>
        <v>0</v>
      </c>
      <c r="AP1114" s="106"/>
      <c r="AQ1114" s="105"/>
      <c r="AR1114" s="81">
        <f t="shared" si="1357"/>
        <v>0</v>
      </c>
      <c r="AS1114" s="106"/>
      <c r="AT1114" s="99"/>
      <c r="AU1114" s="82"/>
    </row>
    <row r="1115" spans="1:47" ht="15" customHeight="1">
      <c r="A1115" s="546" t="s">
        <v>22</v>
      </c>
      <c r="B1115" s="532" t="s">
        <v>18</v>
      </c>
      <c r="C1115" s="532" t="s">
        <v>19</v>
      </c>
      <c r="D1115" s="532" t="s">
        <v>204</v>
      </c>
      <c r="E1115" s="532" t="s">
        <v>21</v>
      </c>
      <c r="F1115" s="550" t="s">
        <v>23</v>
      </c>
      <c r="G1115" s="512" t="s">
        <v>24</v>
      </c>
      <c r="H1115" s="502" t="s">
        <v>25</v>
      </c>
      <c r="I1115" s="504" t="s">
        <v>26</v>
      </c>
      <c r="J1115" s="512" t="s">
        <v>24</v>
      </c>
      <c r="K1115" s="502" t="s">
        <v>25</v>
      </c>
      <c r="L1115" s="504" t="s">
        <v>26</v>
      </c>
      <c r="M1115" s="512" t="s">
        <v>24</v>
      </c>
      <c r="N1115" s="502" t="s">
        <v>25</v>
      </c>
      <c r="O1115" s="504" t="s">
        <v>26</v>
      </c>
      <c r="P1115" s="512" t="s">
        <v>24</v>
      </c>
      <c r="Q1115" s="502" t="s">
        <v>25</v>
      </c>
      <c r="R1115" s="504" t="s">
        <v>26</v>
      </c>
      <c r="S1115" s="512" t="s">
        <v>24</v>
      </c>
      <c r="T1115" s="502" t="s">
        <v>25</v>
      </c>
      <c r="U1115" s="504" t="s">
        <v>26</v>
      </c>
      <c r="V1115" s="512" t="s">
        <v>24</v>
      </c>
      <c r="W1115" s="502" t="s">
        <v>25</v>
      </c>
      <c r="X1115" s="542" t="s">
        <v>26</v>
      </c>
      <c r="Y1115" s="512" t="s">
        <v>24</v>
      </c>
      <c r="Z1115" s="502" t="s">
        <v>25</v>
      </c>
      <c r="AA1115" s="504" t="s">
        <v>26</v>
      </c>
      <c r="AB1115" s="512" t="s">
        <v>24</v>
      </c>
      <c r="AC1115" s="502" t="s">
        <v>25</v>
      </c>
      <c r="AD1115" s="504" t="s">
        <v>26</v>
      </c>
      <c r="AE1115" s="512" t="s">
        <v>24</v>
      </c>
      <c r="AF1115" s="502" t="s">
        <v>25</v>
      </c>
      <c r="AG1115" s="504" t="s">
        <v>26</v>
      </c>
      <c r="AH1115" s="512" t="s">
        <v>24</v>
      </c>
      <c r="AI1115" s="502" t="s">
        <v>25</v>
      </c>
      <c r="AJ1115" s="504" t="s">
        <v>26</v>
      </c>
      <c r="AK1115" s="512" t="s">
        <v>24</v>
      </c>
      <c r="AL1115" s="502" t="s">
        <v>25</v>
      </c>
      <c r="AM1115" s="504" t="s">
        <v>26</v>
      </c>
      <c r="AN1115" s="512" t="s">
        <v>24</v>
      </c>
      <c r="AO1115" s="502" t="s">
        <v>25</v>
      </c>
      <c r="AP1115" s="504" t="s">
        <v>26</v>
      </c>
      <c r="AQ1115" s="512" t="s">
        <v>24</v>
      </c>
      <c r="AR1115" s="502" t="s">
        <v>25</v>
      </c>
      <c r="AS1115" s="504" t="s">
        <v>26</v>
      </c>
      <c r="AT1115" s="544" t="s">
        <v>24</v>
      </c>
      <c r="AU1115" s="552" t="s">
        <v>27</v>
      </c>
    </row>
    <row r="1116" spans="1:47" ht="15" customHeight="1">
      <c r="A1116" s="547"/>
      <c r="B1116" s="533"/>
      <c r="C1116" s="533"/>
      <c r="D1116" s="533"/>
      <c r="E1116" s="533"/>
      <c r="F1116" s="551"/>
      <c r="G1116" s="513"/>
      <c r="H1116" s="503"/>
      <c r="I1116" s="505"/>
      <c r="J1116" s="513"/>
      <c r="K1116" s="503"/>
      <c r="L1116" s="505"/>
      <c r="M1116" s="513"/>
      <c r="N1116" s="503"/>
      <c r="O1116" s="505"/>
      <c r="P1116" s="513"/>
      <c r="Q1116" s="503"/>
      <c r="R1116" s="505"/>
      <c r="S1116" s="513"/>
      <c r="T1116" s="503"/>
      <c r="U1116" s="505"/>
      <c r="V1116" s="513"/>
      <c r="W1116" s="503"/>
      <c r="X1116" s="543"/>
      <c r="Y1116" s="513"/>
      <c r="Z1116" s="503"/>
      <c r="AA1116" s="505"/>
      <c r="AB1116" s="513"/>
      <c r="AC1116" s="503"/>
      <c r="AD1116" s="505"/>
      <c r="AE1116" s="513"/>
      <c r="AF1116" s="503"/>
      <c r="AG1116" s="505"/>
      <c r="AH1116" s="513"/>
      <c r="AI1116" s="503"/>
      <c r="AJ1116" s="505"/>
      <c r="AK1116" s="513"/>
      <c r="AL1116" s="503"/>
      <c r="AM1116" s="505"/>
      <c r="AN1116" s="513"/>
      <c r="AO1116" s="503"/>
      <c r="AP1116" s="505"/>
      <c r="AQ1116" s="513"/>
      <c r="AR1116" s="503"/>
      <c r="AS1116" s="505"/>
      <c r="AT1116" s="545"/>
      <c r="AU1116" s="553"/>
    </row>
    <row r="1117" spans="1:47" ht="15" customHeight="1">
      <c r="A1117" s="534" t="s">
        <v>521</v>
      </c>
      <c r="B1117" s="548" t="s">
        <v>525</v>
      </c>
      <c r="C1117" s="536">
        <v>2225</v>
      </c>
      <c r="D1117" s="564" t="s">
        <v>526</v>
      </c>
      <c r="E1117" s="540" t="s">
        <v>527</v>
      </c>
      <c r="F1117" s="91" t="s">
        <v>31</v>
      </c>
      <c r="G1117" s="103"/>
      <c r="H1117" s="75">
        <f t="shared" ref="H1117:H1125" si="1358">G1117-I1117</f>
        <v>0</v>
      </c>
      <c r="I1117" s="104"/>
      <c r="J1117" s="103"/>
      <c r="K1117" s="75">
        <f t="shared" ref="K1117:K1125" si="1359">J1117-L1117</f>
        <v>0</v>
      </c>
      <c r="L1117" s="104"/>
      <c r="M1117" s="103"/>
      <c r="N1117" s="75">
        <f t="shared" ref="N1117:N1125" si="1360">M1117-O1117</f>
        <v>0</v>
      </c>
      <c r="O1117" s="104"/>
      <c r="P1117" s="103"/>
      <c r="Q1117" s="75">
        <f t="shared" ref="Q1117:Q1125" si="1361">P1117-R1117</f>
        <v>0</v>
      </c>
      <c r="R1117" s="104"/>
      <c r="S1117" s="103"/>
      <c r="T1117" s="75">
        <f t="shared" ref="T1117:T1125" si="1362">S1117-U1117</f>
        <v>0</v>
      </c>
      <c r="U1117" s="104"/>
      <c r="V1117" s="103"/>
      <c r="W1117" s="75">
        <f t="shared" ref="W1117:W1125" si="1363">V1117-X1117</f>
        <v>0</v>
      </c>
      <c r="X1117" s="123"/>
      <c r="Y1117" s="103"/>
      <c r="Z1117" s="75">
        <f t="shared" ref="Z1117:Z1125" si="1364">Y1117-AA1117</f>
        <v>0</v>
      </c>
      <c r="AA1117" s="104"/>
      <c r="AB1117" s="103"/>
      <c r="AC1117" s="75">
        <f t="shared" ref="AC1117:AC1125" si="1365">AB1117-AD1117</f>
        <v>0</v>
      </c>
      <c r="AD1117" s="104"/>
      <c r="AE1117" s="103"/>
      <c r="AF1117" s="75">
        <f t="shared" ref="AF1117:AF1125" si="1366">AE1117-AG1117</f>
        <v>0</v>
      </c>
      <c r="AG1117" s="104"/>
      <c r="AH1117" s="103"/>
      <c r="AI1117" s="75">
        <f t="shared" ref="AI1117:AI1125" si="1367">AH1117-AJ1117</f>
        <v>0</v>
      </c>
      <c r="AJ1117" s="104"/>
      <c r="AK1117" s="103"/>
      <c r="AL1117" s="75">
        <f t="shared" ref="AL1117:AL1125" si="1368">AK1117-AM1117</f>
        <v>0</v>
      </c>
      <c r="AM1117" s="104"/>
      <c r="AN1117" s="103"/>
      <c r="AO1117" s="75">
        <f t="shared" ref="AO1117:AO1167" si="1369">AN1117-AP1117</f>
        <v>0</v>
      </c>
      <c r="AP1117" s="104"/>
      <c r="AQ1117" s="103"/>
      <c r="AR1117" s="75">
        <f t="shared" ref="AR1117:AR1167" si="1370">AQ1117-AS1117</f>
        <v>0</v>
      </c>
      <c r="AS1117" s="104"/>
      <c r="AT1117" s="98"/>
      <c r="AU1117" s="77" t="s">
        <v>32</v>
      </c>
    </row>
    <row r="1118" spans="1:47">
      <c r="A1118" s="534"/>
      <c r="B1118" s="548"/>
      <c r="C1118" s="536"/>
      <c r="D1118" s="564"/>
      <c r="E1118" s="540"/>
      <c r="F1118" s="91" t="s">
        <v>33</v>
      </c>
      <c r="G1118" s="103"/>
      <c r="H1118" s="75">
        <f t="shared" si="1358"/>
        <v>0</v>
      </c>
      <c r="I1118" s="104"/>
      <c r="J1118" s="103"/>
      <c r="K1118" s="75">
        <f t="shared" si="1359"/>
        <v>0</v>
      </c>
      <c r="L1118" s="104"/>
      <c r="M1118" s="103"/>
      <c r="N1118" s="75">
        <f t="shared" si="1360"/>
        <v>0</v>
      </c>
      <c r="O1118" s="104"/>
      <c r="P1118" s="103"/>
      <c r="Q1118" s="75">
        <f t="shared" si="1361"/>
        <v>0</v>
      </c>
      <c r="R1118" s="104"/>
      <c r="S1118" s="103"/>
      <c r="T1118" s="75">
        <f t="shared" si="1362"/>
        <v>0</v>
      </c>
      <c r="U1118" s="104"/>
      <c r="V1118" s="103"/>
      <c r="W1118" s="75">
        <f t="shared" si="1363"/>
        <v>0</v>
      </c>
      <c r="X1118" s="123"/>
      <c r="Y1118" s="103"/>
      <c r="Z1118" s="75">
        <f t="shared" si="1364"/>
        <v>0</v>
      </c>
      <c r="AA1118" s="104"/>
      <c r="AB1118" s="103"/>
      <c r="AC1118" s="75">
        <f t="shared" si="1365"/>
        <v>0</v>
      </c>
      <c r="AD1118" s="104"/>
      <c r="AE1118" s="103"/>
      <c r="AF1118" s="75">
        <f t="shared" si="1366"/>
        <v>0</v>
      </c>
      <c r="AG1118" s="104"/>
      <c r="AH1118" s="103"/>
      <c r="AI1118" s="75">
        <f t="shared" si="1367"/>
        <v>0</v>
      </c>
      <c r="AJ1118" s="104"/>
      <c r="AK1118" s="103"/>
      <c r="AL1118" s="75">
        <f t="shared" si="1368"/>
        <v>0</v>
      </c>
      <c r="AM1118" s="104"/>
      <c r="AN1118" s="103"/>
      <c r="AO1118" s="75">
        <f t="shared" si="1369"/>
        <v>0</v>
      </c>
      <c r="AP1118" s="104"/>
      <c r="AQ1118" s="103"/>
      <c r="AR1118" s="75">
        <f t="shared" si="1370"/>
        <v>0</v>
      </c>
      <c r="AS1118" s="104"/>
      <c r="AT1118" s="98"/>
      <c r="AU1118" s="78">
        <f>SUM(G1117:G1125,J1117:J1125,M1117:M1125,P1117:P1125,S1117:S1125,V1117:V1125,Y1117:Y1125,AB1117:AB1125,AE1117:AE1125,AH1117:AH1125,AK1117:AK1125,AT1117:AT1125,AN1117:AN1125,AQ1117:AQ1125)</f>
        <v>604900</v>
      </c>
    </row>
    <row r="1119" spans="1:47">
      <c r="A1119" s="534"/>
      <c r="B1119" s="548"/>
      <c r="C1119" s="536"/>
      <c r="D1119" s="564"/>
      <c r="E1119" s="540"/>
      <c r="F1119" s="91" t="s">
        <v>34</v>
      </c>
      <c r="G1119" s="103"/>
      <c r="H1119" s="75">
        <f t="shared" si="1358"/>
        <v>0</v>
      </c>
      <c r="I1119" s="104"/>
      <c r="J1119" s="103"/>
      <c r="K1119" s="75">
        <f t="shared" si="1359"/>
        <v>0</v>
      </c>
      <c r="L1119" s="104"/>
      <c r="M1119" s="103"/>
      <c r="N1119" s="75">
        <f t="shared" si="1360"/>
        <v>0</v>
      </c>
      <c r="O1119" s="104"/>
      <c r="P1119" s="103"/>
      <c r="Q1119" s="75">
        <f t="shared" si="1361"/>
        <v>0</v>
      </c>
      <c r="R1119" s="104"/>
      <c r="S1119" s="103"/>
      <c r="T1119" s="75">
        <f t="shared" si="1362"/>
        <v>0</v>
      </c>
      <c r="U1119" s="104"/>
      <c r="V1119" s="103"/>
      <c r="W1119" s="75">
        <f t="shared" si="1363"/>
        <v>0</v>
      </c>
      <c r="X1119" s="123"/>
      <c r="Y1119" s="168">
        <v>15260</v>
      </c>
      <c r="Z1119" s="75">
        <f t="shared" si="1364"/>
        <v>0</v>
      </c>
      <c r="AA1119" s="170">
        <v>15260</v>
      </c>
      <c r="AB1119" s="103"/>
      <c r="AC1119" s="75">
        <f t="shared" si="1365"/>
        <v>0</v>
      </c>
      <c r="AD1119" s="104"/>
      <c r="AE1119" s="103"/>
      <c r="AF1119" s="75">
        <f t="shared" si="1366"/>
        <v>0</v>
      </c>
      <c r="AG1119" s="104"/>
      <c r="AH1119" s="103"/>
      <c r="AI1119" s="75">
        <f t="shared" si="1367"/>
        <v>0</v>
      </c>
      <c r="AJ1119" s="104"/>
      <c r="AK1119" s="103"/>
      <c r="AL1119" s="75">
        <f t="shared" si="1368"/>
        <v>0</v>
      </c>
      <c r="AM1119" s="104"/>
      <c r="AN1119" s="103"/>
      <c r="AO1119" s="75">
        <f t="shared" si="1369"/>
        <v>0</v>
      </c>
      <c r="AP1119" s="104"/>
      <c r="AQ1119" s="103"/>
      <c r="AR1119" s="75">
        <f t="shared" si="1370"/>
        <v>0</v>
      </c>
      <c r="AS1119" s="104"/>
      <c r="AT1119" s="98"/>
      <c r="AU1119" s="79" t="s">
        <v>35</v>
      </c>
    </row>
    <row r="1120" spans="1:47">
      <c r="A1120" s="534"/>
      <c r="B1120" s="548"/>
      <c r="C1120" s="536"/>
      <c r="D1120" s="564"/>
      <c r="E1120" s="540"/>
      <c r="F1120" s="91" t="s">
        <v>36</v>
      </c>
      <c r="G1120" s="103"/>
      <c r="H1120" s="75">
        <f t="shared" si="1358"/>
        <v>0</v>
      </c>
      <c r="I1120" s="104"/>
      <c r="J1120" s="103"/>
      <c r="K1120" s="75">
        <f t="shared" si="1359"/>
        <v>0</v>
      </c>
      <c r="L1120" s="104"/>
      <c r="M1120" s="103"/>
      <c r="N1120" s="75">
        <f t="shared" si="1360"/>
        <v>0</v>
      </c>
      <c r="O1120" s="104"/>
      <c r="P1120" s="103"/>
      <c r="Q1120" s="75">
        <f t="shared" si="1361"/>
        <v>0</v>
      </c>
      <c r="R1120" s="104"/>
      <c r="S1120" s="103"/>
      <c r="T1120" s="75">
        <f t="shared" si="1362"/>
        <v>0</v>
      </c>
      <c r="U1120" s="104"/>
      <c r="V1120" s="103"/>
      <c r="W1120" s="75">
        <f t="shared" si="1363"/>
        <v>0</v>
      </c>
      <c r="X1120" s="123"/>
      <c r="Y1120" s="103"/>
      <c r="Z1120" s="75">
        <f t="shared" si="1364"/>
        <v>0</v>
      </c>
      <c r="AA1120" s="104"/>
      <c r="AB1120" s="103"/>
      <c r="AC1120" s="75">
        <f t="shared" si="1365"/>
        <v>0</v>
      </c>
      <c r="AD1120" s="104"/>
      <c r="AE1120" s="103"/>
      <c r="AF1120" s="75">
        <f t="shared" si="1366"/>
        <v>0</v>
      </c>
      <c r="AG1120" s="104"/>
      <c r="AH1120" s="103"/>
      <c r="AI1120" s="75">
        <f t="shared" si="1367"/>
        <v>0</v>
      </c>
      <c r="AJ1120" s="104"/>
      <c r="AK1120" s="103"/>
      <c r="AL1120" s="75">
        <f t="shared" si="1368"/>
        <v>0</v>
      </c>
      <c r="AM1120" s="104"/>
      <c r="AN1120" s="103"/>
      <c r="AO1120" s="75">
        <f t="shared" si="1369"/>
        <v>0</v>
      </c>
      <c r="AP1120" s="104"/>
      <c r="AQ1120" s="103"/>
      <c r="AR1120" s="75">
        <f t="shared" si="1370"/>
        <v>0</v>
      </c>
      <c r="AS1120" s="104"/>
      <c r="AT1120" s="98"/>
      <c r="AU1120" s="78">
        <f>SUM(H1117:H1125,K1117:K1125,N1117:N1125,Q1117:Q1125,T1117:T1125,W1117:W1125,Z1117:Z1125,AC1117:AC1125,AF1117:AF1125,AI1117:AI1125,AL1117:AL1125,AO1117:AO1125,AR1117:AR1125)</f>
        <v>149640</v>
      </c>
    </row>
    <row r="1121" spans="1:47">
      <c r="A1121" s="534"/>
      <c r="B1121" s="548"/>
      <c r="C1121" s="536"/>
      <c r="D1121" s="564"/>
      <c r="E1121" s="540"/>
      <c r="F1121" s="91" t="s">
        <v>37</v>
      </c>
      <c r="G1121" s="103"/>
      <c r="H1121" s="75">
        <f t="shared" si="1358"/>
        <v>0</v>
      </c>
      <c r="I1121" s="104"/>
      <c r="J1121" s="103"/>
      <c r="K1121" s="75">
        <f t="shared" si="1359"/>
        <v>0</v>
      </c>
      <c r="L1121" s="104"/>
      <c r="M1121" s="103"/>
      <c r="N1121" s="75">
        <f t="shared" si="1360"/>
        <v>0</v>
      </c>
      <c r="O1121" s="104"/>
      <c r="P1121" s="103"/>
      <c r="Q1121" s="75">
        <f t="shared" si="1361"/>
        <v>0</v>
      </c>
      <c r="R1121" s="104"/>
      <c r="S1121" s="103"/>
      <c r="T1121" s="75">
        <f t="shared" si="1362"/>
        <v>0</v>
      </c>
      <c r="U1121" s="104"/>
      <c r="V1121" s="103"/>
      <c r="W1121" s="75">
        <f t="shared" si="1363"/>
        <v>0</v>
      </c>
      <c r="X1121" s="123"/>
      <c r="Y1121" s="103"/>
      <c r="Z1121" s="75">
        <f t="shared" si="1364"/>
        <v>0</v>
      </c>
      <c r="AA1121" s="104"/>
      <c r="AB1121" s="103"/>
      <c r="AC1121" s="75">
        <f t="shared" si="1365"/>
        <v>0</v>
      </c>
      <c r="AD1121" s="104"/>
      <c r="AE1121" s="103"/>
      <c r="AF1121" s="75">
        <f t="shared" si="1366"/>
        <v>0</v>
      </c>
      <c r="AG1121" s="104"/>
      <c r="AH1121" s="103"/>
      <c r="AI1121" s="75">
        <f t="shared" si="1367"/>
        <v>0</v>
      </c>
      <c r="AJ1121" s="104"/>
      <c r="AK1121" s="103"/>
      <c r="AL1121" s="75">
        <f t="shared" si="1368"/>
        <v>0</v>
      </c>
      <c r="AM1121" s="104"/>
      <c r="AN1121" s="103"/>
      <c r="AO1121" s="75">
        <f t="shared" si="1369"/>
        <v>0</v>
      </c>
      <c r="AP1121" s="104"/>
      <c r="AQ1121" s="103"/>
      <c r="AR1121" s="75">
        <f t="shared" si="1370"/>
        <v>0</v>
      </c>
      <c r="AS1121" s="104"/>
      <c r="AT1121" s="98"/>
      <c r="AU1121" s="79" t="s">
        <v>38</v>
      </c>
    </row>
    <row r="1122" spans="1:47">
      <c r="A1122" s="534"/>
      <c r="B1122" s="548"/>
      <c r="C1122" s="536"/>
      <c r="D1122" s="564"/>
      <c r="E1122" s="540"/>
      <c r="F1122" s="91" t="s">
        <v>40</v>
      </c>
      <c r="G1122" s="103"/>
      <c r="H1122" s="75">
        <f t="shared" si="1358"/>
        <v>0</v>
      </c>
      <c r="I1122" s="104"/>
      <c r="J1122" s="103"/>
      <c r="K1122" s="75">
        <f t="shared" si="1359"/>
        <v>0</v>
      </c>
      <c r="L1122" s="104"/>
      <c r="M1122" s="103"/>
      <c r="N1122" s="75">
        <f t="shared" si="1360"/>
        <v>0</v>
      </c>
      <c r="O1122" s="104"/>
      <c r="P1122" s="103"/>
      <c r="Q1122" s="75">
        <f t="shared" si="1361"/>
        <v>0</v>
      </c>
      <c r="R1122" s="104"/>
      <c r="S1122" s="103"/>
      <c r="T1122" s="75">
        <f t="shared" si="1362"/>
        <v>0</v>
      </c>
      <c r="U1122" s="104"/>
      <c r="V1122" s="103"/>
      <c r="W1122" s="75">
        <f t="shared" si="1363"/>
        <v>0</v>
      </c>
      <c r="X1122" s="104"/>
      <c r="Y1122" s="103"/>
      <c r="Z1122" s="75">
        <f t="shared" si="1364"/>
        <v>0</v>
      </c>
      <c r="AA1122" s="104"/>
      <c r="AB1122" s="103">
        <v>589640</v>
      </c>
      <c r="AC1122" s="75">
        <f t="shared" si="1365"/>
        <v>149640</v>
      </c>
      <c r="AD1122" s="104">
        <v>440000</v>
      </c>
      <c r="AE1122" s="103"/>
      <c r="AF1122" s="75">
        <f t="shared" si="1366"/>
        <v>0</v>
      </c>
      <c r="AG1122" s="104"/>
      <c r="AH1122" s="103"/>
      <c r="AI1122" s="75">
        <f t="shared" si="1367"/>
        <v>0</v>
      </c>
      <c r="AJ1122" s="104"/>
      <c r="AK1122" s="103"/>
      <c r="AL1122" s="75">
        <f t="shared" si="1368"/>
        <v>0</v>
      </c>
      <c r="AM1122" s="104"/>
      <c r="AN1122" s="103"/>
      <c r="AO1122" s="75">
        <f t="shared" si="1369"/>
        <v>0</v>
      </c>
      <c r="AP1122" s="104"/>
      <c r="AQ1122" s="103"/>
      <c r="AR1122" s="75">
        <f t="shared" si="1370"/>
        <v>0</v>
      </c>
      <c r="AS1122" s="104"/>
      <c r="AT1122" s="98"/>
      <c r="AU1122" s="78">
        <f>SUM(I1117:I1125,L1117:L1125,O1117:O1125,R1117:R1125,U1117:U1125,X1117:X1125,AA1117:AA1125,AD1117:AD1125,AG1117:AG1125,AM1117:AM1125,AP1117:AP1125,AS1117:AS1125)</f>
        <v>455260</v>
      </c>
    </row>
    <row r="1123" spans="1:47">
      <c r="A1123" s="534"/>
      <c r="B1123" s="548"/>
      <c r="C1123" s="536"/>
      <c r="D1123" s="564"/>
      <c r="E1123" s="540"/>
      <c r="F1123" s="91" t="s">
        <v>41</v>
      </c>
      <c r="G1123" s="103"/>
      <c r="H1123" s="75">
        <f t="shared" si="1358"/>
        <v>0</v>
      </c>
      <c r="I1123" s="104"/>
      <c r="J1123" s="103"/>
      <c r="K1123" s="75">
        <f t="shared" si="1359"/>
        <v>0</v>
      </c>
      <c r="L1123" s="104"/>
      <c r="M1123" s="103"/>
      <c r="N1123" s="75">
        <f t="shared" si="1360"/>
        <v>0</v>
      </c>
      <c r="O1123" s="104"/>
      <c r="P1123" s="103"/>
      <c r="Q1123" s="75">
        <f t="shared" si="1361"/>
        <v>0</v>
      </c>
      <c r="R1123" s="104"/>
      <c r="S1123" s="103"/>
      <c r="T1123" s="75">
        <f t="shared" si="1362"/>
        <v>0</v>
      </c>
      <c r="U1123" s="104"/>
      <c r="V1123" s="103"/>
      <c r="W1123" s="75">
        <f t="shared" si="1363"/>
        <v>0</v>
      </c>
      <c r="X1123" s="123"/>
      <c r="Y1123" s="103"/>
      <c r="Z1123" s="75">
        <f t="shared" si="1364"/>
        <v>0</v>
      </c>
      <c r="AA1123" s="104"/>
      <c r="AB1123" s="103"/>
      <c r="AC1123" s="75">
        <f t="shared" si="1365"/>
        <v>0</v>
      </c>
      <c r="AD1123" s="104"/>
      <c r="AE1123" s="103"/>
      <c r="AF1123" s="75">
        <f t="shared" si="1366"/>
        <v>0</v>
      </c>
      <c r="AG1123" s="104"/>
      <c r="AH1123" s="103"/>
      <c r="AI1123" s="75">
        <f t="shared" si="1367"/>
        <v>0</v>
      </c>
      <c r="AJ1123" s="104"/>
      <c r="AK1123" s="103"/>
      <c r="AL1123" s="75">
        <f t="shared" si="1368"/>
        <v>0</v>
      </c>
      <c r="AM1123" s="104"/>
      <c r="AN1123" s="103"/>
      <c r="AO1123" s="75">
        <f t="shared" si="1369"/>
        <v>0</v>
      </c>
      <c r="AP1123" s="104"/>
      <c r="AQ1123" s="103"/>
      <c r="AR1123" s="75">
        <f t="shared" si="1370"/>
        <v>0</v>
      </c>
      <c r="AS1123" s="104"/>
      <c r="AT1123" s="98"/>
      <c r="AU1123" s="79" t="s">
        <v>42</v>
      </c>
    </row>
    <row r="1124" spans="1:47">
      <c r="A1124" s="534"/>
      <c r="B1124" s="548"/>
      <c r="C1124" s="536"/>
      <c r="D1124" s="564"/>
      <c r="E1124" s="540"/>
      <c r="F1124" s="91" t="s">
        <v>43</v>
      </c>
      <c r="G1124" s="103"/>
      <c r="H1124" s="75">
        <f t="shared" si="1358"/>
        <v>0</v>
      </c>
      <c r="I1124" s="104"/>
      <c r="J1124" s="103"/>
      <c r="K1124" s="75">
        <f t="shared" si="1359"/>
        <v>0</v>
      </c>
      <c r="L1124" s="104"/>
      <c r="M1124" s="103"/>
      <c r="N1124" s="75">
        <f t="shared" si="1360"/>
        <v>0</v>
      </c>
      <c r="O1124" s="104"/>
      <c r="P1124" s="103"/>
      <c r="Q1124" s="75">
        <f t="shared" si="1361"/>
        <v>0</v>
      </c>
      <c r="R1124" s="104"/>
      <c r="S1124" s="103"/>
      <c r="T1124" s="75">
        <f t="shared" si="1362"/>
        <v>0</v>
      </c>
      <c r="U1124" s="104"/>
      <c r="V1124" s="103"/>
      <c r="W1124" s="75">
        <f t="shared" si="1363"/>
        <v>0</v>
      </c>
      <c r="X1124" s="123"/>
      <c r="Y1124" s="103"/>
      <c r="Z1124" s="75">
        <f t="shared" si="1364"/>
        <v>0</v>
      </c>
      <c r="AA1124" s="104"/>
      <c r="AB1124" s="103"/>
      <c r="AC1124" s="75">
        <f t="shared" si="1365"/>
        <v>0</v>
      </c>
      <c r="AD1124" s="104"/>
      <c r="AE1124" s="103"/>
      <c r="AF1124" s="75">
        <f t="shared" si="1366"/>
        <v>0</v>
      </c>
      <c r="AG1124" s="104"/>
      <c r="AH1124" s="103"/>
      <c r="AI1124" s="75">
        <f t="shared" si="1367"/>
        <v>0</v>
      </c>
      <c r="AJ1124" s="104"/>
      <c r="AK1124" s="103"/>
      <c r="AL1124" s="75">
        <f t="shared" si="1368"/>
        <v>0</v>
      </c>
      <c r="AM1124" s="104"/>
      <c r="AN1124" s="103"/>
      <c r="AO1124" s="75">
        <f t="shared" si="1369"/>
        <v>0</v>
      </c>
      <c r="AP1124" s="104"/>
      <c r="AQ1124" s="103"/>
      <c r="AR1124" s="75">
        <f t="shared" si="1370"/>
        <v>0</v>
      </c>
      <c r="AS1124" s="104"/>
      <c r="AT1124" s="98"/>
      <c r="AU1124" s="80">
        <f>AU1122/AU1118</f>
        <v>0.75262026781286162</v>
      </c>
    </row>
    <row r="1125" spans="1:47" ht="15">
      <c r="A1125" s="535"/>
      <c r="B1125" s="549"/>
      <c r="C1125" s="537"/>
      <c r="D1125" s="567"/>
      <c r="E1125" s="541"/>
      <c r="F1125" s="92" t="s">
        <v>44</v>
      </c>
      <c r="G1125" s="105"/>
      <c r="H1125" s="81">
        <f t="shared" si="1358"/>
        <v>0</v>
      </c>
      <c r="I1125" s="106"/>
      <c r="J1125" s="105"/>
      <c r="K1125" s="81">
        <f t="shared" si="1359"/>
        <v>0</v>
      </c>
      <c r="L1125" s="106"/>
      <c r="M1125" s="105"/>
      <c r="N1125" s="81">
        <f t="shared" si="1360"/>
        <v>0</v>
      </c>
      <c r="O1125" s="106"/>
      <c r="P1125" s="105"/>
      <c r="Q1125" s="81">
        <f t="shared" si="1361"/>
        <v>0</v>
      </c>
      <c r="R1125" s="106"/>
      <c r="S1125" s="105"/>
      <c r="T1125" s="81">
        <f t="shared" si="1362"/>
        <v>0</v>
      </c>
      <c r="U1125" s="106"/>
      <c r="V1125" s="105"/>
      <c r="W1125" s="81">
        <f t="shared" si="1363"/>
        <v>0</v>
      </c>
      <c r="X1125" s="124"/>
      <c r="Y1125" s="105"/>
      <c r="Z1125" s="81">
        <f t="shared" si="1364"/>
        <v>0</v>
      </c>
      <c r="AA1125" s="106"/>
      <c r="AB1125" s="105"/>
      <c r="AC1125" s="81">
        <f t="shared" si="1365"/>
        <v>0</v>
      </c>
      <c r="AD1125" s="106"/>
      <c r="AE1125" s="105"/>
      <c r="AF1125" s="81">
        <f t="shared" si="1366"/>
        <v>0</v>
      </c>
      <c r="AG1125" s="106"/>
      <c r="AH1125" s="105"/>
      <c r="AI1125" s="81">
        <f t="shared" si="1367"/>
        <v>0</v>
      </c>
      <c r="AJ1125" s="106"/>
      <c r="AK1125" s="105"/>
      <c r="AL1125" s="81">
        <f t="shared" si="1368"/>
        <v>0</v>
      </c>
      <c r="AM1125" s="106"/>
      <c r="AN1125" s="105"/>
      <c r="AO1125" s="81">
        <f t="shared" si="1369"/>
        <v>0</v>
      </c>
      <c r="AP1125" s="106"/>
      <c r="AQ1125" s="105"/>
      <c r="AR1125" s="81">
        <f t="shared" si="1370"/>
        <v>0</v>
      </c>
      <c r="AS1125" s="106"/>
      <c r="AT1125" s="99"/>
      <c r="AU1125" s="82"/>
    </row>
    <row r="1126" spans="1:47" ht="15">
      <c r="A1126" s="546" t="s">
        <v>22</v>
      </c>
      <c r="B1126" s="532" t="s">
        <v>18</v>
      </c>
      <c r="C1126" s="532" t="s">
        <v>19</v>
      </c>
      <c r="D1126" s="532" t="s">
        <v>204</v>
      </c>
      <c r="E1126" s="532" t="s">
        <v>21</v>
      </c>
      <c r="F1126" s="475" t="s">
        <v>23</v>
      </c>
      <c r="G1126" s="512" t="s">
        <v>24</v>
      </c>
      <c r="H1126" s="502" t="s">
        <v>25</v>
      </c>
      <c r="I1126" s="504" t="s">
        <v>26</v>
      </c>
      <c r="J1126" s="512" t="s">
        <v>24</v>
      </c>
      <c r="K1126" s="502" t="s">
        <v>25</v>
      </c>
      <c r="L1126" s="504" t="s">
        <v>26</v>
      </c>
      <c r="M1126" s="512" t="s">
        <v>24</v>
      </c>
      <c r="N1126" s="502" t="s">
        <v>25</v>
      </c>
      <c r="O1126" s="504" t="s">
        <v>26</v>
      </c>
      <c r="P1126" s="512" t="s">
        <v>24</v>
      </c>
      <c r="Q1126" s="502" t="s">
        <v>25</v>
      </c>
      <c r="R1126" s="504" t="s">
        <v>26</v>
      </c>
      <c r="S1126" s="512" t="s">
        <v>24</v>
      </c>
      <c r="T1126" s="502" t="s">
        <v>25</v>
      </c>
      <c r="U1126" s="504" t="s">
        <v>26</v>
      </c>
      <c r="V1126" s="512" t="s">
        <v>24</v>
      </c>
      <c r="W1126" s="502" t="s">
        <v>25</v>
      </c>
      <c r="X1126" s="504" t="s">
        <v>26</v>
      </c>
      <c r="Y1126" s="512" t="s">
        <v>24</v>
      </c>
      <c r="Z1126" s="502" t="s">
        <v>25</v>
      </c>
      <c r="AA1126" s="504" t="s">
        <v>26</v>
      </c>
      <c r="AB1126" s="512" t="s">
        <v>24</v>
      </c>
      <c r="AC1126" s="502" t="s">
        <v>25</v>
      </c>
      <c r="AD1126" s="504" t="s">
        <v>26</v>
      </c>
      <c r="AE1126" s="512" t="s">
        <v>24</v>
      </c>
      <c r="AF1126" s="502" t="s">
        <v>25</v>
      </c>
      <c r="AG1126" s="504" t="s">
        <v>26</v>
      </c>
      <c r="AH1126" s="512" t="s">
        <v>24</v>
      </c>
      <c r="AI1126" s="502" t="s">
        <v>25</v>
      </c>
      <c r="AJ1126" s="504" t="s">
        <v>26</v>
      </c>
      <c r="AK1126" s="512" t="s">
        <v>24</v>
      </c>
      <c r="AL1126" s="502" t="s">
        <v>25</v>
      </c>
      <c r="AM1126" s="504" t="s">
        <v>26</v>
      </c>
      <c r="AN1126" s="512" t="s">
        <v>24</v>
      </c>
      <c r="AO1126" s="502" t="s">
        <v>25</v>
      </c>
      <c r="AP1126" s="504" t="s">
        <v>26</v>
      </c>
      <c r="AQ1126" s="512" t="s">
        <v>24</v>
      </c>
      <c r="AR1126" s="502" t="s">
        <v>25</v>
      </c>
      <c r="AS1126" s="504" t="s">
        <v>26</v>
      </c>
      <c r="AT1126" s="544" t="s">
        <v>24</v>
      </c>
      <c r="AU1126" s="552" t="s">
        <v>27</v>
      </c>
    </row>
    <row r="1127" spans="1:47" ht="15">
      <c r="A1127" s="547"/>
      <c r="B1127" s="533"/>
      <c r="C1127" s="533"/>
      <c r="D1127" s="533"/>
      <c r="E1127" s="533"/>
      <c r="F1127" s="476"/>
      <c r="G1127" s="513"/>
      <c r="H1127" s="503"/>
      <c r="I1127" s="505"/>
      <c r="J1127" s="513"/>
      <c r="K1127" s="503"/>
      <c r="L1127" s="505"/>
      <c r="M1127" s="513"/>
      <c r="N1127" s="503"/>
      <c r="O1127" s="505"/>
      <c r="P1127" s="513"/>
      <c r="Q1127" s="503"/>
      <c r="R1127" s="505"/>
      <c r="S1127" s="513"/>
      <c r="T1127" s="503"/>
      <c r="U1127" s="505"/>
      <c r="V1127" s="513"/>
      <c r="W1127" s="503"/>
      <c r="X1127" s="505"/>
      <c r="Y1127" s="513"/>
      <c r="Z1127" s="503"/>
      <c r="AA1127" s="505"/>
      <c r="AB1127" s="513"/>
      <c r="AC1127" s="503"/>
      <c r="AD1127" s="505"/>
      <c r="AE1127" s="513"/>
      <c r="AF1127" s="503"/>
      <c r="AG1127" s="505"/>
      <c r="AH1127" s="513"/>
      <c r="AI1127" s="503"/>
      <c r="AJ1127" s="505"/>
      <c r="AK1127" s="513"/>
      <c r="AL1127" s="503"/>
      <c r="AM1127" s="505"/>
      <c r="AN1127" s="513"/>
      <c r="AO1127" s="503"/>
      <c r="AP1127" s="505"/>
      <c r="AQ1127" s="513"/>
      <c r="AR1127" s="503"/>
      <c r="AS1127" s="505"/>
      <c r="AT1127" s="545"/>
      <c r="AU1127" s="553"/>
    </row>
    <row r="1128" spans="1:47" ht="15" customHeight="1">
      <c r="A1128" s="534" t="s">
        <v>205</v>
      </c>
      <c r="B1128" s="548" t="s">
        <v>218</v>
      </c>
      <c r="C1128" s="536">
        <v>2980</v>
      </c>
      <c r="D1128" s="538" t="s">
        <v>219</v>
      </c>
      <c r="E1128" s="540" t="s">
        <v>220</v>
      </c>
      <c r="F1128" s="51" t="s">
        <v>31</v>
      </c>
      <c r="G1128" s="103"/>
      <c r="H1128" s="75">
        <f t="shared" ref="H1128:H1136" si="1371">G1128-I1128</f>
        <v>0</v>
      </c>
      <c r="I1128" s="104"/>
      <c r="J1128" s="103"/>
      <c r="K1128" s="75">
        <f t="shared" ref="K1128:K1136" si="1372">J1128-L1128</f>
        <v>0</v>
      </c>
      <c r="L1128" s="104"/>
      <c r="M1128" s="103"/>
      <c r="N1128" s="75">
        <f t="shared" ref="N1128:N1136" si="1373">M1128-O1128</f>
        <v>0</v>
      </c>
      <c r="O1128" s="104"/>
      <c r="P1128" s="103"/>
      <c r="Q1128" s="75">
        <f t="shared" ref="Q1128:Q1136" si="1374">P1128-R1128</f>
        <v>0</v>
      </c>
      <c r="R1128" s="104"/>
      <c r="S1128" s="103"/>
      <c r="T1128" s="75">
        <f t="shared" ref="T1128:T1136" si="1375">S1128-U1128</f>
        <v>0</v>
      </c>
      <c r="U1128" s="104"/>
      <c r="V1128" s="103"/>
      <c r="W1128" s="75">
        <f t="shared" ref="W1128:W1136" si="1376">V1128-X1128</f>
        <v>0</v>
      </c>
      <c r="X1128" s="104"/>
      <c r="Y1128" s="103"/>
      <c r="Z1128" s="75">
        <f t="shared" ref="Z1128:Z1136" si="1377">Y1128-AA1128</f>
        <v>0</v>
      </c>
      <c r="AA1128" s="104"/>
      <c r="AB1128" s="103"/>
      <c r="AC1128" s="75">
        <f t="shared" ref="AC1128:AC1136" si="1378">AB1128-AD1128</f>
        <v>0</v>
      </c>
      <c r="AD1128" s="104"/>
      <c r="AE1128" s="103"/>
      <c r="AF1128" s="75">
        <f t="shared" ref="AF1128:AF1136" si="1379">AE1128-AG1128</f>
        <v>0</v>
      </c>
      <c r="AG1128" s="104"/>
      <c r="AH1128" s="103"/>
      <c r="AI1128" s="75">
        <f t="shared" ref="AI1128:AI1136" si="1380">AH1128-AJ1128</f>
        <v>0</v>
      </c>
      <c r="AJ1128" s="104"/>
      <c r="AK1128" s="103"/>
      <c r="AL1128" s="75">
        <f t="shared" ref="AL1128:AL1136" si="1381">AK1128-AM1128</f>
        <v>0</v>
      </c>
      <c r="AM1128" s="104"/>
      <c r="AN1128" s="103"/>
      <c r="AO1128" s="75">
        <f t="shared" ref="AO1128:AO1136" si="1382">AN1128-AP1128</f>
        <v>0</v>
      </c>
      <c r="AP1128" s="104"/>
      <c r="AQ1128" s="103"/>
      <c r="AR1128" s="75">
        <f t="shared" ref="AR1128:AR1136" si="1383">AQ1128-AS1128</f>
        <v>0</v>
      </c>
      <c r="AS1128" s="104"/>
      <c r="AT1128" s="98"/>
      <c r="AU1128" s="77" t="s">
        <v>32</v>
      </c>
    </row>
    <row r="1129" spans="1:47" ht="15">
      <c r="A1129" s="534"/>
      <c r="B1129" s="548"/>
      <c r="C1129" s="536"/>
      <c r="D1129" s="538"/>
      <c r="E1129" s="540"/>
      <c r="F1129" s="52" t="s">
        <v>33</v>
      </c>
      <c r="G1129" s="103"/>
      <c r="H1129" s="75">
        <f t="shared" si="1371"/>
        <v>0</v>
      </c>
      <c r="I1129" s="104"/>
      <c r="J1129" s="103"/>
      <c r="K1129" s="75">
        <f t="shared" si="1372"/>
        <v>0</v>
      </c>
      <c r="L1129" s="104"/>
      <c r="M1129" s="103"/>
      <c r="N1129" s="75">
        <f t="shared" si="1373"/>
        <v>0</v>
      </c>
      <c r="O1129" s="104"/>
      <c r="P1129" s="103"/>
      <c r="Q1129" s="75">
        <f t="shared" si="1374"/>
        <v>0</v>
      </c>
      <c r="R1129" s="104"/>
      <c r="S1129" s="103"/>
      <c r="T1129" s="75">
        <f t="shared" si="1375"/>
        <v>0</v>
      </c>
      <c r="U1129" s="104"/>
      <c r="V1129" s="103"/>
      <c r="W1129" s="75">
        <f t="shared" si="1376"/>
        <v>0</v>
      </c>
      <c r="X1129" s="104"/>
      <c r="Y1129" s="103"/>
      <c r="Z1129" s="75">
        <f t="shared" si="1377"/>
        <v>0</v>
      </c>
      <c r="AA1129" s="104"/>
      <c r="AB1129" s="103"/>
      <c r="AC1129" s="75">
        <f t="shared" si="1378"/>
        <v>0</v>
      </c>
      <c r="AD1129" s="104"/>
      <c r="AE1129" s="103"/>
      <c r="AF1129" s="75">
        <f t="shared" si="1379"/>
        <v>0</v>
      </c>
      <c r="AG1129" s="104"/>
      <c r="AH1129" s="103"/>
      <c r="AI1129" s="75">
        <f t="shared" si="1380"/>
        <v>0</v>
      </c>
      <c r="AJ1129" s="104"/>
      <c r="AK1129" s="103"/>
      <c r="AL1129" s="75">
        <f t="shared" si="1381"/>
        <v>0</v>
      </c>
      <c r="AM1129" s="104"/>
      <c r="AN1129" s="103"/>
      <c r="AO1129" s="75">
        <f t="shared" si="1382"/>
        <v>0</v>
      </c>
      <c r="AP1129" s="104"/>
      <c r="AQ1129" s="103"/>
      <c r="AR1129" s="75">
        <f t="shared" si="1383"/>
        <v>0</v>
      </c>
      <c r="AS1129" s="104"/>
      <c r="AT1129" s="98"/>
      <c r="AU1129" s="78">
        <f>SUM(G1128:G1136,J1128:J1136,M1128:M1136,P1128:P1136,S1128:S1136,V1128:V1136,Y1128:Y1136,AB1128:AB1136,AE1128:AE1136,AH1128:AH1136,AK1128:AK1136,AT1128:AT1136,AN1128:AN1136,AQ1128:AQ1136)</f>
        <v>300000</v>
      </c>
    </row>
    <row r="1130" spans="1:47" ht="15">
      <c r="A1130" s="534"/>
      <c r="B1130" s="548"/>
      <c r="C1130" s="536"/>
      <c r="D1130" s="538"/>
      <c r="E1130" s="540"/>
      <c r="F1130" s="52" t="s">
        <v>34</v>
      </c>
      <c r="G1130" s="103"/>
      <c r="H1130" s="75">
        <f t="shared" si="1371"/>
        <v>0</v>
      </c>
      <c r="I1130" s="104"/>
      <c r="J1130" s="103"/>
      <c r="K1130" s="75">
        <f t="shared" si="1372"/>
        <v>0</v>
      </c>
      <c r="L1130" s="104"/>
      <c r="M1130" s="103"/>
      <c r="N1130" s="75">
        <f t="shared" si="1373"/>
        <v>0</v>
      </c>
      <c r="O1130" s="104"/>
      <c r="P1130" s="103"/>
      <c r="Q1130" s="75">
        <f t="shared" si="1374"/>
        <v>0</v>
      </c>
      <c r="R1130" s="104"/>
      <c r="S1130" s="103"/>
      <c r="T1130" s="75">
        <f t="shared" si="1375"/>
        <v>0</v>
      </c>
      <c r="U1130" s="104"/>
      <c r="V1130" s="103"/>
      <c r="W1130" s="75">
        <f t="shared" si="1376"/>
        <v>0</v>
      </c>
      <c r="X1130" s="104"/>
      <c r="Y1130" s="103">
        <v>300000</v>
      </c>
      <c r="Z1130" s="75">
        <f t="shared" si="1377"/>
        <v>0</v>
      </c>
      <c r="AA1130" s="104">
        <v>300000</v>
      </c>
      <c r="AB1130" s="103"/>
      <c r="AC1130" s="75">
        <f t="shared" si="1378"/>
        <v>0</v>
      </c>
      <c r="AD1130" s="104"/>
      <c r="AE1130" s="103"/>
      <c r="AF1130" s="75">
        <f t="shared" si="1379"/>
        <v>0</v>
      </c>
      <c r="AG1130" s="104"/>
      <c r="AH1130" s="103"/>
      <c r="AI1130" s="75">
        <f t="shared" si="1380"/>
        <v>0</v>
      </c>
      <c r="AJ1130" s="104"/>
      <c r="AK1130" s="103"/>
      <c r="AL1130" s="75">
        <f t="shared" si="1381"/>
        <v>0</v>
      </c>
      <c r="AM1130" s="104"/>
      <c r="AN1130" s="103"/>
      <c r="AO1130" s="75">
        <f t="shared" si="1382"/>
        <v>0</v>
      </c>
      <c r="AP1130" s="104"/>
      <c r="AQ1130" s="103"/>
      <c r="AR1130" s="75">
        <f t="shared" si="1383"/>
        <v>0</v>
      </c>
      <c r="AS1130" s="104"/>
      <c r="AT1130" s="98"/>
      <c r="AU1130" s="79" t="s">
        <v>35</v>
      </c>
    </row>
    <row r="1131" spans="1:47" ht="15">
      <c r="A1131" s="534"/>
      <c r="B1131" s="548"/>
      <c r="C1131" s="536"/>
      <c r="D1131" s="538"/>
      <c r="E1131" s="540"/>
      <c r="F1131" s="52" t="s">
        <v>36</v>
      </c>
      <c r="G1131" s="103"/>
      <c r="H1131" s="75">
        <f t="shared" si="1371"/>
        <v>0</v>
      </c>
      <c r="I1131" s="104"/>
      <c r="J1131" s="103"/>
      <c r="K1131" s="75">
        <f t="shared" si="1372"/>
        <v>0</v>
      </c>
      <c r="L1131" s="104"/>
      <c r="M1131" s="103"/>
      <c r="N1131" s="75">
        <f t="shared" si="1373"/>
        <v>0</v>
      </c>
      <c r="O1131" s="104"/>
      <c r="P1131" s="103"/>
      <c r="Q1131" s="75">
        <f t="shared" si="1374"/>
        <v>0</v>
      </c>
      <c r="R1131" s="104"/>
      <c r="S1131" s="103"/>
      <c r="T1131" s="75">
        <f t="shared" si="1375"/>
        <v>0</v>
      </c>
      <c r="U1131" s="104"/>
      <c r="V1131" s="103"/>
      <c r="W1131" s="75">
        <f t="shared" si="1376"/>
        <v>0</v>
      </c>
      <c r="X1131" s="104"/>
      <c r="Y1131" s="103"/>
      <c r="Z1131" s="75">
        <f t="shared" si="1377"/>
        <v>0</v>
      </c>
      <c r="AA1131" s="104"/>
      <c r="AB1131" s="103"/>
      <c r="AC1131" s="75">
        <f t="shared" si="1378"/>
        <v>0</v>
      </c>
      <c r="AD1131" s="104"/>
      <c r="AE1131" s="103"/>
      <c r="AF1131" s="75">
        <f t="shared" si="1379"/>
        <v>0</v>
      </c>
      <c r="AG1131" s="104"/>
      <c r="AH1131" s="103"/>
      <c r="AI1131" s="75">
        <f t="shared" si="1380"/>
        <v>0</v>
      </c>
      <c r="AJ1131" s="104"/>
      <c r="AK1131" s="103"/>
      <c r="AL1131" s="75">
        <f t="shared" si="1381"/>
        <v>0</v>
      </c>
      <c r="AM1131" s="104"/>
      <c r="AN1131" s="103"/>
      <c r="AO1131" s="75">
        <f t="shared" si="1382"/>
        <v>0</v>
      </c>
      <c r="AP1131" s="104"/>
      <c r="AQ1131" s="103"/>
      <c r="AR1131" s="75">
        <f t="shared" si="1383"/>
        <v>0</v>
      </c>
      <c r="AS1131" s="104"/>
      <c r="AT1131" s="98"/>
      <c r="AU1131" s="78">
        <f>SUM(H1128:H1136,K1128:K1136,N1128:N1136,Q1128:Q1136,T1128:T1136,W1128:W1136,Z1128:Z1136,AC1128:AC1136,AF1128:AF1136,AI1128:AI1136,AL1128:AL1136,AO1128:AO1136,AR1128:AR1136)</f>
        <v>0</v>
      </c>
    </row>
    <row r="1132" spans="1:47" ht="15">
      <c r="A1132" s="534"/>
      <c r="B1132" s="548"/>
      <c r="C1132" s="536"/>
      <c r="D1132" s="538"/>
      <c r="E1132" s="540"/>
      <c r="F1132" s="52" t="s">
        <v>37</v>
      </c>
      <c r="G1132" s="103"/>
      <c r="H1132" s="75">
        <f t="shared" si="1371"/>
        <v>0</v>
      </c>
      <c r="I1132" s="104"/>
      <c r="J1132" s="103"/>
      <c r="K1132" s="75">
        <f t="shared" si="1372"/>
        <v>0</v>
      </c>
      <c r="L1132" s="104"/>
      <c r="M1132" s="103"/>
      <c r="N1132" s="75">
        <f t="shared" si="1373"/>
        <v>0</v>
      </c>
      <c r="O1132" s="104"/>
      <c r="P1132" s="103"/>
      <c r="Q1132" s="75">
        <f t="shared" si="1374"/>
        <v>0</v>
      </c>
      <c r="R1132" s="104"/>
      <c r="S1132" s="103"/>
      <c r="T1132" s="75">
        <f t="shared" si="1375"/>
        <v>0</v>
      </c>
      <c r="U1132" s="104"/>
      <c r="V1132" s="103"/>
      <c r="W1132" s="75">
        <f t="shared" si="1376"/>
        <v>0</v>
      </c>
      <c r="X1132" s="104"/>
      <c r="Y1132" s="103"/>
      <c r="Z1132" s="75">
        <f t="shared" si="1377"/>
        <v>0</v>
      </c>
      <c r="AA1132" s="104"/>
      <c r="AB1132" s="103"/>
      <c r="AC1132" s="75">
        <f t="shared" si="1378"/>
        <v>0</v>
      </c>
      <c r="AD1132" s="104"/>
      <c r="AE1132" s="103"/>
      <c r="AF1132" s="75">
        <f t="shared" si="1379"/>
        <v>0</v>
      </c>
      <c r="AG1132" s="104"/>
      <c r="AH1132" s="103"/>
      <c r="AI1132" s="75">
        <f t="shared" si="1380"/>
        <v>0</v>
      </c>
      <c r="AJ1132" s="104"/>
      <c r="AK1132" s="103"/>
      <c r="AL1132" s="75">
        <f t="shared" si="1381"/>
        <v>0</v>
      </c>
      <c r="AM1132" s="104"/>
      <c r="AN1132" s="103"/>
      <c r="AO1132" s="75">
        <f t="shared" si="1382"/>
        <v>0</v>
      </c>
      <c r="AP1132" s="104"/>
      <c r="AQ1132" s="103"/>
      <c r="AR1132" s="75">
        <f t="shared" si="1383"/>
        <v>0</v>
      </c>
      <c r="AS1132" s="104"/>
      <c r="AT1132" s="98"/>
      <c r="AU1132" s="79" t="s">
        <v>38</v>
      </c>
    </row>
    <row r="1133" spans="1:47" ht="15">
      <c r="A1133" s="534"/>
      <c r="B1133" s="548"/>
      <c r="C1133" s="536"/>
      <c r="D1133" s="538"/>
      <c r="E1133" s="540"/>
      <c r="F1133" s="52" t="s">
        <v>40</v>
      </c>
      <c r="G1133" s="103"/>
      <c r="H1133" s="75">
        <f t="shared" si="1371"/>
        <v>0</v>
      </c>
      <c r="I1133" s="104"/>
      <c r="J1133" s="103"/>
      <c r="K1133" s="75">
        <f t="shared" si="1372"/>
        <v>0</v>
      </c>
      <c r="L1133" s="104"/>
      <c r="M1133" s="103"/>
      <c r="N1133" s="75">
        <f t="shared" si="1373"/>
        <v>0</v>
      </c>
      <c r="O1133" s="104"/>
      <c r="P1133" s="103"/>
      <c r="Q1133" s="75">
        <f t="shared" si="1374"/>
        <v>0</v>
      </c>
      <c r="R1133" s="104"/>
      <c r="S1133" s="103"/>
      <c r="T1133" s="75">
        <f t="shared" si="1375"/>
        <v>0</v>
      </c>
      <c r="U1133" s="104"/>
      <c r="V1133" s="103"/>
      <c r="W1133" s="75">
        <f t="shared" si="1376"/>
        <v>0</v>
      </c>
      <c r="X1133" s="104"/>
      <c r="Y1133" s="103"/>
      <c r="Z1133" s="75">
        <f t="shared" si="1377"/>
        <v>0</v>
      </c>
      <c r="AA1133" s="104"/>
      <c r="AB1133" s="103"/>
      <c r="AC1133" s="75">
        <f t="shared" si="1378"/>
        <v>0</v>
      </c>
      <c r="AD1133" s="104"/>
      <c r="AE1133" s="103"/>
      <c r="AF1133" s="75">
        <f t="shared" si="1379"/>
        <v>0</v>
      </c>
      <c r="AG1133" s="104"/>
      <c r="AH1133" s="103"/>
      <c r="AI1133" s="75">
        <f t="shared" si="1380"/>
        <v>0</v>
      </c>
      <c r="AJ1133" s="104"/>
      <c r="AK1133" s="103"/>
      <c r="AL1133" s="75">
        <f t="shared" si="1381"/>
        <v>0</v>
      </c>
      <c r="AM1133" s="104"/>
      <c r="AN1133" s="103"/>
      <c r="AO1133" s="75">
        <f t="shared" si="1382"/>
        <v>0</v>
      </c>
      <c r="AP1133" s="104"/>
      <c r="AQ1133" s="103"/>
      <c r="AR1133" s="75">
        <f>AQ1133-AS1133</f>
        <v>0</v>
      </c>
      <c r="AS1133" s="104"/>
      <c r="AT1133" s="98"/>
      <c r="AU1133" s="78">
        <f>SUM(I1128:I1136,L1128:L1136,O1128:O1136,R1128:R1136,U1128:U1136,X1128:X1136,AA1128:AA1136,AD1128:AD1136,AG1128:AG1136,AM1128:AM1136,AP1128:AP1136,AS1128:AS1136)</f>
        <v>300000</v>
      </c>
    </row>
    <row r="1134" spans="1:47" ht="15">
      <c r="A1134" s="534"/>
      <c r="B1134" s="548"/>
      <c r="C1134" s="536"/>
      <c r="D1134" s="538"/>
      <c r="E1134" s="540"/>
      <c r="F1134" s="52" t="s">
        <v>41</v>
      </c>
      <c r="G1134" s="103"/>
      <c r="H1134" s="75">
        <f t="shared" si="1371"/>
        <v>0</v>
      </c>
      <c r="I1134" s="104"/>
      <c r="J1134" s="103"/>
      <c r="K1134" s="75">
        <f t="shared" si="1372"/>
        <v>0</v>
      </c>
      <c r="L1134" s="104"/>
      <c r="M1134" s="103"/>
      <c r="N1134" s="75">
        <f t="shared" si="1373"/>
        <v>0</v>
      </c>
      <c r="O1134" s="104"/>
      <c r="P1134" s="103"/>
      <c r="Q1134" s="75">
        <f t="shared" si="1374"/>
        <v>0</v>
      </c>
      <c r="R1134" s="104"/>
      <c r="S1134" s="103"/>
      <c r="T1134" s="75">
        <f t="shared" si="1375"/>
        <v>0</v>
      </c>
      <c r="U1134" s="104"/>
      <c r="V1134" s="103"/>
      <c r="W1134" s="75">
        <f t="shared" si="1376"/>
        <v>0</v>
      </c>
      <c r="X1134" s="104"/>
      <c r="Y1134" s="103"/>
      <c r="Z1134" s="75">
        <f t="shared" si="1377"/>
        <v>0</v>
      </c>
      <c r="AA1134" s="104"/>
      <c r="AB1134" s="103"/>
      <c r="AC1134" s="75">
        <f t="shared" si="1378"/>
        <v>0</v>
      </c>
      <c r="AD1134" s="104"/>
      <c r="AE1134" s="103"/>
      <c r="AF1134" s="75">
        <f t="shared" si="1379"/>
        <v>0</v>
      </c>
      <c r="AG1134" s="104"/>
      <c r="AH1134" s="103"/>
      <c r="AI1134" s="75">
        <f t="shared" si="1380"/>
        <v>0</v>
      </c>
      <c r="AJ1134" s="104"/>
      <c r="AK1134" s="103"/>
      <c r="AL1134" s="75">
        <f t="shared" si="1381"/>
        <v>0</v>
      </c>
      <c r="AM1134" s="104"/>
      <c r="AN1134" s="103"/>
      <c r="AO1134" s="75">
        <f t="shared" si="1382"/>
        <v>0</v>
      </c>
      <c r="AP1134" s="104"/>
      <c r="AQ1134" s="103"/>
      <c r="AR1134" s="75">
        <f t="shared" ref="AR1134:AR1136" si="1384">AQ1134-AS1134</f>
        <v>0</v>
      </c>
      <c r="AS1134" s="104"/>
      <c r="AT1134" s="98"/>
      <c r="AU1134" s="79" t="s">
        <v>42</v>
      </c>
    </row>
    <row r="1135" spans="1:47" ht="15">
      <c r="A1135" s="534"/>
      <c r="B1135" s="548"/>
      <c r="C1135" s="536"/>
      <c r="D1135" s="538"/>
      <c r="E1135" s="540"/>
      <c r="F1135" s="52" t="s">
        <v>43</v>
      </c>
      <c r="G1135" s="103"/>
      <c r="H1135" s="75">
        <f t="shared" si="1371"/>
        <v>0</v>
      </c>
      <c r="I1135" s="104"/>
      <c r="J1135" s="103"/>
      <c r="K1135" s="75">
        <f t="shared" si="1372"/>
        <v>0</v>
      </c>
      <c r="L1135" s="104"/>
      <c r="M1135" s="103"/>
      <c r="N1135" s="75">
        <f t="shared" si="1373"/>
        <v>0</v>
      </c>
      <c r="O1135" s="104"/>
      <c r="P1135" s="103"/>
      <c r="Q1135" s="75">
        <f t="shared" si="1374"/>
        <v>0</v>
      </c>
      <c r="R1135" s="104"/>
      <c r="S1135" s="103"/>
      <c r="T1135" s="75">
        <f t="shared" si="1375"/>
        <v>0</v>
      </c>
      <c r="U1135" s="104"/>
      <c r="V1135" s="103"/>
      <c r="W1135" s="75">
        <f t="shared" si="1376"/>
        <v>0</v>
      </c>
      <c r="X1135" s="104"/>
      <c r="Y1135" s="103"/>
      <c r="Z1135" s="75">
        <f t="shared" si="1377"/>
        <v>0</v>
      </c>
      <c r="AA1135" s="104"/>
      <c r="AB1135" s="103"/>
      <c r="AC1135" s="75">
        <f t="shared" si="1378"/>
        <v>0</v>
      </c>
      <c r="AD1135" s="104"/>
      <c r="AE1135" s="103"/>
      <c r="AF1135" s="75">
        <f t="shared" si="1379"/>
        <v>0</v>
      </c>
      <c r="AG1135" s="104"/>
      <c r="AH1135" s="103"/>
      <c r="AI1135" s="75">
        <f t="shared" si="1380"/>
        <v>0</v>
      </c>
      <c r="AJ1135" s="104"/>
      <c r="AK1135" s="103"/>
      <c r="AL1135" s="75">
        <f t="shared" si="1381"/>
        <v>0</v>
      </c>
      <c r="AM1135" s="104"/>
      <c r="AN1135" s="103"/>
      <c r="AO1135" s="75">
        <f t="shared" si="1382"/>
        <v>0</v>
      </c>
      <c r="AP1135" s="104"/>
      <c r="AQ1135" s="103"/>
      <c r="AR1135" s="75">
        <f t="shared" si="1384"/>
        <v>0</v>
      </c>
      <c r="AS1135" s="104"/>
      <c r="AT1135" s="98"/>
      <c r="AU1135" s="80">
        <f>AU1133/AU1129</f>
        <v>1</v>
      </c>
    </row>
    <row r="1136" spans="1:47" ht="15">
      <c r="A1136" s="535"/>
      <c r="B1136" s="549"/>
      <c r="C1136" s="537"/>
      <c r="D1136" s="539"/>
      <c r="E1136" s="541"/>
      <c r="F1136" s="53" t="s">
        <v>44</v>
      </c>
      <c r="G1136" s="105"/>
      <c r="H1136" s="81">
        <f t="shared" si="1371"/>
        <v>0</v>
      </c>
      <c r="I1136" s="106"/>
      <c r="J1136" s="105"/>
      <c r="K1136" s="81">
        <f t="shared" si="1372"/>
        <v>0</v>
      </c>
      <c r="L1136" s="106"/>
      <c r="M1136" s="105"/>
      <c r="N1136" s="81">
        <f t="shared" si="1373"/>
        <v>0</v>
      </c>
      <c r="O1136" s="106"/>
      <c r="P1136" s="105"/>
      <c r="Q1136" s="81">
        <f t="shared" si="1374"/>
        <v>0</v>
      </c>
      <c r="R1136" s="106"/>
      <c r="S1136" s="105"/>
      <c r="T1136" s="81">
        <f t="shared" si="1375"/>
        <v>0</v>
      </c>
      <c r="U1136" s="106"/>
      <c r="V1136" s="105"/>
      <c r="W1136" s="81">
        <f t="shared" si="1376"/>
        <v>0</v>
      </c>
      <c r="X1136" s="106"/>
      <c r="Y1136" s="105"/>
      <c r="Z1136" s="81">
        <f t="shared" si="1377"/>
        <v>0</v>
      </c>
      <c r="AA1136" s="106"/>
      <c r="AB1136" s="105"/>
      <c r="AC1136" s="81">
        <f t="shared" si="1378"/>
        <v>0</v>
      </c>
      <c r="AD1136" s="106"/>
      <c r="AE1136" s="105"/>
      <c r="AF1136" s="81">
        <f t="shared" si="1379"/>
        <v>0</v>
      </c>
      <c r="AG1136" s="106"/>
      <c r="AH1136" s="105"/>
      <c r="AI1136" s="81">
        <f t="shared" si="1380"/>
        <v>0</v>
      </c>
      <c r="AJ1136" s="106"/>
      <c r="AK1136" s="105"/>
      <c r="AL1136" s="81">
        <f t="shared" si="1381"/>
        <v>0</v>
      </c>
      <c r="AM1136" s="106"/>
      <c r="AN1136" s="105"/>
      <c r="AO1136" s="81">
        <f t="shared" si="1382"/>
        <v>0</v>
      </c>
      <c r="AP1136" s="106"/>
      <c r="AQ1136" s="105"/>
      <c r="AR1136" s="81">
        <f t="shared" si="1384"/>
        <v>0</v>
      </c>
      <c r="AS1136" s="106"/>
      <c r="AT1136" s="99"/>
      <c r="AU1136" s="82"/>
    </row>
    <row r="1137" spans="1:47" ht="15">
      <c r="A1137" s="546" t="s">
        <v>22</v>
      </c>
      <c r="B1137" s="532" t="s">
        <v>18</v>
      </c>
      <c r="C1137" s="532" t="s">
        <v>19</v>
      </c>
      <c r="D1137" s="532" t="s">
        <v>204</v>
      </c>
      <c r="E1137" s="532" t="s">
        <v>21</v>
      </c>
      <c r="F1137" s="475" t="s">
        <v>23</v>
      </c>
      <c r="G1137" s="512" t="s">
        <v>24</v>
      </c>
      <c r="H1137" s="502" t="s">
        <v>25</v>
      </c>
      <c r="I1137" s="504" t="s">
        <v>26</v>
      </c>
      <c r="J1137" s="512" t="s">
        <v>24</v>
      </c>
      <c r="K1137" s="502" t="s">
        <v>25</v>
      </c>
      <c r="L1137" s="504" t="s">
        <v>26</v>
      </c>
      <c r="M1137" s="512" t="s">
        <v>24</v>
      </c>
      <c r="N1137" s="502" t="s">
        <v>25</v>
      </c>
      <c r="O1137" s="504" t="s">
        <v>26</v>
      </c>
      <c r="P1137" s="512" t="s">
        <v>24</v>
      </c>
      <c r="Q1137" s="502" t="s">
        <v>25</v>
      </c>
      <c r="R1137" s="504" t="s">
        <v>26</v>
      </c>
      <c r="S1137" s="512" t="s">
        <v>24</v>
      </c>
      <c r="T1137" s="502" t="s">
        <v>25</v>
      </c>
      <c r="U1137" s="504" t="s">
        <v>26</v>
      </c>
      <c r="V1137" s="512" t="s">
        <v>24</v>
      </c>
      <c r="W1137" s="502" t="s">
        <v>25</v>
      </c>
      <c r="X1137" s="504" t="s">
        <v>26</v>
      </c>
      <c r="Y1137" s="512" t="s">
        <v>24</v>
      </c>
      <c r="Z1137" s="502" t="s">
        <v>25</v>
      </c>
      <c r="AA1137" s="504" t="s">
        <v>26</v>
      </c>
      <c r="AB1137" s="512" t="s">
        <v>24</v>
      </c>
      <c r="AC1137" s="502" t="s">
        <v>25</v>
      </c>
      <c r="AD1137" s="504" t="s">
        <v>26</v>
      </c>
      <c r="AE1137" s="512" t="s">
        <v>24</v>
      </c>
      <c r="AF1137" s="502" t="s">
        <v>25</v>
      </c>
      <c r="AG1137" s="504" t="s">
        <v>26</v>
      </c>
      <c r="AH1137" s="512" t="s">
        <v>24</v>
      </c>
      <c r="AI1137" s="502" t="s">
        <v>25</v>
      </c>
      <c r="AJ1137" s="504" t="s">
        <v>26</v>
      </c>
      <c r="AK1137" s="512" t="s">
        <v>24</v>
      </c>
      <c r="AL1137" s="502" t="s">
        <v>25</v>
      </c>
      <c r="AM1137" s="504" t="s">
        <v>26</v>
      </c>
      <c r="AN1137" s="512" t="s">
        <v>24</v>
      </c>
      <c r="AO1137" s="502" t="s">
        <v>25</v>
      </c>
      <c r="AP1137" s="504" t="s">
        <v>26</v>
      </c>
      <c r="AQ1137" s="512" t="s">
        <v>24</v>
      </c>
      <c r="AR1137" s="502" t="s">
        <v>25</v>
      </c>
      <c r="AS1137" s="504" t="s">
        <v>26</v>
      </c>
      <c r="AT1137" s="544" t="s">
        <v>24</v>
      </c>
      <c r="AU1137" s="552" t="s">
        <v>27</v>
      </c>
    </row>
    <row r="1138" spans="1:47" ht="15">
      <c r="A1138" s="547"/>
      <c r="B1138" s="533"/>
      <c r="C1138" s="533"/>
      <c r="D1138" s="533"/>
      <c r="E1138" s="533"/>
      <c r="F1138" s="476"/>
      <c r="G1138" s="513"/>
      <c r="H1138" s="503"/>
      <c r="I1138" s="505"/>
      <c r="J1138" s="513"/>
      <c r="K1138" s="503"/>
      <c r="L1138" s="505"/>
      <c r="M1138" s="513"/>
      <c r="N1138" s="503"/>
      <c r="O1138" s="505"/>
      <c r="P1138" s="513"/>
      <c r="Q1138" s="503"/>
      <c r="R1138" s="505"/>
      <c r="S1138" s="513"/>
      <c r="T1138" s="503"/>
      <c r="U1138" s="505"/>
      <c r="V1138" s="513"/>
      <c r="W1138" s="503"/>
      <c r="X1138" s="505"/>
      <c r="Y1138" s="513"/>
      <c r="Z1138" s="503"/>
      <c r="AA1138" s="505"/>
      <c r="AB1138" s="513"/>
      <c r="AC1138" s="503"/>
      <c r="AD1138" s="505"/>
      <c r="AE1138" s="513"/>
      <c r="AF1138" s="503"/>
      <c r="AG1138" s="505"/>
      <c r="AH1138" s="513"/>
      <c r="AI1138" s="503"/>
      <c r="AJ1138" s="505"/>
      <c r="AK1138" s="513"/>
      <c r="AL1138" s="503"/>
      <c r="AM1138" s="505"/>
      <c r="AN1138" s="513"/>
      <c r="AO1138" s="503"/>
      <c r="AP1138" s="505"/>
      <c r="AQ1138" s="513"/>
      <c r="AR1138" s="503"/>
      <c r="AS1138" s="505"/>
      <c r="AT1138" s="545"/>
      <c r="AU1138" s="553"/>
    </row>
    <row r="1139" spans="1:47" ht="15" customHeight="1">
      <c r="A1139" s="534" t="s">
        <v>88</v>
      </c>
      <c r="B1139" s="548" t="s">
        <v>528</v>
      </c>
      <c r="C1139" s="536">
        <v>3137</v>
      </c>
      <c r="D1139" s="538"/>
      <c r="E1139" s="540" t="s">
        <v>529</v>
      </c>
      <c r="F1139" s="51" t="s">
        <v>31</v>
      </c>
      <c r="G1139" s="103"/>
      <c r="H1139" s="75">
        <f t="shared" ref="H1139:H1147" si="1385">G1139-I1139</f>
        <v>0</v>
      </c>
      <c r="I1139" s="104"/>
      <c r="J1139" s="103"/>
      <c r="K1139" s="75">
        <f t="shared" ref="K1139:K1147" si="1386">J1139-L1139</f>
        <v>0</v>
      </c>
      <c r="L1139" s="104"/>
      <c r="M1139" s="103"/>
      <c r="N1139" s="75">
        <f t="shared" ref="N1139:N1147" si="1387">M1139-O1139</f>
        <v>0</v>
      </c>
      <c r="O1139" s="104"/>
      <c r="P1139" s="103"/>
      <c r="Q1139" s="75">
        <f t="shared" ref="Q1139:Q1147" si="1388">P1139-R1139</f>
        <v>0</v>
      </c>
      <c r="R1139" s="104"/>
      <c r="S1139" s="103"/>
      <c r="T1139" s="75">
        <f t="shared" ref="T1139:T1147" si="1389">S1139-U1139</f>
        <v>0</v>
      </c>
      <c r="U1139" s="104"/>
      <c r="V1139" s="103"/>
      <c r="W1139" s="75">
        <f t="shared" ref="W1139:W1147" si="1390">V1139-X1139</f>
        <v>0</v>
      </c>
      <c r="X1139" s="104"/>
      <c r="Y1139" s="103"/>
      <c r="Z1139" s="75">
        <f t="shared" ref="Z1139:Z1147" si="1391">Y1139-AA1139</f>
        <v>0</v>
      </c>
      <c r="AA1139" s="104"/>
      <c r="AB1139" s="103"/>
      <c r="AC1139" s="75">
        <f t="shared" ref="AC1139:AC1147" si="1392">AB1139-AD1139</f>
        <v>0</v>
      </c>
      <c r="AD1139" s="104"/>
      <c r="AE1139" s="103"/>
      <c r="AF1139" s="75">
        <f t="shared" ref="AF1139:AF1147" si="1393">AE1139-AG1139</f>
        <v>0</v>
      </c>
      <c r="AG1139" s="104"/>
      <c r="AH1139" s="103"/>
      <c r="AI1139" s="75">
        <f t="shared" ref="AI1139:AI1147" si="1394">AH1139-AJ1139</f>
        <v>0</v>
      </c>
      <c r="AJ1139" s="104"/>
      <c r="AK1139" s="103"/>
      <c r="AL1139" s="75">
        <f t="shared" ref="AL1139:AL1147" si="1395">AK1139-AM1139</f>
        <v>0</v>
      </c>
      <c r="AM1139" s="104"/>
      <c r="AN1139" s="103"/>
      <c r="AO1139" s="75">
        <f t="shared" ref="AO1139:AO1147" si="1396">AN1139-AP1139</f>
        <v>0</v>
      </c>
      <c r="AP1139" s="104"/>
      <c r="AQ1139" s="103"/>
      <c r="AR1139" s="75">
        <f t="shared" ref="AR1139:AR1147" si="1397">AQ1139-AS1139</f>
        <v>0</v>
      </c>
      <c r="AS1139" s="104"/>
      <c r="AT1139" s="98"/>
      <c r="AU1139" s="77" t="s">
        <v>32</v>
      </c>
    </row>
    <row r="1140" spans="1:47" ht="15">
      <c r="A1140" s="534"/>
      <c r="B1140" s="548"/>
      <c r="C1140" s="536"/>
      <c r="D1140" s="538"/>
      <c r="E1140" s="540"/>
      <c r="F1140" s="52" t="s">
        <v>33</v>
      </c>
      <c r="G1140" s="103"/>
      <c r="H1140" s="75">
        <f t="shared" si="1385"/>
        <v>0</v>
      </c>
      <c r="I1140" s="104"/>
      <c r="J1140" s="103"/>
      <c r="K1140" s="75">
        <f t="shared" si="1386"/>
        <v>0</v>
      </c>
      <c r="L1140" s="104"/>
      <c r="M1140" s="103"/>
      <c r="N1140" s="75">
        <f t="shared" si="1387"/>
        <v>0</v>
      </c>
      <c r="O1140" s="104"/>
      <c r="P1140" s="103"/>
      <c r="Q1140" s="75">
        <f t="shared" si="1388"/>
        <v>0</v>
      </c>
      <c r="R1140" s="104"/>
      <c r="S1140" s="103"/>
      <c r="T1140" s="75">
        <f t="shared" si="1389"/>
        <v>0</v>
      </c>
      <c r="U1140" s="104"/>
      <c r="V1140" s="103"/>
      <c r="W1140" s="75">
        <f t="shared" si="1390"/>
        <v>0</v>
      </c>
      <c r="X1140" s="104"/>
      <c r="Y1140" s="103"/>
      <c r="Z1140" s="75">
        <f t="shared" si="1391"/>
        <v>0</v>
      </c>
      <c r="AA1140" s="104"/>
      <c r="AB1140" s="103"/>
      <c r="AC1140" s="75">
        <f t="shared" si="1392"/>
        <v>0</v>
      </c>
      <c r="AD1140" s="104"/>
      <c r="AE1140" s="103"/>
      <c r="AF1140" s="75">
        <f t="shared" si="1393"/>
        <v>0</v>
      </c>
      <c r="AG1140" s="104"/>
      <c r="AH1140" s="103"/>
      <c r="AI1140" s="75">
        <f t="shared" si="1394"/>
        <v>0</v>
      </c>
      <c r="AJ1140" s="104"/>
      <c r="AK1140" s="103"/>
      <c r="AL1140" s="75">
        <f t="shared" si="1395"/>
        <v>0</v>
      </c>
      <c r="AM1140" s="104"/>
      <c r="AN1140" s="103"/>
      <c r="AO1140" s="75">
        <f t="shared" si="1396"/>
        <v>0</v>
      </c>
      <c r="AP1140" s="104"/>
      <c r="AQ1140" s="103"/>
      <c r="AR1140" s="75">
        <f t="shared" si="1397"/>
        <v>0</v>
      </c>
      <c r="AS1140" s="104"/>
      <c r="AT1140" s="98"/>
      <c r="AU1140" s="78">
        <f>SUM(G1139:G1147,J1139:J1147,M1139:M1147,P1139:P1147,S1139:S1147,V1139:V1147,Y1139:Y1147,AB1139:AB1147,AE1139:AE1147,AH1139:AH1147,AK1139:AK1147,AT1139:AT1147,AN1139:AN1147,AQ1139:AQ1147)</f>
        <v>84512</v>
      </c>
    </row>
    <row r="1141" spans="1:47" ht="15">
      <c r="A1141" s="534"/>
      <c r="B1141" s="548"/>
      <c r="C1141" s="536"/>
      <c r="D1141" s="538"/>
      <c r="E1141" s="540"/>
      <c r="F1141" s="52" t="s">
        <v>34</v>
      </c>
      <c r="G1141" s="103"/>
      <c r="H1141" s="75">
        <f t="shared" si="1385"/>
        <v>0</v>
      </c>
      <c r="I1141" s="104"/>
      <c r="J1141" s="103"/>
      <c r="K1141" s="75">
        <f t="shared" si="1386"/>
        <v>0</v>
      </c>
      <c r="L1141" s="104"/>
      <c r="M1141" s="103"/>
      <c r="N1141" s="75">
        <f t="shared" si="1387"/>
        <v>0</v>
      </c>
      <c r="O1141" s="104"/>
      <c r="P1141" s="103"/>
      <c r="Q1141" s="75">
        <f t="shared" si="1388"/>
        <v>0</v>
      </c>
      <c r="R1141" s="104"/>
      <c r="S1141" s="103"/>
      <c r="T1141" s="75">
        <f t="shared" si="1389"/>
        <v>0</v>
      </c>
      <c r="U1141" s="104"/>
      <c r="V1141" s="103"/>
      <c r="W1141" s="75">
        <f t="shared" si="1390"/>
        <v>0</v>
      </c>
      <c r="X1141" s="104"/>
      <c r="Y1141" s="103"/>
      <c r="Z1141" s="75">
        <f t="shared" si="1391"/>
        <v>0</v>
      </c>
      <c r="AA1141" s="104"/>
      <c r="AB1141" s="103"/>
      <c r="AC1141" s="75">
        <f t="shared" si="1392"/>
        <v>0</v>
      </c>
      <c r="AD1141" s="104"/>
      <c r="AE1141" s="103"/>
      <c r="AF1141" s="75">
        <f t="shared" si="1393"/>
        <v>0</v>
      </c>
      <c r="AG1141" s="104"/>
      <c r="AH1141" s="103"/>
      <c r="AI1141" s="75">
        <f t="shared" si="1394"/>
        <v>0</v>
      </c>
      <c r="AJ1141" s="104"/>
      <c r="AK1141" s="103"/>
      <c r="AL1141" s="75">
        <f t="shared" si="1395"/>
        <v>0</v>
      </c>
      <c r="AM1141" s="104"/>
      <c r="AN1141" s="103"/>
      <c r="AO1141" s="75">
        <f t="shared" si="1396"/>
        <v>0</v>
      </c>
      <c r="AP1141" s="104"/>
      <c r="AQ1141" s="103"/>
      <c r="AR1141" s="75">
        <f t="shared" si="1397"/>
        <v>0</v>
      </c>
      <c r="AS1141" s="104"/>
      <c r="AT1141" s="98"/>
      <c r="AU1141" s="79" t="s">
        <v>35</v>
      </c>
    </row>
    <row r="1142" spans="1:47" ht="15">
      <c r="A1142" s="534"/>
      <c r="B1142" s="548"/>
      <c r="C1142" s="536"/>
      <c r="D1142" s="538"/>
      <c r="E1142" s="540"/>
      <c r="F1142" s="52" t="s">
        <v>36</v>
      </c>
      <c r="G1142" s="103"/>
      <c r="H1142" s="75">
        <f t="shared" si="1385"/>
        <v>0</v>
      </c>
      <c r="I1142" s="104"/>
      <c r="J1142" s="103"/>
      <c r="K1142" s="75">
        <f t="shared" si="1386"/>
        <v>0</v>
      </c>
      <c r="L1142" s="104"/>
      <c r="M1142" s="103"/>
      <c r="N1142" s="75">
        <f t="shared" si="1387"/>
        <v>0</v>
      </c>
      <c r="O1142" s="104"/>
      <c r="P1142" s="103"/>
      <c r="Q1142" s="75">
        <f t="shared" si="1388"/>
        <v>0</v>
      </c>
      <c r="R1142" s="104"/>
      <c r="S1142" s="103"/>
      <c r="T1142" s="75">
        <f t="shared" si="1389"/>
        <v>0</v>
      </c>
      <c r="U1142" s="104"/>
      <c r="V1142" s="103"/>
      <c r="W1142" s="75">
        <f t="shared" si="1390"/>
        <v>0</v>
      </c>
      <c r="X1142" s="104"/>
      <c r="Y1142" s="103"/>
      <c r="Z1142" s="75">
        <f t="shared" si="1391"/>
        <v>0</v>
      </c>
      <c r="AA1142" s="104"/>
      <c r="AB1142" s="103"/>
      <c r="AC1142" s="75">
        <f t="shared" si="1392"/>
        <v>0</v>
      </c>
      <c r="AD1142" s="104"/>
      <c r="AE1142" s="103"/>
      <c r="AF1142" s="75">
        <f t="shared" si="1393"/>
        <v>0</v>
      </c>
      <c r="AG1142" s="104"/>
      <c r="AH1142" s="103"/>
      <c r="AI1142" s="75">
        <f t="shared" si="1394"/>
        <v>0</v>
      </c>
      <c r="AJ1142" s="104"/>
      <c r="AK1142" s="103"/>
      <c r="AL1142" s="75">
        <f t="shared" si="1395"/>
        <v>0</v>
      </c>
      <c r="AM1142" s="104"/>
      <c r="AN1142" s="103"/>
      <c r="AO1142" s="75">
        <f t="shared" si="1396"/>
        <v>0</v>
      </c>
      <c r="AP1142" s="104"/>
      <c r="AQ1142" s="103"/>
      <c r="AR1142" s="75">
        <f t="shared" si="1397"/>
        <v>0</v>
      </c>
      <c r="AS1142" s="104"/>
      <c r="AT1142" s="98"/>
      <c r="AU1142" s="78">
        <f>SUM(H1139:H1147,K1139:K1147,N1139:N1147,Q1139:Q1147,T1139:T1147,W1139:W1147,Z1139:Z1147,AC1139:AC1147,AF1139:AF1147,AI1139:AI1147,AL1139:AL1147,AO1139:AO1147,AR1139:AR1147)</f>
        <v>0</v>
      </c>
    </row>
    <row r="1143" spans="1:47" ht="15">
      <c r="A1143" s="534"/>
      <c r="B1143" s="548"/>
      <c r="C1143" s="536"/>
      <c r="D1143" s="538"/>
      <c r="E1143" s="540"/>
      <c r="F1143" s="52" t="s">
        <v>37</v>
      </c>
      <c r="G1143" s="103"/>
      <c r="H1143" s="75">
        <f t="shared" si="1385"/>
        <v>0</v>
      </c>
      <c r="I1143" s="104"/>
      <c r="J1143" s="103"/>
      <c r="K1143" s="75">
        <f t="shared" si="1386"/>
        <v>0</v>
      </c>
      <c r="L1143" s="104"/>
      <c r="M1143" s="103"/>
      <c r="N1143" s="75">
        <f t="shared" si="1387"/>
        <v>0</v>
      </c>
      <c r="O1143" s="104"/>
      <c r="P1143" s="103"/>
      <c r="Q1143" s="75">
        <f t="shared" si="1388"/>
        <v>0</v>
      </c>
      <c r="R1143" s="104"/>
      <c r="S1143" s="103"/>
      <c r="T1143" s="75">
        <f t="shared" si="1389"/>
        <v>0</v>
      </c>
      <c r="U1143" s="104"/>
      <c r="V1143" s="103"/>
      <c r="W1143" s="75">
        <f t="shared" si="1390"/>
        <v>0</v>
      </c>
      <c r="X1143" s="104"/>
      <c r="Y1143" s="103"/>
      <c r="Z1143" s="75">
        <f t="shared" si="1391"/>
        <v>0</v>
      </c>
      <c r="AA1143" s="104"/>
      <c r="AB1143" s="103"/>
      <c r="AC1143" s="75">
        <f t="shared" si="1392"/>
        <v>0</v>
      </c>
      <c r="AD1143" s="104"/>
      <c r="AE1143" s="103"/>
      <c r="AF1143" s="75">
        <f t="shared" si="1393"/>
        <v>0</v>
      </c>
      <c r="AG1143" s="104"/>
      <c r="AH1143" s="103"/>
      <c r="AI1143" s="75">
        <f t="shared" si="1394"/>
        <v>0</v>
      </c>
      <c r="AJ1143" s="104"/>
      <c r="AK1143" s="103"/>
      <c r="AL1143" s="75">
        <f t="shared" si="1395"/>
        <v>0</v>
      </c>
      <c r="AM1143" s="104"/>
      <c r="AN1143" s="103"/>
      <c r="AO1143" s="75">
        <f t="shared" si="1396"/>
        <v>0</v>
      </c>
      <c r="AP1143" s="104"/>
      <c r="AQ1143" s="103"/>
      <c r="AR1143" s="75">
        <f t="shared" si="1397"/>
        <v>0</v>
      </c>
      <c r="AS1143" s="104"/>
      <c r="AT1143" s="98"/>
      <c r="AU1143" s="79" t="s">
        <v>38</v>
      </c>
    </row>
    <row r="1144" spans="1:47" ht="15">
      <c r="A1144" s="534"/>
      <c r="B1144" s="548"/>
      <c r="C1144" s="536"/>
      <c r="D1144" s="538"/>
      <c r="E1144" s="540"/>
      <c r="F1144" s="52" t="s">
        <v>40</v>
      </c>
      <c r="G1144" s="103"/>
      <c r="H1144" s="75">
        <f t="shared" si="1385"/>
        <v>0</v>
      </c>
      <c r="I1144" s="104"/>
      <c r="J1144" s="103"/>
      <c r="K1144" s="75">
        <f t="shared" si="1386"/>
        <v>0</v>
      </c>
      <c r="L1144" s="104"/>
      <c r="M1144" s="103"/>
      <c r="N1144" s="75">
        <f t="shared" si="1387"/>
        <v>0</v>
      </c>
      <c r="O1144" s="104"/>
      <c r="P1144" s="103"/>
      <c r="Q1144" s="75">
        <f t="shared" si="1388"/>
        <v>0</v>
      </c>
      <c r="R1144" s="104"/>
      <c r="S1144" s="103"/>
      <c r="T1144" s="75">
        <f t="shared" si="1389"/>
        <v>0</v>
      </c>
      <c r="U1144" s="104"/>
      <c r="V1144" s="103"/>
      <c r="W1144" s="75">
        <f t="shared" si="1390"/>
        <v>0</v>
      </c>
      <c r="X1144" s="104"/>
      <c r="Y1144" s="103"/>
      <c r="Z1144" s="75">
        <f t="shared" si="1391"/>
        <v>0</v>
      </c>
      <c r="AA1144" s="104"/>
      <c r="AB1144" s="103"/>
      <c r="AC1144" s="75">
        <f t="shared" si="1392"/>
        <v>0</v>
      </c>
      <c r="AD1144" s="104"/>
      <c r="AE1144" s="103"/>
      <c r="AF1144" s="75">
        <f t="shared" si="1393"/>
        <v>0</v>
      </c>
      <c r="AG1144" s="104"/>
      <c r="AH1144" s="103">
        <v>84512</v>
      </c>
      <c r="AI1144" s="75">
        <f t="shared" si="1394"/>
        <v>0</v>
      </c>
      <c r="AJ1144" s="104">
        <v>84512</v>
      </c>
      <c r="AK1144" s="103"/>
      <c r="AL1144" s="75">
        <f t="shared" si="1395"/>
        <v>0</v>
      </c>
      <c r="AM1144" s="104"/>
      <c r="AN1144" s="103"/>
      <c r="AO1144" s="75">
        <f t="shared" si="1396"/>
        <v>0</v>
      </c>
      <c r="AP1144" s="104"/>
      <c r="AQ1144" s="103"/>
      <c r="AR1144" s="75">
        <f>AQ1144-AS1144</f>
        <v>0</v>
      </c>
      <c r="AS1144" s="104"/>
      <c r="AT1144" s="98"/>
      <c r="AU1144" s="78">
        <f>SUM(I1139:I1147,L1139:L1147,O1139:O1147,R1139:R1147,U1139:U1147,X1139:X1147,AA1139:AA1147,AD1139:AD1147,AG1139:AG1147,AM1139:AM1147,AP1139:AP1147,AS1139:AS1147)</f>
        <v>0</v>
      </c>
    </row>
    <row r="1145" spans="1:47" ht="15">
      <c r="A1145" s="534"/>
      <c r="B1145" s="548"/>
      <c r="C1145" s="536"/>
      <c r="D1145" s="538"/>
      <c r="E1145" s="540"/>
      <c r="F1145" s="52" t="s">
        <v>41</v>
      </c>
      <c r="G1145" s="103"/>
      <c r="H1145" s="75">
        <f t="shared" si="1385"/>
        <v>0</v>
      </c>
      <c r="I1145" s="104"/>
      <c r="J1145" s="103"/>
      <c r="K1145" s="75">
        <f t="shared" si="1386"/>
        <v>0</v>
      </c>
      <c r="L1145" s="104"/>
      <c r="M1145" s="103"/>
      <c r="N1145" s="75">
        <f t="shared" si="1387"/>
        <v>0</v>
      </c>
      <c r="O1145" s="104"/>
      <c r="P1145" s="103"/>
      <c r="Q1145" s="75">
        <f t="shared" si="1388"/>
        <v>0</v>
      </c>
      <c r="R1145" s="104"/>
      <c r="S1145" s="103"/>
      <c r="T1145" s="75">
        <f t="shared" si="1389"/>
        <v>0</v>
      </c>
      <c r="U1145" s="104"/>
      <c r="V1145" s="103"/>
      <c r="W1145" s="75">
        <f t="shared" si="1390"/>
        <v>0</v>
      </c>
      <c r="X1145" s="104"/>
      <c r="Y1145" s="103"/>
      <c r="Z1145" s="75">
        <f t="shared" si="1391"/>
        <v>0</v>
      </c>
      <c r="AA1145" s="104"/>
      <c r="AB1145" s="103"/>
      <c r="AC1145" s="75">
        <f t="shared" si="1392"/>
        <v>0</v>
      </c>
      <c r="AD1145" s="104"/>
      <c r="AE1145" s="103"/>
      <c r="AF1145" s="75">
        <f t="shared" si="1393"/>
        <v>0</v>
      </c>
      <c r="AG1145" s="104"/>
      <c r="AH1145" s="103"/>
      <c r="AI1145" s="75">
        <f t="shared" si="1394"/>
        <v>0</v>
      </c>
      <c r="AJ1145" s="104"/>
      <c r="AK1145" s="103"/>
      <c r="AL1145" s="75">
        <f t="shared" si="1395"/>
        <v>0</v>
      </c>
      <c r="AM1145" s="104"/>
      <c r="AN1145" s="103"/>
      <c r="AO1145" s="75">
        <f t="shared" si="1396"/>
        <v>0</v>
      </c>
      <c r="AP1145" s="104"/>
      <c r="AQ1145" s="103"/>
      <c r="AR1145" s="75">
        <f t="shared" ref="AR1145:AR1147" si="1398">AQ1145-AS1145</f>
        <v>0</v>
      </c>
      <c r="AS1145" s="104"/>
      <c r="AT1145" s="98"/>
      <c r="AU1145" s="79" t="s">
        <v>42</v>
      </c>
    </row>
    <row r="1146" spans="1:47" ht="15">
      <c r="A1146" s="534"/>
      <c r="B1146" s="548"/>
      <c r="C1146" s="536"/>
      <c r="D1146" s="538"/>
      <c r="E1146" s="540"/>
      <c r="F1146" s="52" t="s">
        <v>43</v>
      </c>
      <c r="G1146" s="103"/>
      <c r="H1146" s="75">
        <f t="shared" si="1385"/>
        <v>0</v>
      </c>
      <c r="I1146" s="104"/>
      <c r="J1146" s="103"/>
      <c r="K1146" s="75">
        <f t="shared" si="1386"/>
        <v>0</v>
      </c>
      <c r="L1146" s="104"/>
      <c r="M1146" s="103"/>
      <c r="N1146" s="75">
        <f t="shared" si="1387"/>
        <v>0</v>
      </c>
      <c r="O1146" s="104"/>
      <c r="P1146" s="103"/>
      <c r="Q1146" s="75">
        <f t="shared" si="1388"/>
        <v>0</v>
      </c>
      <c r="R1146" s="104"/>
      <c r="S1146" s="103"/>
      <c r="T1146" s="75">
        <f t="shared" si="1389"/>
        <v>0</v>
      </c>
      <c r="U1146" s="104"/>
      <c r="V1146" s="103"/>
      <c r="W1146" s="75">
        <f t="shared" si="1390"/>
        <v>0</v>
      </c>
      <c r="X1146" s="104"/>
      <c r="Y1146" s="103"/>
      <c r="Z1146" s="75">
        <f t="shared" si="1391"/>
        <v>0</v>
      </c>
      <c r="AA1146" s="104"/>
      <c r="AB1146" s="103"/>
      <c r="AC1146" s="75">
        <f t="shared" si="1392"/>
        <v>0</v>
      </c>
      <c r="AD1146" s="104"/>
      <c r="AE1146" s="103"/>
      <c r="AF1146" s="75">
        <f t="shared" si="1393"/>
        <v>0</v>
      </c>
      <c r="AG1146" s="104"/>
      <c r="AH1146" s="103"/>
      <c r="AI1146" s="75">
        <f t="shared" si="1394"/>
        <v>0</v>
      </c>
      <c r="AJ1146" s="104"/>
      <c r="AK1146" s="103"/>
      <c r="AL1146" s="75">
        <f t="shared" si="1395"/>
        <v>0</v>
      </c>
      <c r="AM1146" s="104"/>
      <c r="AN1146" s="103"/>
      <c r="AO1146" s="75">
        <f t="shared" si="1396"/>
        <v>0</v>
      </c>
      <c r="AP1146" s="104"/>
      <c r="AQ1146" s="103"/>
      <c r="AR1146" s="75">
        <f t="shared" si="1398"/>
        <v>0</v>
      </c>
      <c r="AS1146" s="104"/>
      <c r="AT1146" s="98"/>
      <c r="AU1146" s="80">
        <f>AU1144/AU1140</f>
        <v>0</v>
      </c>
    </row>
    <row r="1147" spans="1:47" ht="15">
      <c r="A1147" s="535"/>
      <c r="B1147" s="549"/>
      <c r="C1147" s="537"/>
      <c r="D1147" s="539"/>
      <c r="E1147" s="541"/>
      <c r="F1147" s="53" t="s">
        <v>44</v>
      </c>
      <c r="G1147" s="105"/>
      <c r="H1147" s="81">
        <f t="shared" si="1385"/>
        <v>0</v>
      </c>
      <c r="I1147" s="106"/>
      <c r="J1147" s="105"/>
      <c r="K1147" s="81">
        <f t="shared" si="1386"/>
        <v>0</v>
      </c>
      <c r="L1147" s="106"/>
      <c r="M1147" s="105"/>
      <c r="N1147" s="81">
        <f t="shared" si="1387"/>
        <v>0</v>
      </c>
      <c r="O1147" s="106"/>
      <c r="P1147" s="105"/>
      <c r="Q1147" s="81">
        <f t="shared" si="1388"/>
        <v>0</v>
      </c>
      <c r="R1147" s="106"/>
      <c r="S1147" s="105"/>
      <c r="T1147" s="81">
        <f t="shared" si="1389"/>
        <v>0</v>
      </c>
      <c r="U1147" s="106"/>
      <c r="V1147" s="105"/>
      <c r="W1147" s="81">
        <f t="shared" si="1390"/>
        <v>0</v>
      </c>
      <c r="X1147" s="106"/>
      <c r="Y1147" s="105"/>
      <c r="Z1147" s="81">
        <f t="shared" si="1391"/>
        <v>0</v>
      </c>
      <c r="AA1147" s="106"/>
      <c r="AB1147" s="105"/>
      <c r="AC1147" s="81">
        <f t="shared" si="1392"/>
        <v>0</v>
      </c>
      <c r="AD1147" s="106"/>
      <c r="AE1147" s="105"/>
      <c r="AF1147" s="81">
        <f t="shared" si="1393"/>
        <v>0</v>
      </c>
      <c r="AG1147" s="106"/>
      <c r="AH1147" s="105"/>
      <c r="AI1147" s="81">
        <f t="shared" si="1394"/>
        <v>0</v>
      </c>
      <c r="AJ1147" s="106"/>
      <c r="AK1147" s="105"/>
      <c r="AL1147" s="81">
        <f t="shared" si="1395"/>
        <v>0</v>
      </c>
      <c r="AM1147" s="106"/>
      <c r="AN1147" s="105"/>
      <c r="AO1147" s="81">
        <f t="shared" si="1396"/>
        <v>0</v>
      </c>
      <c r="AP1147" s="106"/>
      <c r="AQ1147" s="105"/>
      <c r="AR1147" s="81">
        <f t="shared" si="1398"/>
        <v>0</v>
      </c>
      <c r="AS1147" s="106"/>
      <c r="AT1147" s="99"/>
      <c r="AU1147" s="82"/>
    </row>
    <row r="1148" spans="1:47" ht="15">
      <c r="A1148" s="546" t="s">
        <v>22</v>
      </c>
      <c r="B1148" s="532" t="s">
        <v>18</v>
      </c>
      <c r="C1148" s="532" t="s">
        <v>19</v>
      </c>
      <c r="D1148" s="532" t="s">
        <v>204</v>
      </c>
      <c r="E1148" s="532" t="s">
        <v>21</v>
      </c>
      <c r="F1148" s="475" t="s">
        <v>23</v>
      </c>
      <c r="G1148" s="512" t="s">
        <v>24</v>
      </c>
      <c r="H1148" s="502" t="s">
        <v>25</v>
      </c>
      <c r="I1148" s="504" t="s">
        <v>26</v>
      </c>
      <c r="J1148" s="512" t="s">
        <v>24</v>
      </c>
      <c r="K1148" s="502" t="s">
        <v>25</v>
      </c>
      <c r="L1148" s="504" t="s">
        <v>26</v>
      </c>
      <c r="M1148" s="512" t="s">
        <v>24</v>
      </c>
      <c r="N1148" s="502" t="s">
        <v>25</v>
      </c>
      <c r="O1148" s="504" t="s">
        <v>26</v>
      </c>
      <c r="P1148" s="512" t="s">
        <v>24</v>
      </c>
      <c r="Q1148" s="502" t="s">
        <v>25</v>
      </c>
      <c r="R1148" s="504" t="s">
        <v>26</v>
      </c>
      <c r="S1148" s="512" t="s">
        <v>24</v>
      </c>
      <c r="T1148" s="502" t="s">
        <v>25</v>
      </c>
      <c r="U1148" s="504" t="s">
        <v>26</v>
      </c>
      <c r="V1148" s="512" t="s">
        <v>24</v>
      </c>
      <c r="W1148" s="502" t="s">
        <v>25</v>
      </c>
      <c r="X1148" s="504" t="s">
        <v>26</v>
      </c>
      <c r="Y1148" s="512" t="s">
        <v>24</v>
      </c>
      <c r="Z1148" s="502" t="s">
        <v>25</v>
      </c>
      <c r="AA1148" s="504" t="s">
        <v>26</v>
      </c>
      <c r="AB1148" s="512" t="s">
        <v>24</v>
      </c>
      <c r="AC1148" s="502" t="s">
        <v>25</v>
      </c>
      <c r="AD1148" s="504" t="s">
        <v>26</v>
      </c>
      <c r="AE1148" s="512" t="s">
        <v>24</v>
      </c>
      <c r="AF1148" s="502" t="s">
        <v>25</v>
      </c>
      <c r="AG1148" s="504" t="s">
        <v>26</v>
      </c>
      <c r="AH1148" s="512" t="s">
        <v>24</v>
      </c>
      <c r="AI1148" s="502" t="s">
        <v>25</v>
      </c>
      <c r="AJ1148" s="504" t="s">
        <v>26</v>
      </c>
      <c r="AK1148" s="512" t="s">
        <v>24</v>
      </c>
      <c r="AL1148" s="502" t="s">
        <v>25</v>
      </c>
      <c r="AM1148" s="504" t="s">
        <v>26</v>
      </c>
      <c r="AN1148" s="512" t="s">
        <v>24</v>
      </c>
      <c r="AO1148" s="502" t="s">
        <v>25</v>
      </c>
      <c r="AP1148" s="504" t="s">
        <v>26</v>
      </c>
      <c r="AQ1148" s="512" t="s">
        <v>24</v>
      </c>
      <c r="AR1148" s="502" t="s">
        <v>25</v>
      </c>
      <c r="AS1148" s="504" t="s">
        <v>26</v>
      </c>
      <c r="AT1148" s="544" t="s">
        <v>24</v>
      </c>
      <c r="AU1148" s="552" t="s">
        <v>27</v>
      </c>
    </row>
    <row r="1149" spans="1:47" ht="15">
      <c r="A1149" s="547"/>
      <c r="B1149" s="533"/>
      <c r="C1149" s="533"/>
      <c r="D1149" s="533"/>
      <c r="E1149" s="533"/>
      <c r="F1149" s="476"/>
      <c r="G1149" s="513"/>
      <c r="H1149" s="503"/>
      <c r="I1149" s="505"/>
      <c r="J1149" s="513"/>
      <c r="K1149" s="503"/>
      <c r="L1149" s="505"/>
      <c r="M1149" s="513"/>
      <c r="N1149" s="503"/>
      <c r="O1149" s="505"/>
      <c r="P1149" s="513"/>
      <c r="Q1149" s="503"/>
      <c r="R1149" s="505"/>
      <c r="S1149" s="513"/>
      <c r="T1149" s="503"/>
      <c r="U1149" s="505"/>
      <c r="V1149" s="513"/>
      <c r="W1149" s="503"/>
      <c r="X1149" s="505"/>
      <c r="Y1149" s="513"/>
      <c r="Z1149" s="503"/>
      <c r="AA1149" s="505"/>
      <c r="AB1149" s="513"/>
      <c r="AC1149" s="503"/>
      <c r="AD1149" s="505"/>
      <c r="AE1149" s="513"/>
      <c r="AF1149" s="503"/>
      <c r="AG1149" s="505"/>
      <c r="AH1149" s="513"/>
      <c r="AI1149" s="503"/>
      <c r="AJ1149" s="505"/>
      <c r="AK1149" s="513"/>
      <c r="AL1149" s="503"/>
      <c r="AM1149" s="505"/>
      <c r="AN1149" s="513"/>
      <c r="AO1149" s="503"/>
      <c r="AP1149" s="505"/>
      <c r="AQ1149" s="513"/>
      <c r="AR1149" s="503"/>
      <c r="AS1149" s="505"/>
      <c r="AT1149" s="545"/>
      <c r="AU1149" s="553"/>
    </row>
    <row r="1150" spans="1:47" ht="15" customHeight="1">
      <c r="A1150" s="534" t="s">
        <v>88</v>
      </c>
      <c r="B1150" s="548" t="s">
        <v>530</v>
      </c>
      <c r="C1150" s="536">
        <v>3129</v>
      </c>
      <c r="D1150" s="538"/>
      <c r="E1150" s="540" t="s">
        <v>531</v>
      </c>
      <c r="F1150" s="51" t="s">
        <v>31</v>
      </c>
      <c r="G1150" s="103"/>
      <c r="H1150" s="75">
        <f t="shared" ref="H1150:H1158" si="1399">G1150-I1150</f>
        <v>0</v>
      </c>
      <c r="I1150" s="104"/>
      <c r="J1150" s="103"/>
      <c r="K1150" s="75">
        <f t="shared" ref="K1150:K1158" si="1400">J1150-L1150</f>
        <v>0</v>
      </c>
      <c r="L1150" s="104"/>
      <c r="M1150" s="103"/>
      <c r="N1150" s="75">
        <f t="shared" ref="N1150:N1158" si="1401">M1150-O1150</f>
        <v>0</v>
      </c>
      <c r="O1150" s="104"/>
      <c r="P1150" s="103"/>
      <c r="Q1150" s="75">
        <f t="shared" ref="Q1150:Q1158" si="1402">P1150-R1150</f>
        <v>0</v>
      </c>
      <c r="R1150" s="104"/>
      <c r="S1150" s="103"/>
      <c r="T1150" s="75">
        <f t="shared" ref="T1150:T1158" si="1403">S1150-U1150</f>
        <v>0</v>
      </c>
      <c r="U1150" s="104"/>
      <c r="V1150" s="103"/>
      <c r="W1150" s="75">
        <f t="shared" ref="W1150:W1158" si="1404">V1150-X1150</f>
        <v>0</v>
      </c>
      <c r="X1150" s="104"/>
      <c r="Y1150" s="103"/>
      <c r="Z1150" s="75">
        <f t="shared" ref="Z1150:Z1158" si="1405">Y1150-AA1150</f>
        <v>0</v>
      </c>
      <c r="AA1150" s="104"/>
      <c r="AB1150" s="103"/>
      <c r="AC1150" s="75">
        <f t="shared" ref="AC1150:AC1158" si="1406">AB1150-AD1150</f>
        <v>0</v>
      </c>
      <c r="AD1150" s="104"/>
      <c r="AE1150" s="103"/>
      <c r="AF1150" s="75">
        <f t="shared" ref="AF1150:AF1158" si="1407">AE1150-AG1150</f>
        <v>0</v>
      </c>
      <c r="AG1150" s="104"/>
      <c r="AH1150" s="103"/>
      <c r="AI1150" s="75">
        <f t="shared" ref="AI1150:AI1158" si="1408">AH1150-AJ1150</f>
        <v>0</v>
      </c>
      <c r="AJ1150" s="104"/>
      <c r="AK1150" s="103"/>
      <c r="AL1150" s="75">
        <f t="shared" ref="AL1150:AL1158" si="1409">AK1150-AM1150</f>
        <v>0</v>
      </c>
      <c r="AM1150" s="104"/>
      <c r="AN1150" s="103"/>
      <c r="AO1150" s="75">
        <f t="shared" ref="AO1150:AO1158" si="1410">AN1150-AP1150</f>
        <v>0</v>
      </c>
      <c r="AP1150" s="104"/>
      <c r="AQ1150" s="103"/>
      <c r="AR1150" s="75">
        <f t="shared" ref="AR1150:AR1158" si="1411">AQ1150-AS1150</f>
        <v>0</v>
      </c>
      <c r="AS1150" s="104"/>
      <c r="AT1150" s="98"/>
      <c r="AU1150" s="77" t="s">
        <v>32</v>
      </c>
    </row>
    <row r="1151" spans="1:47" ht="15">
      <c r="A1151" s="534"/>
      <c r="B1151" s="548"/>
      <c r="C1151" s="536"/>
      <c r="D1151" s="538"/>
      <c r="E1151" s="540"/>
      <c r="F1151" s="52" t="s">
        <v>33</v>
      </c>
      <c r="G1151" s="103"/>
      <c r="H1151" s="75">
        <f t="shared" si="1399"/>
        <v>0</v>
      </c>
      <c r="I1151" s="104"/>
      <c r="J1151" s="103"/>
      <c r="K1151" s="75">
        <f t="shared" si="1400"/>
        <v>0</v>
      </c>
      <c r="L1151" s="104"/>
      <c r="M1151" s="103"/>
      <c r="N1151" s="75">
        <f t="shared" si="1401"/>
        <v>0</v>
      </c>
      <c r="O1151" s="104"/>
      <c r="P1151" s="103"/>
      <c r="Q1151" s="75">
        <f t="shared" si="1402"/>
        <v>0</v>
      </c>
      <c r="R1151" s="104"/>
      <c r="S1151" s="103"/>
      <c r="T1151" s="75">
        <f t="shared" si="1403"/>
        <v>0</v>
      </c>
      <c r="U1151" s="104"/>
      <c r="V1151" s="103"/>
      <c r="W1151" s="75">
        <f t="shared" si="1404"/>
        <v>0</v>
      </c>
      <c r="X1151" s="104"/>
      <c r="Y1151" s="103"/>
      <c r="Z1151" s="75">
        <f t="shared" si="1405"/>
        <v>0</v>
      </c>
      <c r="AA1151" s="104"/>
      <c r="AB1151" s="103"/>
      <c r="AC1151" s="75">
        <f t="shared" si="1406"/>
        <v>0</v>
      </c>
      <c r="AD1151" s="104"/>
      <c r="AE1151" s="103"/>
      <c r="AF1151" s="75">
        <f t="shared" si="1407"/>
        <v>0</v>
      </c>
      <c r="AG1151" s="104"/>
      <c r="AH1151" s="103"/>
      <c r="AI1151" s="75">
        <f t="shared" si="1408"/>
        <v>0</v>
      </c>
      <c r="AJ1151" s="104"/>
      <c r="AK1151" s="103"/>
      <c r="AL1151" s="75">
        <f t="shared" si="1409"/>
        <v>0</v>
      </c>
      <c r="AM1151" s="104"/>
      <c r="AN1151" s="103"/>
      <c r="AO1151" s="75">
        <f t="shared" si="1410"/>
        <v>0</v>
      </c>
      <c r="AP1151" s="104"/>
      <c r="AQ1151" s="103"/>
      <c r="AR1151" s="75">
        <f t="shared" si="1411"/>
        <v>0</v>
      </c>
      <c r="AS1151" s="104"/>
      <c r="AT1151" s="98"/>
      <c r="AU1151" s="78">
        <f>SUM(G1150:G1158,J1150:J1158,M1150:M1158,P1150:P1158,S1150:S1158,V1150:V1158,Y1150:Y1158,AB1150:AB1158,AE1150:AE1158,AH1150:AH1158,AK1150:AK1158,AT1150:AT1158,AN1150:AN1158,AQ1150:AQ1158)</f>
        <v>50000</v>
      </c>
    </row>
    <row r="1152" spans="1:47" ht="15">
      <c r="A1152" s="534"/>
      <c r="B1152" s="548"/>
      <c r="C1152" s="536"/>
      <c r="D1152" s="538"/>
      <c r="E1152" s="540"/>
      <c r="F1152" s="52" t="s">
        <v>34</v>
      </c>
      <c r="G1152" s="103"/>
      <c r="H1152" s="75">
        <f t="shared" si="1399"/>
        <v>0</v>
      </c>
      <c r="I1152" s="104"/>
      <c r="J1152" s="103"/>
      <c r="K1152" s="75">
        <f t="shared" si="1400"/>
        <v>0</v>
      </c>
      <c r="L1152" s="104"/>
      <c r="M1152" s="103"/>
      <c r="N1152" s="75">
        <f t="shared" si="1401"/>
        <v>0</v>
      </c>
      <c r="O1152" s="104"/>
      <c r="P1152" s="103"/>
      <c r="Q1152" s="75">
        <f t="shared" si="1402"/>
        <v>0</v>
      </c>
      <c r="R1152" s="104"/>
      <c r="S1152" s="103"/>
      <c r="T1152" s="75">
        <f t="shared" si="1403"/>
        <v>0</v>
      </c>
      <c r="U1152" s="104"/>
      <c r="V1152" s="103"/>
      <c r="W1152" s="75">
        <f t="shared" si="1404"/>
        <v>0</v>
      </c>
      <c r="X1152" s="104"/>
      <c r="Y1152" s="103"/>
      <c r="Z1152" s="75">
        <f t="shared" si="1405"/>
        <v>0</v>
      </c>
      <c r="AA1152" s="104"/>
      <c r="AB1152" s="103"/>
      <c r="AC1152" s="75">
        <f t="shared" si="1406"/>
        <v>0</v>
      </c>
      <c r="AD1152" s="104"/>
      <c r="AE1152" s="103"/>
      <c r="AF1152" s="75">
        <f t="shared" si="1407"/>
        <v>0</v>
      </c>
      <c r="AG1152" s="104"/>
      <c r="AH1152" s="103">
        <v>50000</v>
      </c>
      <c r="AI1152" s="75">
        <f t="shared" si="1408"/>
        <v>0</v>
      </c>
      <c r="AJ1152" s="104">
        <v>50000</v>
      </c>
      <c r="AK1152" s="103"/>
      <c r="AL1152" s="75">
        <f t="shared" si="1409"/>
        <v>0</v>
      </c>
      <c r="AM1152" s="104"/>
      <c r="AN1152" s="103"/>
      <c r="AO1152" s="75">
        <f t="shared" si="1410"/>
        <v>0</v>
      </c>
      <c r="AP1152" s="104"/>
      <c r="AQ1152" s="103"/>
      <c r="AR1152" s="75">
        <f t="shared" si="1411"/>
        <v>0</v>
      </c>
      <c r="AS1152" s="104"/>
      <c r="AT1152" s="98"/>
      <c r="AU1152" s="79" t="s">
        <v>35</v>
      </c>
    </row>
    <row r="1153" spans="1:47" ht="15">
      <c r="A1153" s="534"/>
      <c r="B1153" s="548"/>
      <c r="C1153" s="536"/>
      <c r="D1153" s="538"/>
      <c r="E1153" s="540"/>
      <c r="F1153" s="52" t="s">
        <v>36</v>
      </c>
      <c r="G1153" s="103"/>
      <c r="H1153" s="75">
        <f t="shared" si="1399"/>
        <v>0</v>
      </c>
      <c r="I1153" s="104"/>
      <c r="J1153" s="103"/>
      <c r="K1153" s="75">
        <f t="shared" si="1400"/>
        <v>0</v>
      </c>
      <c r="L1153" s="104"/>
      <c r="M1153" s="103"/>
      <c r="N1153" s="75">
        <f t="shared" si="1401"/>
        <v>0</v>
      </c>
      <c r="O1153" s="104"/>
      <c r="P1153" s="103"/>
      <c r="Q1153" s="75">
        <f t="shared" si="1402"/>
        <v>0</v>
      </c>
      <c r="R1153" s="104"/>
      <c r="S1153" s="103"/>
      <c r="T1153" s="75">
        <f t="shared" si="1403"/>
        <v>0</v>
      </c>
      <c r="U1153" s="104"/>
      <c r="V1153" s="103"/>
      <c r="W1153" s="75">
        <f t="shared" si="1404"/>
        <v>0</v>
      </c>
      <c r="X1153" s="104"/>
      <c r="Y1153" s="103"/>
      <c r="Z1153" s="75">
        <f t="shared" si="1405"/>
        <v>0</v>
      </c>
      <c r="AA1153" s="104"/>
      <c r="AB1153" s="103"/>
      <c r="AC1153" s="75">
        <f t="shared" si="1406"/>
        <v>0</v>
      </c>
      <c r="AD1153" s="104"/>
      <c r="AE1153" s="103"/>
      <c r="AF1153" s="75">
        <f t="shared" si="1407"/>
        <v>0</v>
      </c>
      <c r="AG1153" s="104"/>
      <c r="AH1153" s="103"/>
      <c r="AI1153" s="75">
        <f t="shared" si="1408"/>
        <v>0</v>
      </c>
      <c r="AJ1153" s="104"/>
      <c r="AK1153" s="103"/>
      <c r="AL1153" s="75">
        <f t="shared" si="1409"/>
        <v>0</v>
      </c>
      <c r="AM1153" s="104"/>
      <c r="AN1153" s="103"/>
      <c r="AO1153" s="75">
        <f t="shared" si="1410"/>
        <v>0</v>
      </c>
      <c r="AP1153" s="104"/>
      <c r="AQ1153" s="103"/>
      <c r="AR1153" s="75">
        <f t="shared" si="1411"/>
        <v>0</v>
      </c>
      <c r="AS1153" s="104"/>
      <c r="AT1153" s="98"/>
      <c r="AU1153" s="78">
        <f>SUM(H1150:H1158,K1150:K1158,N1150:N1158,Q1150:Q1158,T1150:T1158,W1150:W1158,Z1150:Z1158,AC1150:AC1158,AF1150:AF1158,AI1150:AI1158,AL1150:AL1158,AO1150:AO1158,AR1150:AR1158)</f>
        <v>0</v>
      </c>
    </row>
    <row r="1154" spans="1:47" ht="15">
      <c r="A1154" s="534"/>
      <c r="B1154" s="548"/>
      <c r="C1154" s="536"/>
      <c r="D1154" s="538"/>
      <c r="E1154" s="540"/>
      <c r="F1154" s="52" t="s">
        <v>37</v>
      </c>
      <c r="G1154" s="103"/>
      <c r="H1154" s="75">
        <f t="shared" si="1399"/>
        <v>0</v>
      </c>
      <c r="I1154" s="104"/>
      <c r="J1154" s="103"/>
      <c r="K1154" s="75">
        <f t="shared" si="1400"/>
        <v>0</v>
      </c>
      <c r="L1154" s="104"/>
      <c r="M1154" s="103"/>
      <c r="N1154" s="75">
        <f t="shared" si="1401"/>
        <v>0</v>
      </c>
      <c r="O1154" s="104"/>
      <c r="P1154" s="103"/>
      <c r="Q1154" s="75">
        <f t="shared" si="1402"/>
        <v>0</v>
      </c>
      <c r="R1154" s="104"/>
      <c r="S1154" s="103"/>
      <c r="T1154" s="75">
        <f t="shared" si="1403"/>
        <v>0</v>
      </c>
      <c r="U1154" s="104"/>
      <c r="V1154" s="103"/>
      <c r="W1154" s="75">
        <f t="shared" si="1404"/>
        <v>0</v>
      </c>
      <c r="X1154" s="104"/>
      <c r="Y1154" s="103"/>
      <c r="Z1154" s="75">
        <f t="shared" si="1405"/>
        <v>0</v>
      </c>
      <c r="AA1154" s="104"/>
      <c r="AB1154" s="103"/>
      <c r="AC1154" s="75">
        <f t="shared" si="1406"/>
        <v>0</v>
      </c>
      <c r="AD1154" s="104"/>
      <c r="AE1154" s="103"/>
      <c r="AF1154" s="75">
        <f t="shared" si="1407"/>
        <v>0</v>
      </c>
      <c r="AG1154" s="104"/>
      <c r="AH1154" s="103"/>
      <c r="AI1154" s="75">
        <f t="shared" si="1408"/>
        <v>0</v>
      </c>
      <c r="AJ1154" s="104"/>
      <c r="AK1154" s="103"/>
      <c r="AL1154" s="75">
        <f t="shared" si="1409"/>
        <v>0</v>
      </c>
      <c r="AM1154" s="104"/>
      <c r="AN1154" s="103"/>
      <c r="AO1154" s="75">
        <f t="shared" si="1410"/>
        <v>0</v>
      </c>
      <c r="AP1154" s="104"/>
      <c r="AQ1154" s="103"/>
      <c r="AR1154" s="75">
        <f t="shared" si="1411"/>
        <v>0</v>
      </c>
      <c r="AS1154" s="104"/>
      <c r="AT1154" s="98"/>
      <c r="AU1154" s="79" t="s">
        <v>38</v>
      </c>
    </row>
    <row r="1155" spans="1:47" ht="15">
      <c r="A1155" s="534"/>
      <c r="B1155" s="548"/>
      <c r="C1155" s="536"/>
      <c r="D1155" s="538"/>
      <c r="E1155" s="540"/>
      <c r="F1155" s="52" t="s">
        <v>40</v>
      </c>
      <c r="G1155" s="103"/>
      <c r="H1155" s="75">
        <f t="shared" si="1399"/>
        <v>0</v>
      </c>
      <c r="I1155" s="104"/>
      <c r="J1155" s="103"/>
      <c r="K1155" s="75">
        <f t="shared" si="1400"/>
        <v>0</v>
      </c>
      <c r="L1155" s="104"/>
      <c r="M1155" s="103"/>
      <c r="N1155" s="75">
        <f t="shared" si="1401"/>
        <v>0</v>
      </c>
      <c r="O1155" s="104"/>
      <c r="P1155" s="103"/>
      <c r="Q1155" s="75">
        <f t="shared" si="1402"/>
        <v>0</v>
      </c>
      <c r="R1155" s="104"/>
      <c r="S1155" s="103"/>
      <c r="T1155" s="75">
        <f t="shared" si="1403"/>
        <v>0</v>
      </c>
      <c r="U1155" s="104"/>
      <c r="V1155" s="103"/>
      <c r="W1155" s="75">
        <f t="shared" si="1404"/>
        <v>0</v>
      </c>
      <c r="X1155" s="104"/>
      <c r="Y1155" s="103"/>
      <c r="Z1155" s="75">
        <f t="shared" si="1405"/>
        <v>0</v>
      </c>
      <c r="AA1155" s="104"/>
      <c r="AB1155" s="103"/>
      <c r="AC1155" s="75">
        <f t="shared" si="1406"/>
        <v>0</v>
      </c>
      <c r="AD1155" s="104"/>
      <c r="AE1155" s="103"/>
      <c r="AF1155" s="75">
        <f t="shared" si="1407"/>
        <v>0</v>
      </c>
      <c r="AG1155" s="104"/>
      <c r="AH1155" s="103"/>
      <c r="AI1155" s="75">
        <f t="shared" si="1408"/>
        <v>0</v>
      </c>
      <c r="AJ1155" s="104"/>
      <c r="AK1155" s="103"/>
      <c r="AL1155" s="75">
        <f t="shared" si="1409"/>
        <v>0</v>
      </c>
      <c r="AM1155" s="104"/>
      <c r="AN1155" s="103"/>
      <c r="AO1155" s="75">
        <f t="shared" si="1410"/>
        <v>0</v>
      </c>
      <c r="AP1155" s="104"/>
      <c r="AQ1155" s="103"/>
      <c r="AR1155" s="75">
        <f>AQ1155-AS1155</f>
        <v>0</v>
      </c>
      <c r="AS1155" s="104"/>
      <c r="AT1155" s="98"/>
      <c r="AU1155" s="78">
        <f>SUM(I1150:I1158,L1150:L1158,O1150:O1158,R1150:R1158,U1150:U1158,X1150:X1158,AA1150:AA1158,AD1150:AD1158,AG1150:AG1158,AM1150:AM1158,AP1150:AP1158,AS1150:AS1158)</f>
        <v>0</v>
      </c>
    </row>
    <row r="1156" spans="1:47" ht="15">
      <c r="A1156" s="534"/>
      <c r="B1156" s="548"/>
      <c r="C1156" s="536"/>
      <c r="D1156" s="538"/>
      <c r="E1156" s="540"/>
      <c r="F1156" s="52" t="s">
        <v>41</v>
      </c>
      <c r="G1156" s="103"/>
      <c r="H1156" s="75">
        <f t="shared" si="1399"/>
        <v>0</v>
      </c>
      <c r="I1156" s="104"/>
      <c r="J1156" s="103"/>
      <c r="K1156" s="75">
        <f t="shared" si="1400"/>
        <v>0</v>
      </c>
      <c r="L1156" s="104"/>
      <c r="M1156" s="103"/>
      <c r="N1156" s="75">
        <f t="shared" si="1401"/>
        <v>0</v>
      </c>
      <c r="O1156" s="104"/>
      <c r="P1156" s="103"/>
      <c r="Q1156" s="75">
        <f t="shared" si="1402"/>
        <v>0</v>
      </c>
      <c r="R1156" s="104"/>
      <c r="S1156" s="103"/>
      <c r="T1156" s="75">
        <f t="shared" si="1403"/>
        <v>0</v>
      </c>
      <c r="U1156" s="104"/>
      <c r="V1156" s="103"/>
      <c r="W1156" s="75">
        <f t="shared" si="1404"/>
        <v>0</v>
      </c>
      <c r="X1156" s="104"/>
      <c r="Y1156" s="103"/>
      <c r="Z1156" s="75">
        <f t="shared" si="1405"/>
        <v>0</v>
      </c>
      <c r="AA1156" s="104"/>
      <c r="AB1156" s="103"/>
      <c r="AC1156" s="75">
        <f t="shared" si="1406"/>
        <v>0</v>
      </c>
      <c r="AD1156" s="104"/>
      <c r="AE1156" s="103"/>
      <c r="AF1156" s="75">
        <f t="shared" si="1407"/>
        <v>0</v>
      </c>
      <c r="AG1156" s="104"/>
      <c r="AH1156" s="103"/>
      <c r="AI1156" s="75">
        <f t="shared" si="1408"/>
        <v>0</v>
      </c>
      <c r="AJ1156" s="104"/>
      <c r="AK1156" s="103"/>
      <c r="AL1156" s="75">
        <f t="shared" si="1409"/>
        <v>0</v>
      </c>
      <c r="AM1156" s="104"/>
      <c r="AN1156" s="103"/>
      <c r="AO1156" s="75">
        <f t="shared" si="1410"/>
        <v>0</v>
      </c>
      <c r="AP1156" s="104"/>
      <c r="AQ1156" s="103"/>
      <c r="AR1156" s="75">
        <f t="shared" si="1411"/>
        <v>0</v>
      </c>
      <c r="AS1156" s="104"/>
      <c r="AT1156" s="98"/>
      <c r="AU1156" s="79" t="s">
        <v>42</v>
      </c>
    </row>
    <row r="1157" spans="1:47" ht="15">
      <c r="A1157" s="534"/>
      <c r="B1157" s="548"/>
      <c r="C1157" s="536"/>
      <c r="D1157" s="538"/>
      <c r="E1157" s="540"/>
      <c r="F1157" s="52" t="s">
        <v>43</v>
      </c>
      <c r="G1157" s="103"/>
      <c r="H1157" s="75">
        <f t="shared" si="1399"/>
        <v>0</v>
      </c>
      <c r="I1157" s="104"/>
      <c r="J1157" s="103"/>
      <c r="K1157" s="75">
        <f t="shared" si="1400"/>
        <v>0</v>
      </c>
      <c r="L1157" s="104"/>
      <c r="M1157" s="103"/>
      <c r="N1157" s="75">
        <f t="shared" si="1401"/>
        <v>0</v>
      </c>
      <c r="O1157" s="104"/>
      <c r="P1157" s="103"/>
      <c r="Q1157" s="75">
        <f t="shared" si="1402"/>
        <v>0</v>
      </c>
      <c r="R1157" s="104"/>
      <c r="S1157" s="103"/>
      <c r="T1157" s="75">
        <f t="shared" si="1403"/>
        <v>0</v>
      </c>
      <c r="U1157" s="104"/>
      <c r="V1157" s="103"/>
      <c r="W1157" s="75">
        <f t="shared" si="1404"/>
        <v>0</v>
      </c>
      <c r="X1157" s="104"/>
      <c r="Y1157" s="103"/>
      <c r="Z1157" s="75">
        <f t="shared" si="1405"/>
        <v>0</v>
      </c>
      <c r="AA1157" s="104"/>
      <c r="AB1157" s="103"/>
      <c r="AC1157" s="75">
        <f t="shared" si="1406"/>
        <v>0</v>
      </c>
      <c r="AD1157" s="104"/>
      <c r="AE1157" s="103"/>
      <c r="AF1157" s="75">
        <f t="shared" si="1407"/>
        <v>0</v>
      </c>
      <c r="AG1157" s="104"/>
      <c r="AH1157" s="103"/>
      <c r="AI1157" s="75">
        <f t="shared" si="1408"/>
        <v>0</v>
      </c>
      <c r="AJ1157" s="104"/>
      <c r="AK1157" s="103"/>
      <c r="AL1157" s="75">
        <f t="shared" si="1409"/>
        <v>0</v>
      </c>
      <c r="AM1157" s="104"/>
      <c r="AN1157" s="103"/>
      <c r="AO1157" s="75">
        <f t="shared" si="1410"/>
        <v>0</v>
      </c>
      <c r="AP1157" s="104"/>
      <c r="AQ1157" s="103"/>
      <c r="AR1157" s="75">
        <f t="shared" si="1411"/>
        <v>0</v>
      </c>
      <c r="AS1157" s="104"/>
      <c r="AT1157" s="98"/>
      <c r="AU1157" s="80">
        <f>AU1155/AU1151</f>
        <v>0</v>
      </c>
    </row>
    <row r="1158" spans="1:47" ht="15">
      <c r="A1158" s="535"/>
      <c r="B1158" s="549"/>
      <c r="C1158" s="537"/>
      <c r="D1158" s="539"/>
      <c r="E1158" s="541"/>
      <c r="F1158" s="53" t="s">
        <v>44</v>
      </c>
      <c r="G1158" s="105"/>
      <c r="H1158" s="81">
        <f t="shared" si="1399"/>
        <v>0</v>
      </c>
      <c r="I1158" s="106"/>
      <c r="J1158" s="105"/>
      <c r="K1158" s="81">
        <f t="shared" si="1400"/>
        <v>0</v>
      </c>
      <c r="L1158" s="106"/>
      <c r="M1158" s="105"/>
      <c r="N1158" s="81">
        <f t="shared" si="1401"/>
        <v>0</v>
      </c>
      <c r="O1158" s="106"/>
      <c r="P1158" s="105"/>
      <c r="Q1158" s="81">
        <f t="shared" si="1402"/>
        <v>0</v>
      </c>
      <c r="R1158" s="106"/>
      <c r="S1158" s="105"/>
      <c r="T1158" s="81">
        <f t="shared" si="1403"/>
        <v>0</v>
      </c>
      <c r="U1158" s="106"/>
      <c r="V1158" s="105"/>
      <c r="W1158" s="81">
        <f t="shared" si="1404"/>
        <v>0</v>
      </c>
      <c r="X1158" s="106"/>
      <c r="Y1158" s="105"/>
      <c r="Z1158" s="81">
        <f t="shared" si="1405"/>
        <v>0</v>
      </c>
      <c r="AA1158" s="106"/>
      <c r="AB1158" s="105"/>
      <c r="AC1158" s="81">
        <f t="shared" si="1406"/>
        <v>0</v>
      </c>
      <c r="AD1158" s="106"/>
      <c r="AE1158" s="105"/>
      <c r="AF1158" s="81">
        <f t="shared" si="1407"/>
        <v>0</v>
      </c>
      <c r="AG1158" s="106"/>
      <c r="AH1158" s="105"/>
      <c r="AI1158" s="81">
        <f t="shared" si="1408"/>
        <v>0</v>
      </c>
      <c r="AJ1158" s="106"/>
      <c r="AK1158" s="105"/>
      <c r="AL1158" s="81">
        <f t="shared" si="1409"/>
        <v>0</v>
      </c>
      <c r="AM1158" s="106"/>
      <c r="AN1158" s="105"/>
      <c r="AO1158" s="81">
        <f t="shared" si="1410"/>
        <v>0</v>
      </c>
      <c r="AP1158" s="106"/>
      <c r="AQ1158" s="105"/>
      <c r="AR1158" s="81">
        <f t="shared" si="1411"/>
        <v>0</v>
      </c>
      <c r="AS1158" s="106"/>
      <c r="AT1158" s="99"/>
      <c r="AU1158" s="82"/>
    </row>
    <row r="1159" spans="1:47" ht="15" customHeight="1">
      <c r="A1159" s="577" t="s">
        <v>521</v>
      </c>
      <c r="B1159" s="656" t="s">
        <v>532</v>
      </c>
      <c r="C1159" s="580">
        <v>2585</v>
      </c>
      <c r="D1159" s="583" t="s">
        <v>533</v>
      </c>
      <c r="E1159" s="586" t="s">
        <v>534</v>
      </c>
      <c r="F1159" s="211" t="s">
        <v>31</v>
      </c>
      <c r="G1159" s="212"/>
      <c r="H1159" s="213">
        <f t="shared" ref="H1159:H1167" si="1412">G1159-I1159</f>
        <v>0</v>
      </c>
      <c r="I1159" s="214"/>
      <c r="J1159" s="212"/>
      <c r="K1159" s="213">
        <f t="shared" ref="K1159:K1167" si="1413">J1159-L1159</f>
        <v>0</v>
      </c>
      <c r="L1159" s="214"/>
      <c r="M1159" s="212"/>
      <c r="N1159" s="213">
        <f t="shared" ref="N1159:N1167" si="1414">M1159-O1159</f>
        <v>0</v>
      </c>
      <c r="O1159" s="214"/>
      <c r="P1159" s="212"/>
      <c r="Q1159" s="213">
        <f t="shared" ref="Q1159:Q1167" si="1415">P1159-R1159</f>
        <v>0</v>
      </c>
      <c r="R1159" s="214"/>
      <c r="S1159" s="212"/>
      <c r="T1159" s="213">
        <f t="shared" ref="T1159:T1167" si="1416">S1159-U1159</f>
        <v>0</v>
      </c>
      <c r="U1159" s="214"/>
      <c r="V1159" s="212"/>
      <c r="W1159" s="213">
        <f t="shared" ref="W1159:W1167" si="1417">V1159-X1159</f>
        <v>0</v>
      </c>
      <c r="X1159" s="215"/>
      <c r="Y1159" s="212"/>
      <c r="Z1159" s="213">
        <f t="shared" ref="Z1159:Z1167" si="1418">Y1159-AA1159</f>
        <v>0</v>
      </c>
      <c r="AA1159" s="214"/>
      <c r="AB1159" s="212"/>
      <c r="AC1159" s="213">
        <f t="shared" ref="AC1159:AC1167" si="1419">AB1159-AD1159</f>
        <v>0</v>
      </c>
      <c r="AD1159" s="214"/>
      <c r="AE1159" s="212"/>
      <c r="AF1159" s="213">
        <f t="shared" ref="AF1159:AF1167" si="1420">AE1159-AG1159</f>
        <v>0</v>
      </c>
      <c r="AG1159" s="214"/>
      <c r="AH1159" s="212"/>
      <c r="AI1159" s="213">
        <f t="shared" ref="AI1159:AI1167" si="1421">AH1159-AJ1159</f>
        <v>0</v>
      </c>
      <c r="AJ1159" s="214"/>
      <c r="AK1159" s="212"/>
      <c r="AL1159" s="213">
        <f t="shared" ref="AL1159:AL1167" si="1422">AK1159-AM1159</f>
        <v>0</v>
      </c>
      <c r="AM1159" s="214"/>
      <c r="AN1159" s="212"/>
      <c r="AO1159" s="213">
        <f t="shared" si="1369"/>
        <v>0</v>
      </c>
      <c r="AP1159" s="214"/>
      <c r="AQ1159" s="212"/>
      <c r="AR1159" s="213">
        <f t="shared" si="1370"/>
        <v>0</v>
      </c>
      <c r="AS1159" s="214"/>
      <c r="AT1159" s="216"/>
      <c r="AU1159" s="217" t="s">
        <v>32</v>
      </c>
    </row>
    <row r="1160" spans="1:47">
      <c r="A1160" s="578"/>
      <c r="B1160" s="657"/>
      <c r="C1160" s="581"/>
      <c r="D1160" s="584"/>
      <c r="E1160" s="587"/>
      <c r="F1160" s="199" t="s">
        <v>33</v>
      </c>
      <c r="G1160" s="168"/>
      <c r="H1160" s="169">
        <f t="shared" si="1412"/>
        <v>0</v>
      </c>
      <c r="I1160" s="170"/>
      <c r="J1160" s="168"/>
      <c r="K1160" s="169">
        <f t="shared" si="1413"/>
        <v>0</v>
      </c>
      <c r="L1160" s="170"/>
      <c r="M1160" s="168"/>
      <c r="N1160" s="169">
        <f t="shared" si="1414"/>
        <v>0</v>
      </c>
      <c r="O1160" s="170"/>
      <c r="P1160" s="168"/>
      <c r="Q1160" s="169">
        <f t="shared" si="1415"/>
        <v>0</v>
      </c>
      <c r="R1160" s="170"/>
      <c r="S1160" s="168"/>
      <c r="T1160" s="169">
        <f t="shared" si="1416"/>
        <v>0</v>
      </c>
      <c r="U1160" s="170"/>
      <c r="V1160" s="168"/>
      <c r="W1160" s="169">
        <f t="shared" si="1417"/>
        <v>0</v>
      </c>
      <c r="X1160" s="198"/>
      <c r="Y1160" s="168"/>
      <c r="Z1160" s="169">
        <f t="shared" si="1418"/>
        <v>0</v>
      </c>
      <c r="AA1160" s="170"/>
      <c r="AB1160" s="168"/>
      <c r="AC1160" s="169">
        <f t="shared" si="1419"/>
        <v>0</v>
      </c>
      <c r="AD1160" s="170"/>
      <c r="AE1160" s="168"/>
      <c r="AF1160" s="169">
        <f t="shared" si="1420"/>
        <v>0</v>
      </c>
      <c r="AG1160" s="170"/>
      <c r="AH1160" s="168"/>
      <c r="AI1160" s="169">
        <f t="shared" si="1421"/>
        <v>0</v>
      </c>
      <c r="AJ1160" s="170"/>
      <c r="AK1160" s="168"/>
      <c r="AL1160" s="169">
        <f t="shared" si="1422"/>
        <v>0</v>
      </c>
      <c r="AM1160" s="170"/>
      <c r="AN1160" s="168"/>
      <c r="AO1160" s="169">
        <f t="shared" si="1369"/>
        <v>0</v>
      </c>
      <c r="AP1160" s="170"/>
      <c r="AQ1160" s="168"/>
      <c r="AR1160" s="169">
        <f t="shared" si="1370"/>
        <v>0</v>
      </c>
      <c r="AS1160" s="170"/>
      <c r="AT1160" s="200"/>
      <c r="AU1160" s="201">
        <f>SUM(G1159:G1167,J1159:J1167,M1159:M1167,P1159:P1167,S1159:S1167,V1159:V1167,Y1159:Y1167,AB1159:AB1167,AE1159:AE1167,AH1159:AH1167,AK1159:AK1167,AT1159:AT1167,AN1159:AN1167,AQ1159:AQ1167)</f>
        <v>580446</v>
      </c>
    </row>
    <row r="1161" spans="1:47">
      <c r="A1161" s="578"/>
      <c r="B1161" s="657"/>
      <c r="C1161" s="581"/>
      <c r="D1161" s="584"/>
      <c r="E1161" s="587"/>
      <c r="F1161" s="199" t="s">
        <v>34</v>
      </c>
      <c r="G1161" s="168"/>
      <c r="H1161" s="169">
        <f t="shared" si="1412"/>
        <v>0</v>
      </c>
      <c r="I1161" s="170"/>
      <c r="J1161" s="168"/>
      <c r="K1161" s="169">
        <f t="shared" si="1413"/>
        <v>0</v>
      </c>
      <c r="L1161" s="170"/>
      <c r="M1161" s="168"/>
      <c r="N1161" s="169">
        <f t="shared" si="1414"/>
        <v>0</v>
      </c>
      <c r="O1161" s="170"/>
      <c r="P1161" s="168"/>
      <c r="Q1161" s="169">
        <f t="shared" si="1415"/>
        <v>0</v>
      </c>
      <c r="R1161" s="170"/>
      <c r="S1161" s="168"/>
      <c r="T1161" s="169">
        <f t="shared" si="1416"/>
        <v>0</v>
      </c>
      <c r="U1161" s="170"/>
      <c r="V1161" s="168"/>
      <c r="W1161" s="169">
        <f t="shared" si="1417"/>
        <v>0</v>
      </c>
      <c r="X1161" s="198"/>
      <c r="Y1161" s="168">
        <v>45878</v>
      </c>
      <c r="Z1161" s="169">
        <f t="shared" si="1418"/>
        <v>0</v>
      </c>
      <c r="AA1161" s="170">
        <v>45878</v>
      </c>
      <c r="AB1161" s="168"/>
      <c r="AC1161" s="169">
        <f t="shared" si="1419"/>
        <v>0</v>
      </c>
      <c r="AD1161" s="170"/>
      <c r="AE1161" s="168"/>
      <c r="AF1161" s="169">
        <f t="shared" si="1420"/>
        <v>0</v>
      </c>
      <c r="AG1161" s="170"/>
      <c r="AH1161" s="168"/>
      <c r="AI1161" s="169">
        <f t="shared" si="1421"/>
        <v>0</v>
      </c>
      <c r="AJ1161" s="170"/>
      <c r="AK1161" s="168"/>
      <c r="AL1161" s="169">
        <f t="shared" si="1422"/>
        <v>0</v>
      </c>
      <c r="AM1161" s="170"/>
      <c r="AN1161" s="168"/>
      <c r="AO1161" s="169">
        <f t="shared" si="1369"/>
        <v>0</v>
      </c>
      <c r="AP1161" s="170"/>
      <c r="AQ1161" s="168"/>
      <c r="AR1161" s="169">
        <f t="shared" si="1370"/>
        <v>0</v>
      </c>
      <c r="AS1161" s="170"/>
      <c r="AT1161" s="200"/>
      <c r="AU1161" s="202" t="s">
        <v>35</v>
      </c>
    </row>
    <row r="1162" spans="1:47">
      <c r="A1162" s="578"/>
      <c r="B1162" s="657"/>
      <c r="C1162" s="581"/>
      <c r="D1162" s="584"/>
      <c r="E1162" s="587"/>
      <c r="F1162" s="199" t="s">
        <v>36</v>
      </c>
      <c r="G1162" s="168"/>
      <c r="H1162" s="169">
        <f t="shared" si="1412"/>
        <v>0</v>
      </c>
      <c r="I1162" s="170"/>
      <c r="J1162" s="168"/>
      <c r="K1162" s="169">
        <f t="shared" si="1413"/>
        <v>0</v>
      </c>
      <c r="L1162" s="170"/>
      <c r="M1162" s="168"/>
      <c r="N1162" s="169">
        <f t="shared" si="1414"/>
        <v>0</v>
      </c>
      <c r="O1162" s="170"/>
      <c r="P1162" s="168"/>
      <c r="Q1162" s="169">
        <f t="shared" si="1415"/>
        <v>0</v>
      </c>
      <c r="R1162" s="170"/>
      <c r="S1162" s="168"/>
      <c r="T1162" s="169">
        <f t="shared" si="1416"/>
        <v>0</v>
      </c>
      <c r="U1162" s="170"/>
      <c r="V1162" s="168"/>
      <c r="W1162" s="169">
        <f t="shared" si="1417"/>
        <v>0</v>
      </c>
      <c r="X1162" s="198"/>
      <c r="Y1162" s="168"/>
      <c r="Z1162" s="169">
        <f t="shared" si="1418"/>
        <v>0</v>
      </c>
      <c r="AA1162" s="170"/>
      <c r="AB1162" s="168"/>
      <c r="AC1162" s="169">
        <f t="shared" si="1419"/>
        <v>0</v>
      </c>
      <c r="AD1162" s="170"/>
      <c r="AE1162" s="168"/>
      <c r="AF1162" s="169">
        <f t="shared" si="1420"/>
        <v>0</v>
      </c>
      <c r="AG1162" s="170"/>
      <c r="AH1162" s="168"/>
      <c r="AI1162" s="169">
        <f t="shared" si="1421"/>
        <v>0</v>
      </c>
      <c r="AJ1162" s="170"/>
      <c r="AK1162" s="168"/>
      <c r="AL1162" s="169">
        <f t="shared" si="1422"/>
        <v>0</v>
      </c>
      <c r="AM1162" s="170"/>
      <c r="AN1162" s="168"/>
      <c r="AO1162" s="169">
        <f t="shared" si="1369"/>
        <v>0</v>
      </c>
      <c r="AP1162" s="170"/>
      <c r="AQ1162" s="168"/>
      <c r="AR1162" s="169">
        <f t="shared" si="1370"/>
        <v>0</v>
      </c>
      <c r="AS1162" s="170"/>
      <c r="AT1162" s="200"/>
      <c r="AU1162" s="201">
        <f>SUM(H1159:H1167,K1159:K1167,N1159:N1167,Q1159:Q1167,T1159:T1167,W1159:W1167,Z1159:Z1167,AC1159:AC1167,AF1159:AF1167,AI1159:AI1167,AL1159:AL1167,AO1159:AO1167,AR1159:AR1167)</f>
        <v>0</v>
      </c>
    </row>
    <row r="1163" spans="1:47">
      <c r="A1163" s="578"/>
      <c r="B1163" s="657"/>
      <c r="C1163" s="581"/>
      <c r="D1163" s="584"/>
      <c r="E1163" s="587"/>
      <c r="F1163" s="199" t="s">
        <v>37</v>
      </c>
      <c r="G1163" s="168"/>
      <c r="H1163" s="169">
        <f t="shared" si="1412"/>
        <v>0</v>
      </c>
      <c r="I1163" s="170"/>
      <c r="J1163" s="168"/>
      <c r="K1163" s="169">
        <f t="shared" si="1413"/>
        <v>0</v>
      </c>
      <c r="L1163" s="170"/>
      <c r="M1163" s="168"/>
      <c r="N1163" s="169">
        <f t="shared" si="1414"/>
        <v>0</v>
      </c>
      <c r="O1163" s="170"/>
      <c r="P1163" s="168"/>
      <c r="Q1163" s="169">
        <f t="shared" si="1415"/>
        <v>0</v>
      </c>
      <c r="R1163" s="170"/>
      <c r="S1163" s="168"/>
      <c r="T1163" s="169">
        <f t="shared" si="1416"/>
        <v>0</v>
      </c>
      <c r="U1163" s="170"/>
      <c r="V1163" s="168"/>
      <c r="W1163" s="169">
        <f t="shared" si="1417"/>
        <v>0</v>
      </c>
      <c r="X1163" s="198"/>
      <c r="Y1163" s="168"/>
      <c r="Z1163" s="169">
        <f t="shared" si="1418"/>
        <v>0</v>
      </c>
      <c r="AA1163" s="170"/>
      <c r="AB1163" s="168"/>
      <c r="AC1163" s="169">
        <f t="shared" si="1419"/>
        <v>0</v>
      </c>
      <c r="AD1163" s="170"/>
      <c r="AE1163" s="168"/>
      <c r="AF1163" s="169">
        <f t="shared" si="1420"/>
        <v>0</v>
      </c>
      <c r="AG1163" s="170"/>
      <c r="AH1163" s="168"/>
      <c r="AI1163" s="169">
        <f t="shared" si="1421"/>
        <v>0</v>
      </c>
      <c r="AJ1163" s="170"/>
      <c r="AK1163" s="168"/>
      <c r="AL1163" s="169">
        <f t="shared" si="1422"/>
        <v>0</v>
      </c>
      <c r="AM1163" s="170"/>
      <c r="AN1163" s="168"/>
      <c r="AO1163" s="169">
        <f t="shared" si="1369"/>
        <v>0</v>
      </c>
      <c r="AP1163" s="170"/>
      <c r="AQ1163" s="168"/>
      <c r="AR1163" s="169">
        <f t="shared" si="1370"/>
        <v>0</v>
      </c>
      <c r="AS1163" s="170"/>
      <c r="AT1163" s="200"/>
      <c r="AU1163" s="202" t="s">
        <v>38</v>
      </c>
    </row>
    <row r="1164" spans="1:47">
      <c r="A1164" s="578"/>
      <c r="B1164" s="657"/>
      <c r="C1164" s="581"/>
      <c r="D1164" s="584"/>
      <c r="E1164" s="587"/>
      <c r="F1164" s="199" t="s">
        <v>40</v>
      </c>
      <c r="G1164" s="168"/>
      <c r="H1164" s="169">
        <f t="shared" si="1412"/>
        <v>0</v>
      </c>
      <c r="I1164" s="170"/>
      <c r="J1164" s="168"/>
      <c r="K1164" s="169">
        <f t="shared" si="1413"/>
        <v>0</v>
      </c>
      <c r="L1164" s="170"/>
      <c r="M1164" s="168"/>
      <c r="N1164" s="169">
        <f t="shared" si="1414"/>
        <v>0</v>
      </c>
      <c r="O1164" s="170"/>
      <c r="P1164" s="168"/>
      <c r="Q1164" s="169">
        <f t="shared" si="1415"/>
        <v>0</v>
      </c>
      <c r="R1164" s="170"/>
      <c r="S1164" s="168"/>
      <c r="T1164" s="169">
        <f t="shared" si="1416"/>
        <v>0</v>
      </c>
      <c r="U1164" s="170"/>
      <c r="V1164" s="168"/>
      <c r="W1164" s="169">
        <f t="shared" si="1417"/>
        <v>0</v>
      </c>
      <c r="X1164" s="170"/>
      <c r="Y1164" s="168"/>
      <c r="Z1164" s="169">
        <f t="shared" si="1418"/>
        <v>0</v>
      </c>
      <c r="AA1164" s="170"/>
      <c r="AB1164" s="168"/>
      <c r="AC1164" s="169">
        <f t="shared" si="1419"/>
        <v>0</v>
      </c>
      <c r="AD1164" s="170"/>
      <c r="AE1164" s="168">
        <v>534568</v>
      </c>
      <c r="AF1164" s="169">
        <v>0</v>
      </c>
      <c r="AG1164" s="170">
        <v>536000</v>
      </c>
      <c r="AH1164" s="168"/>
      <c r="AI1164" s="169">
        <f t="shared" si="1421"/>
        <v>0</v>
      </c>
      <c r="AJ1164" s="170"/>
      <c r="AK1164" s="168"/>
      <c r="AL1164" s="169">
        <f t="shared" si="1422"/>
        <v>0</v>
      </c>
      <c r="AM1164" s="170"/>
      <c r="AN1164" s="168"/>
      <c r="AO1164" s="169">
        <f t="shared" si="1369"/>
        <v>0</v>
      </c>
      <c r="AP1164" s="170"/>
      <c r="AQ1164" s="168"/>
      <c r="AR1164" s="169">
        <f t="shared" si="1370"/>
        <v>0</v>
      </c>
      <c r="AS1164" s="170"/>
      <c r="AT1164" s="200"/>
      <c r="AU1164" s="201">
        <f>SUM(I1159:I1167,L1159:L1167,O1159:O1167,R1159:R1167,U1159:U1167,X1159:X1167,AA1159:AA1167,AD1159:AD1167,AG1159:AG1167,AJ1159:AJ1167,AM1159:AM1167,AP1159:AP1167,AS1159:AS1167)</f>
        <v>581878</v>
      </c>
    </row>
    <row r="1165" spans="1:47">
      <c r="A1165" s="578"/>
      <c r="B1165" s="657"/>
      <c r="C1165" s="581"/>
      <c r="D1165" s="584"/>
      <c r="E1165" s="587"/>
      <c r="F1165" s="199" t="s">
        <v>41</v>
      </c>
      <c r="G1165" s="168"/>
      <c r="H1165" s="169">
        <f t="shared" si="1412"/>
        <v>0</v>
      </c>
      <c r="I1165" s="170"/>
      <c r="J1165" s="168"/>
      <c r="K1165" s="169">
        <f t="shared" si="1413"/>
        <v>0</v>
      </c>
      <c r="L1165" s="170"/>
      <c r="M1165" s="168"/>
      <c r="N1165" s="169">
        <f t="shared" si="1414"/>
        <v>0</v>
      </c>
      <c r="O1165" s="170"/>
      <c r="P1165" s="168"/>
      <c r="Q1165" s="169">
        <f t="shared" si="1415"/>
        <v>0</v>
      </c>
      <c r="R1165" s="170"/>
      <c r="S1165" s="168"/>
      <c r="T1165" s="169">
        <f t="shared" si="1416"/>
        <v>0</v>
      </c>
      <c r="U1165" s="170"/>
      <c r="V1165" s="168"/>
      <c r="W1165" s="169">
        <f t="shared" si="1417"/>
        <v>0</v>
      </c>
      <c r="X1165" s="198"/>
      <c r="Y1165" s="168"/>
      <c r="Z1165" s="169">
        <f t="shared" si="1418"/>
        <v>0</v>
      </c>
      <c r="AA1165" s="170"/>
      <c r="AB1165" s="168"/>
      <c r="AC1165" s="169">
        <f t="shared" si="1419"/>
        <v>0</v>
      </c>
      <c r="AD1165" s="170"/>
      <c r="AE1165" s="168"/>
      <c r="AF1165" s="169">
        <f t="shared" si="1420"/>
        <v>0</v>
      </c>
      <c r="AG1165" s="170"/>
      <c r="AH1165" s="168"/>
      <c r="AI1165" s="169">
        <f t="shared" si="1421"/>
        <v>0</v>
      </c>
      <c r="AJ1165" s="170"/>
      <c r="AK1165" s="168"/>
      <c r="AL1165" s="169">
        <f t="shared" si="1422"/>
        <v>0</v>
      </c>
      <c r="AM1165" s="170"/>
      <c r="AN1165" s="168"/>
      <c r="AO1165" s="169">
        <f t="shared" si="1369"/>
        <v>0</v>
      </c>
      <c r="AP1165" s="170"/>
      <c r="AQ1165" s="168"/>
      <c r="AR1165" s="169">
        <f t="shared" si="1370"/>
        <v>0</v>
      </c>
      <c r="AS1165" s="170"/>
      <c r="AT1165" s="200"/>
      <c r="AU1165" s="202" t="s">
        <v>42</v>
      </c>
    </row>
    <row r="1166" spans="1:47">
      <c r="A1166" s="578"/>
      <c r="B1166" s="657"/>
      <c r="C1166" s="581"/>
      <c r="D1166" s="584"/>
      <c r="E1166" s="587"/>
      <c r="F1166" s="199" t="s">
        <v>43</v>
      </c>
      <c r="G1166" s="168"/>
      <c r="H1166" s="169">
        <f t="shared" si="1412"/>
        <v>0</v>
      </c>
      <c r="I1166" s="170"/>
      <c r="J1166" s="168"/>
      <c r="K1166" s="169">
        <f t="shared" si="1413"/>
        <v>0</v>
      </c>
      <c r="L1166" s="170"/>
      <c r="M1166" s="168"/>
      <c r="N1166" s="169">
        <f t="shared" si="1414"/>
        <v>0</v>
      </c>
      <c r="O1166" s="170"/>
      <c r="P1166" s="168"/>
      <c r="Q1166" s="169">
        <f t="shared" si="1415"/>
        <v>0</v>
      </c>
      <c r="R1166" s="170"/>
      <c r="S1166" s="168"/>
      <c r="T1166" s="169">
        <f t="shared" si="1416"/>
        <v>0</v>
      </c>
      <c r="U1166" s="170"/>
      <c r="V1166" s="168"/>
      <c r="W1166" s="169">
        <f t="shared" si="1417"/>
        <v>0</v>
      </c>
      <c r="X1166" s="198"/>
      <c r="Y1166" s="168"/>
      <c r="Z1166" s="169">
        <f t="shared" si="1418"/>
        <v>0</v>
      </c>
      <c r="AA1166" s="170"/>
      <c r="AB1166" s="168"/>
      <c r="AC1166" s="169">
        <f t="shared" si="1419"/>
        <v>0</v>
      </c>
      <c r="AD1166" s="170"/>
      <c r="AE1166" s="168"/>
      <c r="AF1166" s="169">
        <f t="shared" si="1420"/>
        <v>0</v>
      </c>
      <c r="AG1166" s="170"/>
      <c r="AH1166" s="168"/>
      <c r="AI1166" s="169">
        <f t="shared" si="1421"/>
        <v>0</v>
      </c>
      <c r="AJ1166" s="170"/>
      <c r="AK1166" s="168"/>
      <c r="AL1166" s="169">
        <f t="shared" si="1422"/>
        <v>0</v>
      </c>
      <c r="AM1166" s="170"/>
      <c r="AN1166" s="168"/>
      <c r="AO1166" s="169">
        <f t="shared" si="1369"/>
        <v>0</v>
      </c>
      <c r="AP1166" s="170"/>
      <c r="AQ1166" s="168"/>
      <c r="AR1166" s="169">
        <f t="shared" si="1370"/>
        <v>0</v>
      </c>
      <c r="AS1166" s="170"/>
      <c r="AT1166" s="200"/>
      <c r="AU1166" s="203">
        <f>AU1164/AU1160</f>
        <v>1.0024670684266925</v>
      </c>
    </row>
    <row r="1167" spans="1:47" ht="15.75" customHeight="1">
      <c r="A1167" s="579"/>
      <c r="B1167" s="658"/>
      <c r="C1167" s="582"/>
      <c r="D1167" s="585"/>
      <c r="E1167" s="588"/>
      <c r="F1167" s="204" t="s">
        <v>44</v>
      </c>
      <c r="G1167" s="205"/>
      <c r="H1167" s="206">
        <f t="shared" si="1412"/>
        <v>0</v>
      </c>
      <c r="I1167" s="207"/>
      <c r="J1167" s="205"/>
      <c r="K1167" s="206">
        <f t="shared" si="1413"/>
        <v>0</v>
      </c>
      <c r="L1167" s="207"/>
      <c r="M1167" s="205"/>
      <c r="N1167" s="206">
        <f t="shared" si="1414"/>
        <v>0</v>
      </c>
      <c r="O1167" s="207"/>
      <c r="P1167" s="205"/>
      <c r="Q1167" s="206">
        <f t="shared" si="1415"/>
        <v>0</v>
      </c>
      <c r="R1167" s="207"/>
      <c r="S1167" s="205"/>
      <c r="T1167" s="206">
        <f t="shared" si="1416"/>
        <v>0</v>
      </c>
      <c r="U1167" s="207"/>
      <c r="V1167" s="205"/>
      <c r="W1167" s="206">
        <f t="shared" si="1417"/>
        <v>0</v>
      </c>
      <c r="X1167" s="208"/>
      <c r="Y1167" s="205"/>
      <c r="Z1167" s="206">
        <f t="shared" si="1418"/>
        <v>0</v>
      </c>
      <c r="AA1167" s="207"/>
      <c r="AB1167" s="205"/>
      <c r="AC1167" s="206">
        <f t="shared" si="1419"/>
        <v>0</v>
      </c>
      <c r="AD1167" s="207"/>
      <c r="AE1167" s="205"/>
      <c r="AF1167" s="206">
        <f t="shared" si="1420"/>
        <v>0</v>
      </c>
      <c r="AG1167" s="207"/>
      <c r="AH1167" s="205"/>
      <c r="AI1167" s="206">
        <f t="shared" si="1421"/>
        <v>0</v>
      </c>
      <c r="AJ1167" s="207"/>
      <c r="AK1167" s="205"/>
      <c r="AL1167" s="206">
        <f t="shared" si="1422"/>
        <v>0</v>
      </c>
      <c r="AM1167" s="207"/>
      <c r="AN1167" s="205"/>
      <c r="AO1167" s="206">
        <f t="shared" si="1369"/>
        <v>0</v>
      </c>
      <c r="AP1167" s="207"/>
      <c r="AQ1167" s="205"/>
      <c r="AR1167" s="206">
        <f t="shared" si="1370"/>
        <v>0</v>
      </c>
      <c r="AS1167" s="207"/>
      <c r="AT1167" s="209"/>
      <c r="AU1167" s="210"/>
    </row>
    <row r="1168" spans="1:47" ht="15">
      <c r="A1168" s="546" t="s">
        <v>22</v>
      </c>
      <c r="B1168" s="532" t="s">
        <v>18</v>
      </c>
      <c r="C1168" s="532" t="s">
        <v>19</v>
      </c>
      <c r="D1168" s="532" t="s">
        <v>204</v>
      </c>
      <c r="E1168" s="532" t="s">
        <v>21</v>
      </c>
      <c r="F1168" s="475" t="s">
        <v>23</v>
      </c>
      <c r="G1168" s="512" t="s">
        <v>24</v>
      </c>
      <c r="H1168" s="502" t="s">
        <v>25</v>
      </c>
      <c r="I1168" s="504" t="s">
        <v>26</v>
      </c>
      <c r="J1168" s="512" t="s">
        <v>24</v>
      </c>
      <c r="K1168" s="502" t="s">
        <v>25</v>
      </c>
      <c r="L1168" s="504" t="s">
        <v>26</v>
      </c>
      <c r="M1168" s="512" t="s">
        <v>24</v>
      </c>
      <c r="N1168" s="502" t="s">
        <v>25</v>
      </c>
      <c r="O1168" s="504" t="s">
        <v>26</v>
      </c>
      <c r="P1168" s="512" t="s">
        <v>24</v>
      </c>
      <c r="Q1168" s="502" t="s">
        <v>25</v>
      </c>
      <c r="R1168" s="504" t="s">
        <v>26</v>
      </c>
      <c r="S1168" s="512" t="s">
        <v>24</v>
      </c>
      <c r="T1168" s="502" t="s">
        <v>25</v>
      </c>
      <c r="U1168" s="504" t="s">
        <v>26</v>
      </c>
      <c r="V1168" s="512" t="s">
        <v>24</v>
      </c>
      <c r="W1168" s="502" t="s">
        <v>25</v>
      </c>
      <c r="X1168" s="504" t="s">
        <v>26</v>
      </c>
      <c r="Y1168" s="512" t="s">
        <v>24</v>
      </c>
      <c r="Z1168" s="502" t="s">
        <v>25</v>
      </c>
      <c r="AA1168" s="504" t="s">
        <v>26</v>
      </c>
      <c r="AB1168" s="512" t="s">
        <v>24</v>
      </c>
      <c r="AC1168" s="502" t="s">
        <v>25</v>
      </c>
      <c r="AD1168" s="504" t="s">
        <v>26</v>
      </c>
      <c r="AE1168" s="512" t="s">
        <v>24</v>
      </c>
      <c r="AF1168" s="502" t="s">
        <v>25</v>
      </c>
      <c r="AG1168" s="504" t="s">
        <v>26</v>
      </c>
      <c r="AH1168" s="512" t="s">
        <v>24</v>
      </c>
      <c r="AI1168" s="502" t="s">
        <v>25</v>
      </c>
      <c r="AJ1168" s="504" t="s">
        <v>26</v>
      </c>
      <c r="AK1168" s="512" t="s">
        <v>24</v>
      </c>
      <c r="AL1168" s="502" t="s">
        <v>25</v>
      </c>
      <c r="AM1168" s="504" t="s">
        <v>26</v>
      </c>
      <c r="AN1168" s="512" t="s">
        <v>24</v>
      </c>
      <c r="AO1168" s="502" t="s">
        <v>25</v>
      </c>
      <c r="AP1168" s="504" t="s">
        <v>26</v>
      </c>
      <c r="AQ1168" s="512" t="s">
        <v>24</v>
      </c>
      <c r="AR1168" s="502" t="s">
        <v>25</v>
      </c>
      <c r="AS1168" s="504" t="s">
        <v>26</v>
      </c>
      <c r="AT1168" s="544" t="s">
        <v>24</v>
      </c>
      <c r="AU1168" s="552" t="s">
        <v>27</v>
      </c>
    </row>
    <row r="1169" spans="1:47" ht="15">
      <c r="A1169" s="547"/>
      <c r="B1169" s="533"/>
      <c r="C1169" s="533"/>
      <c r="D1169" s="533"/>
      <c r="E1169" s="533"/>
      <c r="F1169" s="476"/>
      <c r="G1169" s="513"/>
      <c r="H1169" s="503"/>
      <c r="I1169" s="505"/>
      <c r="J1169" s="513"/>
      <c r="K1169" s="503"/>
      <c r="L1169" s="505"/>
      <c r="M1169" s="513"/>
      <c r="N1169" s="503"/>
      <c r="O1169" s="505"/>
      <c r="P1169" s="513"/>
      <c r="Q1169" s="503"/>
      <c r="R1169" s="505"/>
      <c r="S1169" s="513"/>
      <c r="T1169" s="503"/>
      <c r="U1169" s="505"/>
      <c r="V1169" s="513"/>
      <c r="W1169" s="503"/>
      <c r="X1169" s="505"/>
      <c r="Y1169" s="513"/>
      <c r="Z1169" s="503"/>
      <c r="AA1169" s="505"/>
      <c r="AB1169" s="513"/>
      <c r="AC1169" s="503"/>
      <c r="AD1169" s="505"/>
      <c r="AE1169" s="513"/>
      <c r="AF1169" s="503"/>
      <c r="AG1169" s="505"/>
      <c r="AH1169" s="513"/>
      <c r="AI1169" s="503"/>
      <c r="AJ1169" s="505"/>
      <c r="AK1169" s="513"/>
      <c r="AL1169" s="503"/>
      <c r="AM1169" s="505"/>
      <c r="AN1169" s="513"/>
      <c r="AO1169" s="503"/>
      <c r="AP1169" s="505"/>
      <c r="AQ1169" s="513"/>
      <c r="AR1169" s="503"/>
      <c r="AS1169" s="505"/>
      <c r="AT1169" s="545"/>
      <c r="AU1169" s="553"/>
    </row>
    <row r="1170" spans="1:47" ht="15" customHeight="1">
      <c r="A1170" s="534" t="s">
        <v>205</v>
      </c>
      <c r="B1170" s="548" t="s">
        <v>535</v>
      </c>
      <c r="C1170" s="536">
        <v>2979</v>
      </c>
      <c r="D1170" s="538" t="s">
        <v>536</v>
      </c>
      <c r="E1170" s="540"/>
      <c r="F1170" s="51" t="s">
        <v>31</v>
      </c>
      <c r="G1170" s="103"/>
      <c r="H1170" s="75">
        <f t="shared" ref="H1170:H1178" si="1423">G1170-I1170</f>
        <v>0</v>
      </c>
      <c r="I1170" s="104"/>
      <c r="J1170" s="103"/>
      <c r="K1170" s="75">
        <f t="shared" ref="K1170:K1178" si="1424">J1170-L1170</f>
        <v>0</v>
      </c>
      <c r="L1170" s="104"/>
      <c r="M1170" s="103"/>
      <c r="N1170" s="75">
        <f t="shared" ref="N1170:N1178" si="1425">M1170-O1170</f>
        <v>0</v>
      </c>
      <c r="O1170" s="104"/>
      <c r="P1170" s="103"/>
      <c r="Q1170" s="75">
        <f t="shared" ref="Q1170:Q1178" si="1426">P1170-R1170</f>
        <v>0</v>
      </c>
      <c r="R1170" s="104"/>
      <c r="S1170" s="103"/>
      <c r="T1170" s="75">
        <f t="shared" ref="T1170:T1178" si="1427">S1170-U1170</f>
        <v>0</v>
      </c>
      <c r="U1170" s="104"/>
      <c r="V1170" s="103"/>
      <c r="W1170" s="75">
        <f t="shared" ref="W1170:W1178" si="1428">V1170-X1170</f>
        <v>0</v>
      </c>
      <c r="X1170" s="104"/>
      <c r="Y1170" s="103"/>
      <c r="Z1170" s="75">
        <f t="shared" ref="Z1170:Z1178" si="1429">Y1170-AA1170</f>
        <v>0</v>
      </c>
      <c r="AA1170" s="104"/>
      <c r="AB1170" s="103"/>
      <c r="AC1170" s="75">
        <f t="shared" ref="AC1170:AC1178" si="1430">AB1170-AD1170</f>
        <v>0</v>
      </c>
      <c r="AD1170" s="104"/>
      <c r="AE1170" s="103"/>
      <c r="AF1170" s="75">
        <f t="shared" ref="AF1170:AF1178" si="1431">AE1170-AG1170</f>
        <v>0</v>
      </c>
      <c r="AG1170" s="104"/>
      <c r="AH1170" s="103"/>
      <c r="AI1170" s="75">
        <f t="shared" ref="AI1170:AI1178" si="1432">AH1170-AJ1170</f>
        <v>0</v>
      </c>
      <c r="AJ1170" s="104"/>
      <c r="AK1170" s="103"/>
      <c r="AL1170" s="75">
        <f t="shared" ref="AL1170:AL1178" si="1433">AK1170-AM1170</f>
        <v>0</v>
      </c>
      <c r="AM1170" s="104"/>
      <c r="AN1170" s="103"/>
      <c r="AO1170" s="75">
        <f t="shared" ref="AO1170:AO1178" si="1434">AN1170-AP1170</f>
        <v>0</v>
      </c>
      <c r="AP1170" s="104"/>
      <c r="AQ1170" s="103"/>
      <c r="AR1170" s="75">
        <f t="shared" ref="AR1170:AR1178" si="1435">AQ1170-AS1170</f>
        <v>0</v>
      </c>
      <c r="AS1170" s="104"/>
      <c r="AT1170" s="98"/>
      <c r="AU1170" s="77" t="s">
        <v>32</v>
      </c>
    </row>
    <row r="1171" spans="1:47" ht="15">
      <c r="A1171" s="534"/>
      <c r="B1171" s="548"/>
      <c r="C1171" s="536"/>
      <c r="D1171" s="538"/>
      <c r="E1171" s="540"/>
      <c r="F1171" s="52" t="s">
        <v>33</v>
      </c>
      <c r="G1171" s="103"/>
      <c r="H1171" s="75">
        <f t="shared" si="1423"/>
        <v>0</v>
      </c>
      <c r="I1171" s="104"/>
      <c r="J1171" s="103"/>
      <c r="K1171" s="75">
        <f t="shared" si="1424"/>
        <v>0</v>
      </c>
      <c r="L1171" s="104"/>
      <c r="M1171" s="103"/>
      <c r="N1171" s="75">
        <f t="shared" si="1425"/>
        <v>0</v>
      </c>
      <c r="O1171" s="104"/>
      <c r="P1171" s="103"/>
      <c r="Q1171" s="75">
        <f t="shared" si="1426"/>
        <v>0</v>
      </c>
      <c r="R1171" s="104"/>
      <c r="S1171" s="103"/>
      <c r="T1171" s="75">
        <f t="shared" si="1427"/>
        <v>0</v>
      </c>
      <c r="U1171" s="104"/>
      <c r="V1171" s="103"/>
      <c r="W1171" s="75">
        <f t="shared" si="1428"/>
        <v>0</v>
      </c>
      <c r="X1171" s="104"/>
      <c r="Y1171" s="103"/>
      <c r="Z1171" s="75">
        <f t="shared" si="1429"/>
        <v>0</v>
      </c>
      <c r="AA1171" s="104"/>
      <c r="AB1171" s="103"/>
      <c r="AC1171" s="75">
        <f t="shared" si="1430"/>
        <v>0</v>
      </c>
      <c r="AD1171" s="104"/>
      <c r="AE1171" s="103"/>
      <c r="AF1171" s="75">
        <f t="shared" si="1431"/>
        <v>0</v>
      </c>
      <c r="AG1171" s="104"/>
      <c r="AH1171" s="103"/>
      <c r="AI1171" s="75">
        <f t="shared" si="1432"/>
        <v>0</v>
      </c>
      <c r="AJ1171" s="104"/>
      <c r="AK1171" s="103"/>
      <c r="AL1171" s="75">
        <f t="shared" si="1433"/>
        <v>0</v>
      </c>
      <c r="AM1171" s="104"/>
      <c r="AN1171" s="103"/>
      <c r="AO1171" s="75">
        <f t="shared" si="1434"/>
        <v>0</v>
      </c>
      <c r="AP1171" s="104"/>
      <c r="AQ1171" s="103"/>
      <c r="AR1171" s="75">
        <f t="shared" si="1435"/>
        <v>0</v>
      </c>
      <c r="AS1171" s="104"/>
      <c r="AT1171" s="98"/>
      <c r="AU1171" s="78">
        <f>SUM(G1170:G1178,J1170:J1178,M1170:M1178,P1170:P1178,S1170:S1178,V1170:V1178,Y1170:Y1178,AB1170:AB1178,AE1170:AE1178,AH1170:AH1178,AK1170:AK1178,AT1170:AT1178,AN1170:AN1178,AQ1170:AQ1178)</f>
        <v>640000</v>
      </c>
    </row>
    <row r="1172" spans="1:47" ht="15">
      <c r="A1172" s="534"/>
      <c r="B1172" s="548"/>
      <c r="C1172" s="536"/>
      <c r="D1172" s="538"/>
      <c r="E1172" s="540"/>
      <c r="F1172" s="52" t="s">
        <v>34</v>
      </c>
      <c r="G1172" s="103"/>
      <c r="H1172" s="75">
        <f t="shared" si="1423"/>
        <v>0</v>
      </c>
      <c r="I1172" s="104"/>
      <c r="J1172" s="103"/>
      <c r="K1172" s="75">
        <f t="shared" si="1424"/>
        <v>0</v>
      </c>
      <c r="L1172" s="104"/>
      <c r="M1172" s="103"/>
      <c r="N1172" s="75">
        <f t="shared" si="1425"/>
        <v>0</v>
      </c>
      <c r="O1172" s="104"/>
      <c r="P1172" s="103"/>
      <c r="Q1172" s="75">
        <f t="shared" si="1426"/>
        <v>0</v>
      </c>
      <c r="R1172" s="104"/>
      <c r="S1172" s="103"/>
      <c r="T1172" s="75">
        <f t="shared" si="1427"/>
        <v>0</v>
      </c>
      <c r="U1172" s="104"/>
      <c r="V1172" s="103"/>
      <c r="W1172" s="75">
        <f t="shared" si="1428"/>
        <v>0</v>
      </c>
      <c r="X1172" s="104"/>
      <c r="Y1172" s="103"/>
      <c r="Z1172" s="75">
        <f t="shared" si="1429"/>
        <v>0</v>
      </c>
      <c r="AA1172" s="104"/>
      <c r="AB1172" s="103"/>
      <c r="AC1172" s="75">
        <f t="shared" si="1430"/>
        <v>0</v>
      </c>
      <c r="AD1172" s="104"/>
      <c r="AE1172" s="103"/>
      <c r="AF1172" s="75">
        <f t="shared" si="1431"/>
        <v>0</v>
      </c>
      <c r="AG1172" s="104"/>
      <c r="AH1172" s="103"/>
      <c r="AI1172" s="75">
        <f t="shared" si="1432"/>
        <v>0</v>
      </c>
      <c r="AJ1172" s="104"/>
      <c r="AK1172" s="103"/>
      <c r="AL1172" s="75">
        <f t="shared" si="1433"/>
        <v>0</v>
      </c>
      <c r="AM1172" s="104"/>
      <c r="AN1172" s="103"/>
      <c r="AO1172" s="75">
        <f t="shared" si="1434"/>
        <v>0</v>
      </c>
      <c r="AP1172" s="104"/>
      <c r="AQ1172" s="103"/>
      <c r="AR1172" s="75">
        <f t="shared" si="1435"/>
        <v>0</v>
      </c>
      <c r="AS1172" s="104"/>
      <c r="AT1172" s="98"/>
      <c r="AU1172" s="79" t="s">
        <v>35</v>
      </c>
    </row>
    <row r="1173" spans="1:47" ht="15">
      <c r="A1173" s="534"/>
      <c r="B1173" s="548"/>
      <c r="C1173" s="536"/>
      <c r="D1173" s="538"/>
      <c r="E1173" s="540"/>
      <c r="F1173" s="52" t="s">
        <v>36</v>
      </c>
      <c r="G1173" s="103"/>
      <c r="H1173" s="75">
        <f t="shared" si="1423"/>
        <v>0</v>
      </c>
      <c r="I1173" s="104"/>
      <c r="J1173" s="103"/>
      <c r="K1173" s="75">
        <f t="shared" si="1424"/>
        <v>0</v>
      </c>
      <c r="L1173" s="104"/>
      <c r="M1173" s="103"/>
      <c r="N1173" s="75">
        <f t="shared" si="1425"/>
        <v>0</v>
      </c>
      <c r="O1173" s="104"/>
      <c r="P1173" s="103"/>
      <c r="Q1173" s="75">
        <f t="shared" si="1426"/>
        <v>0</v>
      </c>
      <c r="R1173" s="104"/>
      <c r="S1173" s="103"/>
      <c r="T1173" s="75">
        <f t="shared" si="1427"/>
        <v>0</v>
      </c>
      <c r="U1173" s="104"/>
      <c r="V1173" s="103"/>
      <c r="W1173" s="75">
        <f t="shared" si="1428"/>
        <v>0</v>
      </c>
      <c r="X1173" s="104"/>
      <c r="Y1173" s="103"/>
      <c r="Z1173" s="75">
        <f t="shared" si="1429"/>
        <v>0</v>
      </c>
      <c r="AA1173" s="104"/>
      <c r="AB1173" s="103"/>
      <c r="AC1173" s="75">
        <f t="shared" si="1430"/>
        <v>0</v>
      </c>
      <c r="AD1173" s="104"/>
      <c r="AE1173" s="103"/>
      <c r="AF1173" s="75">
        <f t="shared" si="1431"/>
        <v>0</v>
      </c>
      <c r="AG1173" s="104"/>
      <c r="AH1173" s="103"/>
      <c r="AI1173" s="75">
        <f t="shared" si="1432"/>
        <v>0</v>
      </c>
      <c r="AJ1173" s="104"/>
      <c r="AK1173" s="103"/>
      <c r="AL1173" s="75">
        <f t="shared" si="1433"/>
        <v>0</v>
      </c>
      <c r="AM1173" s="104"/>
      <c r="AN1173" s="103"/>
      <c r="AO1173" s="75">
        <f t="shared" si="1434"/>
        <v>0</v>
      </c>
      <c r="AP1173" s="104"/>
      <c r="AQ1173" s="103"/>
      <c r="AR1173" s="75">
        <f t="shared" si="1435"/>
        <v>0</v>
      </c>
      <c r="AS1173" s="104"/>
      <c r="AT1173" s="98"/>
      <c r="AU1173" s="78">
        <f>SUM(H1170:H1178,K1170:K1178,N1170:N1178,Q1170:Q1178,T1170:T1178,W1170:W1178,Z1170:Z1178,AC1170:AC1178,AF1170:AF1178,AI1170:AI1178,AL1170:AL1178,AO1170:AO1178,AR1170:AR1178)</f>
        <v>640000</v>
      </c>
    </row>
    <row r="1174" spans="1:47" ht="15">
      <c r="A1174" s="534"/>
      <c r="B1174" s="548"/>
      <c r="C1174" s="536"/>
      <c r="D1174" s="538"/>
      <c r="E1174" s="540"/>
      <c r="F1174" s="52" t="s">
        <v>37</v>
      </c>
      <c r="G1174" s="103"/>
      <c r="H1174" s="75">
        <f t="shared" si="1423"/>
        <v>0</v>
      </c>
      <c r="I1174" s="104"/>
      <c r="J1174" s="103"/>
      <c r="K1174" s="75">
        <f t="shared" si="1424"/>
        <v>0</v>
      </c>
      <c r="L1174" s="104"/>
      <c r="M1174" s="103"/>
      <c r="N1174" s="75">
        <f t="shared" si="1425"/>
        <v>0</v>
      </c>
      <c r="O1174" s="104"/>
      <c r="P1174" s="103"/>
      <c r="Q1174" s="75">
        <f t="shared" si="1426"/>
        <v>0</v>
      </c>
      <c r="R1174" s="104"/>
      <c r="S1174" s="103"/>
      <c r="T1174" s="75">
        <f t="shared" si="1427"/>
        <v>0</v>
      </c>
      <c r="U1174" s="104"/>
      <c r="V1174" s="103"/>
      <c r="W1174" s="75">
        <f t="shared" si="1428"/>
        <v>0</v>
      </c>
      <c r="X1174" s="104"/>
      <c r="Y1174" s="103"/>
      <c r="Z1174" s="75">
        <f t="shared" si="1429"/>
        <v>0</v>
      </c>
      <c r="AA1174" s="104"/>
      <c r="AB1174" s="103"/>
      <c r="AC1174" s="75">
        <f t="shared" si="1430"/>
        <v>0</v>
      </c>
      <c r="AD1174" s="104"/>
      <c r="AE1174" s="103"/>
      <c r="AF1174" s="75">
        <f t="shared" si="1431"/>
        <v>0</v>
      </c>
      <c r="AG1174" s="104"/>
      <c r="AH1174" s="103"/>
      <c r="AI1174" s="75">
        <f t="shared" si="1432"/>
        <v>0</v>
      </c>
      <c r="AJ1174" s="104"/>
      <c r="AK1174" s="103"/>
      <c r="AL1174" s="75">
        <f t="shared" si="1433"/>
        <v>0</v>
      </c>
      <c r="AM1174" s="104"/>
      <c r="AN1174" s="103"/>
      <c r="AO1174" s="75">
        <f t="shared" si="1434"/>
        <v>0</v>
      </c>
      <c r="AP1174" s="104"/>
      <c r="AQ1174" s="103"/>
      <c r="AR1174" s="75">
        <f t="shared" si="1435"/>
        <v>0</v>
      </c>
      <c r="AS1174" s="104"/>
      <c r="AT1174" s="98"/>
      <c r="AU1174" s="79" t="s">
        <v>38</v>
      </c>
    </row>
    <row r="1175" spans="1:47" ht="15">
      <c r="A1175" s="534"/>
      <c r="B1175" s="548"/>
      <c r="C1175" s="536"/>
      <c r="D1175" s="538"/>
      <c r="E1175" s="540"/>
      <c r="F1175" s="52" t="s">
        <v>40</v>
      </c>
      <c r="G1175" s="103"/>
      <c r="H1175" s="75">
        <f t="shared" si="1423"/>
        <v>0</v>
      </c>
      <c r="I1175" s="104"/>
      <c r="J1175" s="103"/>
      <c r="K1175" s="75">
        <f t="shared" si="1424"/>
        <v>0</v>
      </c>
      <c r="L1175" s="104"/>
      <c r="M1175" s="103"/>
      <c r="N1175" s="75">
        <f t="shared" si="1425"/>
        <v>0</v>
      </c>
      <c r="O1175" s="104"/>
      <c r="P1175" s="103"/>
      <c r="Q1175" s="75">
        <f t="shared" si="1426"/>
        <v>0</v>
      </c>
      <c r="R1175" s="104"/>
      <c r="S1175" s="103"/>
      <c r="T1175" s="75">
        <f t="shared" si="1427"/>
        <v>0</v>
      </c>
      <c r="U1175" s="104"/>
      <c r="V1175" s="103"/>
      <c r="W1175" s="75">
        <f t="shared" si="1428"/>
        <v>0</v>
      </c>
      <c r="X1175" s="104"/>
      <c r="Y1175" s="103"/>
      <c r="Z1175" s="75">
        <f t="shared" si="1429"/>
        <v>0</v>
      </c>
      <c r="AA1175" s="104"/>
      <c r="AB1175" s="103"/>
      <c r="AC1175" s="75">
        <f t="shared" si="1430"/>
        <v>0</v>
      </c>
      <c r="AD1175" s="104"/>
      <c r="AE1175" s="103"/>
      <c r="AF1175" s="75">
        <f t="shared" si="1431"/>
        <v>0</v>
      </c>
      <c r="AG1175" s="104"/>
      <c r="AH1175" s="103"/>
      <c r="AI1175" s="75">
        <f t="shared" si="1432"/>
        <v>0</v>
      </c>
      <c r="AJ1175" s="104"/>
      <c r="AK1175" s="462">
        <v>640000</v>
      </c>
      <c r="AL1175" s="463">
        <f t="shared" si="1433"/>
        <v>640000</v>
      </c>
      <c r="AM1175" s="464"/>
      <c r="AN1175" s="103"/>
      <c r="AO1175" s="75">
        <f t="shared" si="1434"/>
        <v>0</v>
      </c>
      <c r="AP1175" s="104"/>
      <c r="AQ1175" s="103"/>
      <c r="AR1175" s="75">
        <f>AQ1175-AS1175</f>
        <v>0</v>
      </c>
      <c r="AS1175" s="104"/>
      <c r="AT1175" s="98"/>
      <c r="AU1175" s="78">
        <f>SUM(I1170:I1178,L1170:L1178,O1170:O1178,R1170:R1178,U1170:U1178,X1170:X1178,AA1170:AA1178,AD1170:AD1178,AG1170:AG1178,AM1170:AM1178,AP1170:AP1178,AS1170:AS1178)</f>
        <v>0</v>
      </c>
    </row>
    <row r="1176" spans="1:47" ht="15">
      <c r="A1176" s="534"/>
      <c r="B1176" s="548"/>
      <c r="C1176" s="536"/>
      <c r="D1176" s="538"/>
      <c r="E1176" s="540"/>
      <c r="F1176" s="52" t="s">
        <v>41</v>
      </c>
      <c r="G1176" s="103"/>
      <c r="H1176" s="75">
        <f t="shared" si="1423"/>
        <v>0</v>
      </c>
      <c r="I1176" s="104"/>
      <c r="J1176" s="103"/>
      <c r="K1176" s="75">
        <f t="shared" si="1424"/>
        <v>0</v>
      </c>
      <c r="L1176" s="104"/>
      <c r="M1176" s="103"/>
      <c r="N1176" s="75">
        <f t="shared" si="1425"/>
        <v>0</v>
      </c>
      <c r="O1176" s="104"/>
      <c r="P1176" s="103"/>
      <c r="Q1176" s="75">
        <f t="shared" si="1426"/>
        <v>0</v>
      </c>
      <c r="R1176" s="104"/>
      <c r="S1176" s="103"/>
      <c r="T1176" s="75">
        <f t="shared" si="1427"/>
        <v>0</v>
      </c>
      <c r="U1176" s="104"/>
      <c r="V1176" s="103"/>
      <c r="W1176" s="75">
        <f t="shared" si="1428"/>
        <v>0</v>
      </c>
      <c r="X1176" s="104"/>
      <c r="Y1176" s="103"/>
      <c r="Z1176" s="75">
        <f t="shared" si="1429"/>
        <v>0</v>
      </c>
      <c r="AA1176" s="104"/>
      <c r="AB1176" s="103"/>
      <c r="AC1176" s="75">
        <f t="shared" si="1430"/>
        <v>0</v>
      </c>
      <c r="AD1176" s="104"/>
      <c r="AE1176" s="103"/>
      <c r="AF1176" s="75">
        <f t="shared" si="1431"/>
        <v>0</v>
      </c>
      <c r="AG1176" s="104"/>
      <c r="AH1176" s="103"/>
      <c r="AI1176" s="75">
        <f t="shared" si="1432"/>
        <v>0</v>
      </c>
      <c r="AJ1176" s="104"/>
      <c r="AK1176" s="103"/>
      <c r="AL1176" s="75">
        <f t="shared" si="1433"/>
        <v>0</v>
      </c>
      <c r="AM1176" s="104"/>
      <c r="AN1176" s="103"/>
      <c r="AO1176" s="75">
        <f t="shared" si="1434"/>
        <v>0</v>
      </c>
      <c r="AP1176" s="104"/>
      <c r="AQ1176" s="103"/>
      <c r="AR1176" s="75">
        <f t="shared" ref="AR1176:AR1178" si="1436">AQ1176-AS1176</f>
        <v>0</v>
      </c>
      <c r="AS1176" s="104"/>
      <c r="AT1176" s="98"/>
      <c r="AU1176" s="79" t="s">
        <v>42</v>
      </c>
    </row>
    <row r="1177" spans="1:47" ht="15">
      <c r="A1177" s="534"/>
      <c r="B1177" s="548"/>
      <c r="C1177" s="536"/>
      <c r="D1177" s="538"/>
      <c r="E1177" s="540"/>
      <c r="F1177" s="52" t="s">
        <v>43</v>
      </c>
      <c r="G1177" s="103"/>
      <c r="H1177" s="75">
        <f t="shared" si="1423"/>
        <v>0</v>
      </c>
      <c r="I1177" s="104"/>
      <c r="J1177" s="103"/>
      <c r="K1177" s="75">
        <f t="shared" si="1424"/>
        <v>0</v>
      </c>
      <c r="L1177" s="104"/>
      <c r="M1177" s="103"/>
      <c r="N1177" s="75">
        <f t="shared" si="1425"/>
        <v>0</v>
      </c>
      <c r="O1177" s="104"/>
      <c r="P1177" s="103"/>
      <c r="Q1177" s="75">
        <f t="shared" si="1426"/>
        <v>0</v>
      </c>
      <c r="R1177" s="104"/>
      <c r="S1177" s="103"/>
      <c r="T1177" s="75">
        <f t="shared" si="1427"/>
        <v>0</v>
      </c>
      <c r="U1177" s="104"/>
      <c r="V1177" s="103"/>
      <c r="W1177" s="75">
        <f t="shared" si="1428"/>
        <v>0</v>
      </c>
      <c r="X1177" s="104"/>
      <c r="Y1177" s="103"/>
      <c r="Z1177" s="75">
        <f t="shared" si="1429"/>
        <v>0</v>
      </c>
      <c r="AA1177" s="104"/>
      <c r="AB1177" s="103"/>
      <c r="AC1177" s="75">
        <f t="shared" si="1430"/>
        <v>0</v>
      </c>
      <c r="AD1177" s="104"/>
      <c r="AE1177" s="103"/>
      <c r="AF1177" s="75">
        <f t="shared" si="1431"/>
        <v>0</v>
      </c>
      <c r="AG1177" s="104"/>
      <c r="AH1177" s="103"/>
      <c r="AI1177" s="75">
        <f t="shared" si="1432"/>
        <v>0</v>
      </c>
      <c r="AJ1177" s="104"/>
      <c r="AK1177" s="103"/>
      <c r="AL1177" s="75">
        <f t="shared" si="1433"/>
        <v>0</v>
      </c>
      <c r="AM1177" s="104"/>
      <c r="AN1177" s="103"/>
      <c r="AO1177" s="75">
        <f t="shared" si="1434"/>
        <v>0</v>
      </c>
      <c r="AP1177" s="104"/>
      <c r="AQ1177" s="103"/>
      <c r="AR1177" s="75">
        <f t="shared" si="1436"/>
        <v>0</v>
      </c>
      <c r="AS1177" s="104"/>
      <c r="AT1177" s="98"/>
      <c r="AU1177" s="80">
        <f>AU1175/AU1171</f>
        <v>0</v>
      </c>
    </row>
    <row r="1178" spans="1:47" ht="15">
      <c r="A1178" s="535"/>
      <c r="B1178" s="549"/>
      <c r="C1178" s="537"/>
      <c r="D1178" s="539"/>
      <c r="E1178" s="541"/>
      <c r="F1178" s="53" t="s">
        <v>44</v>
      </c>
      <c r="G1178" s="105"/>
      <c r="H1178" s="81">
        <f t="shared" si="1423"/>
        <v>0</v>
      </c>
      <c r="I1178" s="106"/>
      <c r="J1178" s="105"/>
      <c r="K1178" s="81">
        <f t="shared" si="1424"/>
        <v>0</v>
      </c>
      <c r="L1178" s="106"/>
      <c r="M1178" s="105"/>
      <c r="N1178" s="81">
        <f t="shared" si="1425"/>
        <v>0</v>
      </c>
      <c r="O1178" s="106"/>
      <c r="P1178" s="105"/>
      <c r="Q1178" s="81">
        <f t="shared" si="1426"/>
        <v>0</v>
      </c>
      <c r="R1178" s="106"/>
      <c r="S1178" s="105"/>
      <c r="T1178" s="81">
        <f t="shared" si="1427"/>
        <v>0</v>
      </c>
      <c r="U1178" s="106"/>
      <c r="V1178" s="105"/>
      <c r="W1178" s="81">
        <f t="shared" si="1428"/>
        <v>0</v>
      </c>
      <c r="X1178" s="106"/>
      <c r="Y1178" s="105"/>
      <c r="Z1178" s="81">
        <f t="shared" si="1429"/>
        <v>0</v>
      </c>
      <c r="AA1178" s="106"/>
      <c r="AB1178" s="105"/>
      <c r="AC1178" s="81">
        <f t="shared" si="1430"/>
        <v>0</v>
      </c>
      <c r="AD1178" s="106"/>
      <c r="AE1178" s="105"/>
      <c r="AF1178" s="81">
        <f t="shared" si="1431"/>
        <v>0</v>
      </c>
      <c r="AG1178" s="106"/>
      <c r="AH1178" s="105"/>
      <c r="AI1178" s="81">
        <f t="shared" si="1432"/>
        <v>0</v>
      </c>
      <c r="AJ1178" s="106"/>
      <c r="AK1178" s="105"/>
      <c r="AL1178" s="81">
        <f t="shared" si="1433"/>
        <v>0</v>
      </c>
      <c r="AM1178" s="106"/>
      <c r="AN1178" s="105"/>
      <c r="AO1178" s="81">
        <f t="shared" si="1434"/>
        <v>0</v>
      </c>
      <c r="AP1178" s="106"/>
      <c r="AQ1178" s="105"/>
      <c r="AR1178" s="81">
        <f t="shared" si="1436"/>
        <v>0</v>
      </c>
      <c r="AS1178" s="106"/>
      <c r="AT1178" s="99"/>
      <c r="AU1178" s="82"/>
    </row>
    <row r="1179" spans="1:47" ht="15">
      <c r="A1179" s="546" t="s">
        <v>22</v>
      </c>
      <c r="B1179" s="532" t="s">
        <v>18</v>
      </c>
      <c r="C1179" s="532" t="s">
        <v>19</v>
      </c>
      <c r="D1179" s="532" t="s">
        <v>204</v>
      </c>
      <c r="E1179" s="532" t="s">
        <v>21</v>
      </c>
      <c r="F1179" s="475" t="s">
        <v>23</v>
      </c>
      <c r="G1179" s="512" t="s">
        <v>24</v>
      </c>
      <c r="H1179" s="502" t="s">
        <v>25</v>
      </c>
      <c r="I1179" s="504" t="s">
        <v>26</v>
      </c>
      <c r="J1179" s="512" t="s">
        <v>24</v>
      </c>
      <c r="K1179" s="502" t="s">
        <v>25</v>
      </c>
      <c r="L1179" s="504" t="s">
        <v>26</v>
      </c>
      <c r="M1179" s="512" t="s">
        <v>24</v>
      </c>
      <c r="N1179" s="502" t="s">
        <v>25</v>
      </c>
      <c r="O1179" s="504" t="s">
        <v>26</v>
      </c>
      <c r="P1179" s="512" t="s">
        <v>24</v>
      </c>
      <c r="Q1179" s="502" t="s">
        <v>25</v>
      </c>
      <c r="R1179" s="504" t="s">
        <v>26</v>
      </c>
      <c r="S1179" s="512" t="s">
        <v>24</v>
      </c>
      <c r="T1179" s="502" t="s">
        <v>25</v>
      </c>
      <c r="U1179" s="504" t="s">
        <v>26</v>
      </c>
      <c r="V1179" s="512" t="s">
        <v>24</v>
      </c>
      <c r="W1179" s="502" t="s">
        <v>25</v>
      </c>
      <c r="X1179" s="504" t="s">
        <v>26</v>
      </c>
      <c r="Y1179" s="512" t="s">
        <v>24</v>
      </c>
      <c r="Z1179" s="502" t="s">
        <v>25</v>
      </c>
      <c r="AA1179" s="504" t="s">
        <v>26</v>
      </c>
      <c r="AB1179" s="512" t="s">
        <v>24</v>
      </c>
      <c r="AC1179" s="502" t="s">
        <v>25</v>
      </c>
      <c r="AD1179" s="504" t="s">
        <v>26</v>
      </c>
      <c r="AE1179" s="512" t="s">
        <v>24</v>
      </c>
      <c r="AF1179" s="502" t="s">
        <v>25</v>
      </c>
      <c r="AG1179" s="504" t="s">
        <v>26</v>
      </c>
      <c r="AH1179" s="512" t="s">
        <v>24</v>
      </c>
      <c r="AI1179" s="502" t="s">
        <v>25</v>
      </c>
      <c r="AJ1179" s="504" t="s">
        <v>26</v>
      </c>
      <c r="AK1179" s="512" t="s">
        <v>24</v>
      </c>
      <c r="AL1179" s="502" t="s">
        <v>25</v>
      </c>
      <c r="AM1179" s="504" t="s">
        <v>26</v>
      </c>
      <c r="AN1179" s="512" t="s">
        <v>24</v>
      </c>
      <c r="AO1179" s="502" t="s">
        <v>25</v>
      </c>
      <c r="AP1179" s="504" t="s">
        <v>26</v>
      </c>
      <c r="AQ1179" s="512" t="s">
        <v>24</v>
      </c>
      <c r="AR1179" s="502" t="s">
        <v>25</v>
      </c>
      <c r="AS1179" s="504" t="s">
        <v>26</v>
      </c>
      <c r="AT1179" s="544" t="s">
        <v>24</v>
      </c>
      <c r="AU1179" s="552" t="s">
        <v>27</v>
      </c>
    </row>
    <row r="1180" spans="1:47" ht="15">
      <c r="A1180" s="547"/>
      <c r="B1180" s="533"/>
      <c r="C1180" s="533"/>
      <c r="D1180" s="533"/>
      <c r="E1180" s="533"/>
      <c r="F1180" s="476"/>
      <c r="G1180" s="513"/>
      <c r="H1180" s="503"/>
      <c r="I1180" s="505"/>
      <c r="J1180" s="513"/>
      <c r="K1180" s="503"/>
      <c r="L1180" s="505"/>
      <c r="M1180" s="513"/>
      <c r="N1180" s="503"/>
      <c r="O1180" s="505"/>
      <c r="P1180" s="513"/>
      <c r="Q1180" s="503"/>
      <c r="R1180" s="505"/>
      <c r="S1180" s="513"/>
      <c r="T1180" s="503"/>
      <c r="U1180" s="505"/>
      <c r="V1180" s="513"/>
      <c r="W1180" s="503"/>
      <c r="X1180" s="505"/>
      <c r="Y1180" s="513"/>
      <c r="Z1180" s="503"/>
      <c r="AA1180" s="505"/>
      <c r="AB1180" s="513"/>
      <c r="AC1180" s="503"/>
      <c r="AD1180" s="505"/>
      <c r="AE1180" s="513"/>
      <c r="AF1180" s="503"/>
      <c r="AG1180" s="505"/>
      <c r="AH1180" s="513"/>
      <c r="AI1180" s="503"/>
      <c r="AJ1180" s="505"/>
      <c r="AK1180" s="513"/>
      <c r="AL1180" s="503"/>
      <c r="AM1180" s="505"/>
      <c r="AN1180" s="513"/>
      <c r="AO1180" s="503"/>
      <c r="AP1180" s="505"/>
      <c r="AQ1180" s="513"/>
      <c r="AR1180" s="503"/>
      <c r="AS1180" s="505"/>
      <c r="AT1180" s="545"/>
      <c r="AU1180" s="553"/>
    </row>
    <row r="1181" spans="1:47" ht="15" customHeight="1">
      <c r="A1181" s="534" t="s">
        <v>245</v>
      </c>
      <c r="B1181" s="534" t="s">
        <v>537</v>
      </c>
      <c r="C1181" s="536">
        <v>2320</v>
      </c>
      <c r="D1181" s="538" t="s">
        <v>538</v>
      </c>
      <c r="E1181" s="540"/>
      <c r="F1181" s="51" t="s">
        <v>31</v>
      </c>
      <c r="G1181" s="103"/>
      <c r="H1181" s="75">
        <f t="shared" ref="H1181:H1189" si="1437">G1181-I1181</f>
        <v>0</v>
      </c>
      <c r="I1181" s="104"/>
      <c r="J1181" s="103"/>
      <c r="K1181" s="75">
        <f t="shared" ref="K1181:K1189" si="1438">J1181-L1181</f>
        <v>0</v>
      </c>
      <c r="L1181" s="104"/>
      <c r="M1181" s="103"/>
      <c r="N1181" s="75">
        <f t="shared" ref="N1181:N1189" si="1439">M1181-O1181</f>
        <v>0</v>
      </c>
      <c r="O1181" s="104"/>
      <c r="P1181" s="103"/>
      <c r="Q1181" s="75">
        <f t="shared" ref="Q1181:Q1189" si="1440">P1181-R1181</f>
        <v>0</v>
      </c>
      <c r="R1181" s="104"/>
      <c r="S1181" s="103"/>
      <c r="T1181" s="75">
        <f t="shared" ref="T1181:T1189" si="1441">S1181-U1181</f>
        <v>0</v>
      </c>
      <c r="U1181" s="104"/>
      <c r="V1181" s="103"/>
      <c r="W1181" s="75">
        <f t="shared" ref="W1181:W1189" si="1442">V1181-X1181</f>
        <v>0</v>
      </c>
      <c r="X1181" s="104"/>
      <c r="Y1181" s="103"/>
      <c r="Z1181" s="75">
        <f t="shared" ref="Z1181:Z1189" si="1443">Y1181-AA1181</f>
        <v>0</v>
      </c>
      <c r="AA1181" s="104"/>
      <c r="AB1181" s="103"/>
      <c r="AC1181" s="75">
        <f t="shared" ref="AC1181:AC1189" si="1444">AB1181-AD1181</f>
        <v>0</v>
      </c>
      <c r="AD1181" s="104"/>
      <c r="AE1181" s="103"/>
      <c r="AF1181" s="75">
        <f t="shared" ref="AF1181:AF1189" si="1445">AE1181-AG1181</f>
        <v>0</v>
      </c>
      <c r="AG1181" s="104"/>
      <c r="AH1181" s="103"/>
      <c r="AI1181" s="75">
        <f t="shared" ref="AI1181:AI1189" si="1446">AH1181-AJ1181</f>
        <v>0</v>
      </c>
      <c r="AJ1181" s="104"/>
      <c r="AK1181" s="103"/>
      <c r="AL1181" s="75">
        <f t="shared" ref="AL1181:AL1189" si="1447">AK1181-AM1181</f>
        <v>0</v>
      </c>
      <c r="AM1181" s="104"/>
      <c r="AN1181" s="103"/>
      <c r="AO1181" s="75">
        <f t="shared" ref="AO1181:AO1189" si="1448">AN1181-AP1181</f>
        <v>0</v>
      </c>
      <c r="AP1181" s="104"/>
      <c r="AQ1181" s="103"/>
      <c r="AR1181" s="75">
        <f t="shared" ref="AR1181:AR1189" si="1449">AQ1181-AS1181</f>
        <v>0</v>
      </c>
      <c r="AS1181" s="104"/>
      <c r="AT1181" s="98"/>
      <c r="AU1181" s="77" t="s">
        <v>32</v>
      </c>
    </row>
    <row r="1182" spans="1:47" ht="15">
      <c r="A1182" s="534"/>
      <c r="B1182" s="534"/>
      <c r="C1182" s="536"/>
      <c r="D1182" s="538"/>
      <c r="E1182" s="540"/>
      <c r="F1182" s="52" t="s">
        <v>33</v>
      </c>
      <c r="G1182" s="103"/>
      <c r="H1182" s="75">
        <f t="shared" si="1437"/>
        <v>0</v>
      </c>
      <c r="I1182" s="104"/>
      <c r="J1182" s="103"/>
      <c r="K1182" s="75">
        <f t="shared" si="1438"/>
        <v>0</v>
      </c>
      <c r="L1182" s="104"/>
      <c r="M1182" s="103"/>
      <c r="N1182" s="75">
        <f t="shared" si="1439"/>
        <v>0</v>
      </c>
      <c r="O1182" s="104"/>
      <c r="P1182" s="103"/>
      <c r="Q1182" s="75">
        <f t="shared" si="1440"/>
        <v>0</v>
      </c>
      <c r="R1182" s="104"/>
      <c r="S1182" s="103"/>
      <c r="T1182" s="75">
        <f t="shared" si="1441"/>
        <v>0</v>
      </c>
      <c r="U1182" s="104"/>
      <c r="V1182" s="103"/>
      <c r="W1182" s="75">
        <f t="shared" si="1442"/>
        <v>0</v>
      </c>
      <c r="X1182" s="104"/>
      <c r="Y1182" s="103"/>
      <c r="Z1182" s="75">
        <f t="shared" si="1443"/>
        <v>0</v>
      </c>
      <c r="AA1182" s="104"/>
      <c r="AB1182" s="103"/>
      <c r="AC1182" s="75">
        <f t="shared" si="1444"/>
        <v>0</v>
      </c>
      <c r="AD1182" s="104"/>
      <c r="AE1182" s="103"/>
      <c r="AF1182" s="75">
        <f t="shared" si="1445"/>
        <v>0</v>
      </c>
      <c r="AG1182" s="104"/>
      <c r="AH1182" s="103"/>
      <c r="AI1182" s="75">
        <f t="shared" si="1446"/>
        <v>0</v>
      </c>
      <c r="AJ1182" s="104"/>
      <c r="AK1182" s="103"/>
      <c r="AL1182" s="75">
        <f t="shared" si="1447"/>
        <v>0</v>
      </c>
      <c r="AM1182" s="104"/>
      <c r="AN1182" s="103"/>
      <c r="AO1182" s="75">
        <f t="shared" si="1448"/>
        <v>0</v>
      </c>
      <c r="AP1182" s="104"/>
      <c r="AQ1182" s="103"/>
      <c r="AR1182" s="75">
        <f t="shared" si="1449"/>
        <v>0</v>
      </c>
      <c r="AS1182" s="104"/>
      <c r="AT1182" s="98"/>
      <c r="AU1182" s="78">
        <f>SUM(G1181:G1189,J1181:J1189,M1181:M1189,P1181:P1189,S1181:S1189,V1181:V1189,Y1181:Y1189,AB1181:AB1189,AE1181:AE1189,AH1181:AH1189,AK1181:AK1189,AT1181:AT1189,AN1181:AN1189,AQ1181:AQ1189)</f>
        <v>438344</v>
      </c>
    </row>
    <row r="1183" spans="1:47" ht="15">
      <c r="A1183" s="534"/>
      <c r="B1183" s="534"/>
      <c r="C1183" s="536"/>
      <c r="D1183" s="538"/>
      <c r="E1183" s="540"/>
      <c r="F1183" s="52" t="s">
        <v>34</v>
      </c>
      <c r="G1183" s="103"/>
      <c r="H1183" s="75">
        <f t="shared" si="1437"/>
        <v>0</v>
      </c>
      <c r="I1183" s="104"/>
      <c r="J1183" s="103"/>
      <c r="K1183" s="75">
        <f t="shared" si="1438"/>
        <v>0</v>
      </c>
      <c r="L1183" s="104"/>
      <c r="M1183" s="103"/>
      <c r="N1183" s="75">
        <f t="shared" si="1439"/>
        <v>0</v>
      </c>
      <c r="O1183" s="104"/>
      <c r="P1183" s="103"/>
      <c r="Q1183" s="75">
        <f t="shared" si="1440"/>
        <v>0</v>
      </c>
      <c r="R1183" s="104"/>
      <c r="S1183" s="103"/>
      <c r="T1183" s="75">
        <f t="shared" si="1441"/>
        <v>0</v>
      </c>
      <c r="U1183" s="104"/>
      <c r="V1183" s="103"/>
      <c r="W1183" s="75">
        <f t="shared" si="1442"/>
        <v>0</v>
      </c>
      <c r="X1183" s="104"/>
      <c r="Y1183" s="103"/>
      <c r="Z1183" s="75">
        <f t="shared" si="1443"/>
        <v>0</v>
      </c>
      <c r="AA1183" s="104"/>
      <c r="AB1183" s="103"/>
      <c r="AC1183" s="75">
        <f t="shared" si="1444"/>
        <v>0</v>
      </c>
      <c r="AD1183" s="104"/>
      <c r="AE1183" s="103"/>
      <c r="AF1183" s="75">
        <f t="shared" si="1445"/>
        <v>0</v>
      </c>
      <c r="AG1183" s="104"/>
      <c r="AH1183" s="103"/>
      <c r="AI1183" s="75">
        <f t="shared" si="1446"/>
        <v>0</v>
      </c>
      <c r="AJ1183" s="104"/>
      <c r="AK1183" s="103"/>
      <c r="AL1183" s="75">
        <f t="shared" si="1447"/>
        <v>0</v>
      </c>
      <c r="AM1183" s="104"/>
      <c r="AN1183" s="103"/>
      <c r="AO1183" s="75">
        <f t="shared" si="1448"/>
        <v>0</v>
      </c>
      <c r="AP1183" s="104"/>
      <c r="AQ1183" s="103"/>
      <c r="AR1183" s="75">
        <f t="shared" si="1449"/>
        <v>0</v>
      </c>
      <c r="AS1183" s="104"/>
      <c r="AT1183" s="98"/>
      <c r="AU1183" s="79" t="s">
        <v>35</v>
      </c>
    </row>
    <row r="1184" spans="1:47" ht="15">
      <c r="A1184" s="534"/>
      <c r="B1184" s="534"/>
      <c r="C1184" s="536"/>
      <c r="D1184" s="538"/>
      <c r="E1184" s="540"/>
      <c r="F1184" s="52" t="s">
        <v>36</v>
      </c>
      <c r="G1184" s="103"/>
      <c r="H1184" s="75">
        <f t="shared" si="1437"/>
        <v>0</v>
      </c>
      <c r="I1184" s="104"/>
      <c r="J1184" s="103"/>
      <c r="K1184" s="75">
        <f t="shared" si="1438"/>
        <v>0</v>
      </c>
      <c r="L1184" s="104"/>
      <c r="M1184" s="103"/>
      <c r="N1184" s="75">
        <f t="shared" si="1439"/>
        <v>0</v>
      </c>
      <c r="O1184" s="104"/>
      <c r="P1184" s="103"/>
      <c r="Q1184" s="75">
        <f t="shared" si="1440"/>
        <v>0</v>
      </c>
      <c r="R1184" s="104"/>
      <c r="S1184" s="103"/>
      <c r="T1184" s="75">
        <f t="shared" si="1441"/>
        <v>0</v>
      </c>
      <c r="U1184" s="104"/>
      <c r="V1184" s="103"/>
      <c r="W1184" s="75">
        <f t="shared" si="1442"/>
        <v>0</v>
      </c>
      <c r="X1184" s="104"/>
      <c r="Y1184" s="103"/>
      <c r="Z1184" s="75">
        <f t="shared" si="1443"/>
        <v>0</v>
      </c>
      <c r="AA1184" s="104"/>
      <c r="AB1184" s="103"/>
      <c r="AC1184" s="75">
        <f t="shared" si="1444"/>
        <v>0</v>
      </c>
      <c r="AD1184" s="104"/>
      <c r="AE1184" s="103"/>
      <c r="AF1184" s="75">
        <f t="shared" si="1445"/>
        <v>0</v>
      </c>
      <c r="AG1184" s="104"/>
      <c r="AH1184" s="103"/>
      <c r="AI1184" s="75">
        <f t="shared" si="1446"/>
        <v>0</v>
      </c>
      <c r="AJ1184" s="104"/>
      <c r="AK1184" s="103"/>
      <c r="AL1184" s="75">
        <f t="shared" si="1447"/>
        <v>0</v>
      </c>
      <c r="AM1184" s="104"/>
      <c r="AN1184" s="103"/>
      <c r="AO1184" s="75">
        <f t="shared" si="1448"/>
        <v>0</v>
      </c>
      <c r="AP1184" s="104"/>
      <c r="AQ1184" s="103"/>
      <c r="AR1184" s="75">
        <f t="shared" si="1449"/>
        <v>0</v>
      </c>
      <c r="AS1184" s="104"/>
      <c r="AT1184" s="98"/>
      <c r="AU1184" s="78">
        <f>SUM(H1181:H1189,K1181:K1189,N1181:N1189,Q1181:Q1189,T1181:T1189,W1181:W1189,Z1181:Z1189,AC1181:AC1189,AF1181:AF1189,AI1181:AI1189,AL1181:AL1189,AO1181:AO1189,AR1181:AR1189)</f>
        <v>438344</v>
      </c>
    </row>
    <row r="1185" spans="1:47" ht="15">
      <c r="A1185" s="534"/>
      <c r="B1185" s="534"/>
      <c r="C1185" s="536"/>
      <c r="D1185" s="538"/>
      <c r="E1185" s="540"/>
      <c r="F1185" s="52" t="s">
        <v>37</v>
      </c>
      <c r="G1185" s="103"/>
      <c r="H1185" s="75">
        <f t="shared" si="1437"/>
        <v>0</v>
      </c>
      <c r="I1185" s="104"/>
      <c r="J1185" s="103"/>
      <c r="K1185" s="75">
        <f t="shared" si="1438"/>
        <v>0</v>
      </c>
      <c r="L1185" s="104"/>
      <c r="M1185" s="103"/>
      <c r="N1185" s="75">
        <f t="shared" si="1439"/>
        <v>0</v>
      </c>
      <c r="O1185" s="104"/>
      <c r="P1185" s="103"/>
      <c r="Q1185" s="75">
        <f t="shared" si="1440"/>
        <v>0</v>
      </c>
      <c r="R1185" s="104"/>
      <c r="S1185" s="103"/>
      <c r="T1185" s="75">
        <f t="shared" si="1441"/>
        <v>0</v>
      </c>
      <c r="U1185" s="104"/>
      <c r="V1185" s="103"/>
      <c r="W1185" s="75">
        <f t="shared" si="1442"/>
        <v>0</v>
      </c>
      <c r="X1185" s="104"/>
      <c r="Y1185" s="103"/>
      <c r="Z1185" s="75">
        <f t="shared" si="1443"/>
        <v>0</v>
      </c>
      <c r="AA1185" s="104"/>
      <c r="AB1185" s="103"/>
      <c r="AC1185" s="75">
        <f t="shared" si="1444"/>
        <v>0</v>
      </c>
      <c r="AD1185" s="104"/>
      <c r="AE1185" s="103"/>
      <c r="AF1185" s="75">
        <f t="shared" si="1445"/>
        <v>0</v>
      </c>
      <c r="AG1185" s="104"/>
      <c r="AH1185" s="103"/>
      <c r="AI1185" s="75">
        <f t="shared" si="1446"/>
        <v>0</v>
      </c>
      <c r="AJ1185" s="104"/>
      <c r="AK1185" s="103"/>
      <c r="AL1185" s="75">
        <f t="shared" si="1447"/>
        <v>0</v>
      </c>
      <c r="AM1185" s="104"/>
      <c r="AN1185" s="103"/>
      <c r="AO1185" s="75">
        <f t="shared" si="1448"/>
        <v>0</v>
      </c>
      <c r="AP1185" s="104"/>
      <c r="AQ1185" s="103"/>
      <c r="AR1185" s="75">
        <f t="shared" si="1449"/>
        <v>0</v>
      </c>
      <c r="AS1185" s="104"/>
      <c r="AT1185" s="98"/>
      <c r="AU1185" s="79" t="s">
        <v>38</v>
      </c>
    </row>
    <row r="1186" spans="1:47" ht="15">
      <c r="A1186" s="534"/>
      <c r="B1186" s="534"/>
      <c r="C1186" s="536"/>
      <c r="D1186" s="538"/>
      <c r="E1186" s="540"/>
      <c r="F1186" s="52" t="s">
        <v>40</v>
      </c>
      <c r="G1186" s="103"/>
      <c r="H1186" s="75">
        <f t="shared" si="1437"/>
        <v>0</v>
      </c>
      <c r="I1186" s="104"/>
      <c r="J1186" s="103"/>
      <c r="K1186" s="75">
        <f t="shared" si="1438"/>
        <v>0</v>
      </c>
      <c r="L1186" s="104"/>
      <c r="M1186" s="103"/>
      <c r="N1186" s="75">
        <f t="shared" si="1439"/>
        <v>0</v>
      </c>
      <c r="O1186" s="104"/>
      <c r="P1186" s="103"/>
      <c r="Q1186" s="75">
        <f t="shared" si="1440"/>
        <v>0</v>
      </c>
      <c r="R1186" s="104"/>
      <c r="S1186" s="103"/>
      <c r="T1186" s="75">
        <f t="shared" si="1441"/>
        <v>0</v>
      </c>
      <c r="U1186" s="104"/>
      <c r="V1186" s="103"/>
      <c r="W1186" s="75">
        <f t="shared" si="1442"/>
        <v>0</v>
      </c>
      <c r="X1186" s="104"/>
      <c r="Y1186" s="103"/>
      <c r="Z1186" s="75">
        <f t="shared" si="1443"/>
        <v>0</v>
      </c>
      <c r="AA1186" s="104"/>
      <c r="AB1186" s="103"/>
      <c r="AC1186" s="75">
        <f t="shared" si="1444"/>
        <v>0</v>
      </c>
      <c r="AD1186" s="104"/>
      <c r="AE1186" s="103"/>
      <c r="AF1186" s="75">
        <f t="shared" si="1445"/>
        <v>0</v>
      </c>
      <c r="AG1186" s="104"/>
      <c r="AH1186" s="168"/>
      <c r="AI1186" s="169">
        <f t="shared" si="1446"/>
        <v>0</v>
      </c>
      <c r="AJ1186" s="170"/>
      <c r="AK1186" s="462">
        <v>438344</v>
      </c>
      <c r="AL1186" s="463">
        <f t="shared" si="1447"/>
        <v>438344</v>
      </c>
      <c r="AM1186" s="464"/>
      <c r="AN1186" s="103"/>
      <c r="AO1186" s="75">
        <f t="shared" si="1448"/>
        <v>0</v>
      </c>
      <c r="AP1186" s="104"/>
      <c r="AQ1186" s="103"/>
      <c r="AR1186" s="75">
        <f>AQ1186-AS1186</f>
        <v>0</v>
      </c>
      <c r="AS1186" s="104"/>
      <c r="AT1186" s="98"/>
      <c r="AU1186" s="78">
        <f>SUM(I1181:I1189,L1181:L1189,O1181:O1189,R1181:R1189,U1181:U1189,X1181:X1189,AA1181:AA1189,AD1181:AD1189,AG1181:AG1189,AM1181:AM1189,AP1181:AP1189,AS1181:AS1189)</f>
        <v>0</v>
      </c>
    </row>
    <row r="1187" spans="1:47" ht="15">
      <c r="A1187" s="534"/>
      <c r="B1187" s="534"/>
      <c r="C1187" s="536"/>
      <c r="D1187" s="538"/>
      <c r="E1187" s="540"/>
      <c r="F1187" s="52" t="s">
        <v>41</v>
      </c>
      <c r="G1187" s="103"/>
      <c r="H1187" s="75">
        <f t="shared" si="1437"/>
        <v>0</v>
      </c>
      <c r="I1187" s="104"/>
      <c r="J1187" s="103"/>
      <c r="K1187" s="75">
        <f t="shared" si="1438"/>
        <v>0</v>
      </c>
      <c r="L1187" s="104"/>
      <c r="M1187" s="103"/>
      <c r="N1187" s="75">
        <f t="shared" si="1439"/>
        <v>0</v>
      </c>
      <c r="O1187" s="104"/>
      <c r="P1187" s="103"/>
      <c r="Q1187" s="75">
        <f t="shared" si="1440"/>
        <v>0</v>
      </c>
      <c r="R1187" s="104"/>
      <c r="S1187" s="103"/>
      <c r="T1187" s="75">
        <f t="shared" si="1441"/>
        <v>0</v>
      </c>
      <c r="U1187" s="104"/>
      <c r="V1187" s="103"/>
      <c r="W1187" s="75">
        <f t="shared" si="1442"/>
        <v>0</v>
      </c>
      <c r="X1187" s="104"/>
      <c r="Y1187" s="103"/>
      <c r="Z1187" s="75">
        <f t="shared" si="1443"/>
        <v>0</v>
      </c>
      <c r="AA1187" s="104"/>
      <c r="AB1187" s="103"/>
      <c r="AC1187" s="75">
        <f t="shared" si="1444"/>
        <v>0</v>
      </c>
      <c r="AD1187" s="104"/>
      <c r="AE1187" s="103"/>
      <c r="AF1187" s="75">
        <f t="shared" si="1445"/>
        <v>0</v>
      </c>
      <c r="AG1187" s="104"/>
      <c r="AH1187" s="103"/>
      <c r="AI1187" s="75">
        <f t="shared" si="1446"/>
        <v>0</v>
      </c>
      <c r="AJ1187" s="104"/>
      <c r="AK1187" s="103"/>
      <c r="AL1187" s="75">
        <f t="shared" si="1447"/>
        <v>0</v>
      </c>
      <c r="AM1187" s="104"/>
      <c r="AN1187" s="103"/>
      <c r="AO1187" s="75">
        <f t="shared" si="1448"/>
        <v>0</v>
      </c>
      <c r="AP1187" s="104"/>
      <c r="AQ1187" s="103"/>
      <c r="AR1187" s="75">
        <f t="shared" ref="AR1187:AR1189" si="1450">AQ1187-AS1187</f>
        <v>0</v>
      </c>
      <c r="AS1187" s="104"/>
      <c r="AT1187" s="98"/>
      <c r="AU1187" s="79" t="s">
        <v>42</v>
      </c>
    </row>
    <row r="1188" spans="1:47" ht="15">
      <c r="A1188" s="534"/>
      <c r="B1188" s="534"/>
      <c r="C1188" s="536"/>
      <c r="D1188" s="538"/>
      <c r="E1188" s="540"/>
      <c r="F1188" s="52" t="s">
        <v>43</v>
      </c>
      <c r="G1188" s="103"/>
      <c r="H1188" s="75">
        <f t="shared" si="1437"/>
        <v>0</v>
      </c>
      <c r="I1188" s="104"/>
      <c r="J1188" s="103"/>
      <c r="K1188" s="75">
        <f t="shared" si="1438"/>
        <v>0</v>
      </c>
      <c r="L1188" s="104"/>
      <c r="M1188" s="103"/>
      <c r="N1188" s="75">
        <f t="shared" si="1439"/>
        <v>0</v>
      </c>
      <c r="O1188" s="104"/>
      <c r="P1188" s="103"/>
      <c r="Q1188" s="75">
        <f t="shared" si="1440"/>
        <v>0</v>
      </c>
      <c r="R1188" s="104"/>
      <c r="S1188" s="103"/>
      <c r="T1188" s="75">
        <f t="shared" si="1441"/>
        <v>0</v>
      </c>
      <c r="U1188" s="104"/>
      <c r="V1188" s="103"/>
      <c r="W1188" s="75">
        <f t="shared" si="1442"/>
        <v>0</v>
      </c>
      <c r="X1188" s="104"/>
      <c r="Y1188" s="103"/>
      <c r="Z1188" s="75">
        <f t="shared" si="1443"/>
        <v>0</v>
      </c>
      <c r="AA1188" s="104"/>
      <c r="AB1188" s="103"/>
      <c r="AC1188" s="75">
        <f t="shared" si="1444"/>
        <v>0</v>
      </c>
      <c r="AD1188" s="104"/>
      <c r="AE1188" s="103"/>
      <c r="AF1188" s="75">
        <f t="shared" si="1445"/>
        <v>0</v>
      </c>
      <c r="AG1188" s="104"/>
      <c r="AH1188" s="103"/>
      <c r="AI1188" s="75">
        <f t="shared" si="1446"/>
        <v>0</v>
      </c>
      <c r="AJ1188" s="104"/>
      <c r="AK1188" s="103"/>
      <c r="AL1188" s="75">
        <f t="shared" si="1447"/>
        <v>0</v>
      </c>
      <c r="AM1188" s="104"/>
      <c r="AN1188" s="103"/>
      <c r="AO1188" s="75">
        <f t="shared" si="1448"/>
        <v>0</v>
      </c>
      <c r="AP1188" s="104"/>
      <c r="AQ1188" s="103"/>
      <c r="AR1188" s="75">
        <f t="shared" si="1450"/>
        <v>0</v>
      </c>
      <c r="AS1188" s="104"/>
      <c r="AT1188" s="98"/>
      <c r="AU1188" s="80">
        <f>AU1186/AU1182</f>
        <v>0</v>
      </c>
    </row>
    <row r="1189" spans="1:47" ht="15">
      <c r="A1189" s="535"/>
      <c r="B1189" s="535"/>
      <c r="C1189" s="537"/>
      <c r="D1189" s="539"/>
      <c r="E1189" s="541"/>
      <c r="F1189" s="53" t="s">
        <v>44</v>
      </c>
      <c r="G1189" s="105"/>
      <c r="H1189" s="81">
        <f t="shared" si="1437"/>
        <v>0</v>
      </c>
      <c r="I1189" s="106"/>
      <c r="J1189" s="105"/>
      <c r="K1189" s="81">
        <f t="shared" si="1438"/>
        <v>0</v>
      </c>
      <c r="L1189" s="106"/>
      <c r="M1189" s="105"/>
      <c r="N1189" s="81">
        <f t="shared" si="1439"/>
        <v>0</v>
      </c>
      <c r="O1189" s="106"/>
      <c r="P1189" s="105"/>
      <c r="Q1189" s="81">
        <f t="shared" si="1440"/>
        <v>0</v>
      </c>
      <c r="R1189" s="106"/>
      <c r="S1189" s="105"/>
      <c r="T1189" s="81">
        <f t="shared" si="1441"/>
        <v>0</v>
      </c>
      <c r="U1189" s="106"/>
      <c r="V1189" s="105"/>
      <c r="W1189" s="81">
        <f t="shared" si="1442"/>
        <v>0</v>
      </c>
      <c r="X1189" s="106"/>
      <c r="Y1189" s="105"/>
      <c r="Z1189" s="81">
        <f t="shared" si="1443"/>
        <v>0</v>
      </c>
      <c r="AA1189" s="106"/>
      <c r="AB1189" s="105"/>
      <c r="AC1189" s="81">
        <f t="shared" si="1444"/>
        <v>0</v>
      </c>
      <c r="AD1189" s="106"/>
      <c r="AE1189" s="105"/>
      <c r="AF1189" s="81">
        <f t="shared" si="1445"/>
        <v>0</v>
      </c>
      <c r="AG1189" s="106"/>
      <c r="AH1189" s="105"/>
      <c r="AI1189" s="81">
        <f t="shared" si="1446"/>
        <v>0</v>
      </c>
      <c r="AJ1189" s="106"/>
      <c r="AK1189" s="105"/>
      <c r="AL1189" s="81">
        <f t="shared" si="1447"/>
        <v>0</v>
      </c>
      <c r="AM1189" s="106"/>
      <c r="AN1189" s="105"/>
      <c r="AO1189" s="81">
        <f t="shared" si="1448"/>
        <v>0</v>
      </c>
      <c r="AP1189" s="106"/>
      <c r="AQ1189" s="105"/>
      <c r="AR1189" s="81">
        <f t="shared" si="1450"/>
        <v>0</v>
      </c>
      <c r="AS1189" s="106"/>
      <c r="AT1189" s="99"/>
      <c r="AU1189" s="82"/>
    </row>
    <row r="1190" spans="1:47" ht="15">
      <c r="A1190" s="546" t="s">
        <v>22</v>
      </c>
      <c r="B1190" s="532" t="s">
        <v>18</v>
      </c>
      <c r="C1190" s="532" t="s">
        <v>19</v>
      </c>
      <c r="D1190" s="532" t="s">
        <v>204</v>
      </c>
      <c r="E1190" s="532" t="s">
        <v>21</v>
      </c>
      <c r="F1190" s="475" t="s">
        <v>23</v>
      </c>
      <c r="G1190" s="512" t="s">
        <v>24</v>
      </c>
      <c r="H1190" s="502" t="s">
        <v>25</v>
      </c>
      <c r="I1190" s="504" t="s">
        <v>26</v>
      </c>
      <c r="J1190" s="512" t="s">
        <v>24</v>
      </c>
      <c r="K1190" s="502" t="s">
        <v>25</v>
      </c>
      <c r="L1190" s="504" t="s">
        <v>26</v>
      </c>
      <c r="M1190" s="512" t="s">
        <v>24</v>
      </c>
      <c r="N1190" s="502" t="s">
        <v>25</v>
      </c>
      <c r="O1190" s="504" t="s">
        <v>26</v>
      </c>
      <c r="P1190" s="512" t="s">
        <v>24</v>
      </c>
      <c r="Q1190" s="502" t="s">
        <v>25</v>
      </c>
      <c r="R1190" s="504" t="s">
        <v>26</v>
      </c>
      <c r="S1190" s="512" t="s">
        <v>24</v>
      </c>
      <c r="T1190" s="502" t="s">
        <v>25</v>
      </c>
      <c r="U1190" s="504" t="s">
        <v>26</v>
      </c>
      <c r="V1190" s="512" t="s">
        <v>24</v>
      </c>
      <c r="W1190" s="502" t="s">
        <v>25</v>
      </c>
      <c r="X1190" s="504" t="s">
        <v>26</v>
      </c>
      <c r="Y1190" s="512" t="s">
        <v>24</v>
      </c>
      <c r="Z1190" s="502" t="s">
        <v>25</v>
      </c>
      <c r="AA1190" s="504" t="s">
        <v>26</v>
      </c>
      <c r="AB1190" s="512" t="s">
        <v>24</v>
      </c>
      <c r="AC1190" s="502" t="s">
        <v>25</v>
      </c>
      <c r="AD1190" s="504" t="s">
        <v>26</v>
      </c>
      <c r="AE1190" s="512" t="s">
        <v>24</v>
      </c>
      <c r="AF1190" s="502" t="s">
        <v>25</v>
      </c>
      <c r="AG1190" s="504" t="s">
        <v>26</v>
      </c>
      <c r="AH1190" s="512" t="s">
        <v>24</v>
      </c>
      <c r="AI1190" s="502" t="s">
        <v>25</v>
      </c>
      <c r="AJ1190" s="504" t="s">
        <v>26</v>
      </c>
      <c r="AK1190" s="512" t="s">
        <v>24</v>
      </c>
      <c r="AL1190" s="502" t="s">
        <v>25</v>
      </c>
      <c r="AM1190" s="504" t="s">
        <v>26</v>
      </c>
      <c r="AN1190" s="512" t="s">
        <v>24</v>
      </c>
      <c r="AO1190" s="502" t="s">
        <v>25</v>
      </c>
      <c r="AP1190" s="504" t="s">
        <v>26</v>
      </c>
      <c r="AQ1190" s="512" t="s">
        <v>24</v>
      </c>
      <c r="AR1190" s="502" t="s">
        <v>25</v>
      </c>
      <c r="AS1190" s="504" t="s">
        <v>26</v>
      </c>
      <c r="AT1190" s="544" t="s">
        <v>24</v>
      </c>
      <c r="AU1190" s="552" t="s">
        <v>27</v>
      </c>
    </row>
    <row r="1191" spans="1:47" ht="15">
      <c r="A1191" s="547"/>
      <c r="B1191" s="533"/>
      <c r="C1191" s="533"/>
      <c r="D1191" s="533"/>
      <c r="E1191" s="533"/>
      <c r="F1191" s="476"/>
      <c r="G1191" s="513"/>
      <c r="H1191" s="503"/>
      <c r="I1191" s="505"/>
      <c r="J1191" s="513"/>
      <c r="K1191" s="503"/>
      <c r="L1191" s="505"/>
      <c r="M1191" s="513"/>
      <c r="N1191" s="503"/>
      <c r="O1191" s="505"/>
      <c r="P1191" s="513"/>
      <c r="Q1191" s="503"/>
      <c r="R1191" s="505"/>
      <c r="S1191" s="513"/>
      <c r="T1191" s="503"/>
      <c r="U1191" s="505"/>
      <c r="V1191" s="513"/>
      <c r="W1191" s="503"/>
      <c r="X1191" s="505"/>
      <c r="Y1191" s="513"/>
      <c r="Z1191" s="503"/>
      <c r="AA1191" s="505"/>
      <c r="AB1191" s="513"/>
      <c r="AC1191" s="503"/>
      <c r="AD1191" s="505"/>
      <c r="AE1191" s="513"/>
      <c r="AF1191" s="503"/>
      <c r="AG1191" s="505"/>
      <c r="AH1191" s="513"/>
      <c r="AI1191" s="503"/>
      <c r="AJ1191" s="505"/>
      <c r="AK1191" s="513"/>
      <c r="AL1191" s="503"/>
      <c r="AM1191" s="505"/>
      <c r="AN1191" s="513"/>
      <c r="AO1191" s="503"/>
      <c r="AP1191" s="505"/>
      <c r="AQ1191" s="513"/>
      <c r="AR1191" s="503"/>
      <c r="AS1191" s="505"/>
      <c r="AT1191" s="545"/>
      <c r="AU1191" s="553"/>
    </row>
    <row r="1192" spans="1:47" ht="15" customHeight="1">
      <c r="A1192" s="534" t="s">
        <v>507</v>
      </c>
      <c r="B1192" s="534" t="s">
        <v>539</v>
      </c>
      <c r="C1192" s="536">
        <v>3461</v>
      </c>
      <c r="D1192" s="538"/>
      <c r="E1192" s="540"/>
      <c r="F1192" s="51" t="s">
        <v>31</v>
      </c>
      <c r="G1192" s="103"/>
      <c r="H1192" s="75">
        <f t="shared" ref="H1192:H1200" si="1451">G1192-I1192</f>
        <v>0</v>
      </c>
      <c r="I1192" s="104"/>
      <c r="J1192" s="103"/>
      <c r="K1192" s="75">
        <f t="shared" ref="K1192:K1200" si="1452">J1192-L1192</f>
        <v>0</v>
      </c>
      <c r="L1192" s="104"/>
      <c r="M1192" s="103"/>
      <c r="N1192" s="75">
        <f t="shared" ref="N1192:N1200" si="1453">M1192-O1192</f>
        <v>0</v>
      </c>
      <c r="O1192" s="104"/>
      <c r="P1192" s="103"/>
      <c r="Q1192" s="75">
        <f t="shared" ref="Q1192:Q1200" si="1454">P1192-R1192</f>
        <v>0</v>
      </c>
      <c r="R1192" s="104"/>
      <c r="S1192" s="103"/>
      <c r="T1192" s="75">
        <f t="shared" ref="T1192:T1200" si="1455">S1192-U1192</f>
        <v>0</v>
      </c>
      <c r="U1192" s="104"/>
      <c r="V1192" s="103"/>
      <c r="W1192" s="75">
        <f t="shared" ref="W1192:W1200" si="1456">V1192-X1192</f>
        <v>0</v>
      </c>
      <c r="X1192" s="104"/>
      <c r="Y1192" s="103"/>
      <c r="Z1192" s="75">
        <f t="shared" ref="Z1192:Z1200" si="1457">Y1192-AA1192</f>
        <v>0</v>
      </c>
      <c r="AA1192" s="104"/>
      <c r="AB1192" s="103"/>
      <c r="AC1192" s="75">
        <f t="shared" ref="AC1192:AC1200" si="1458">AB1192-AD1192</f>
        <v>0</v>
      </c>
      <c r="AD1192" s="104"/>
      <c r="AE1192" s="103"/>
      <c r="AF1192" s="75">
        <f t="shared" ref="AF1192:AF1200" si="1459">AE1192-AG1192</f>
        <v>0</v>
      </c>
      <c r="AG1192" s="104"/>
      <c r="AH1192" s="103">
        <v>100000</v>
      </c>
      <c r="AI1192" s="75">
        <f t="shared" ref="AI1192:AI1200" si="1460">AH1192-AJ1192</f>
        <v>100000</v>
      </c>
      <c r="AJ1192" s="104"/>
      <c r="AK1192" s="103"/>
      <c r="AL1192" s="75">
        <f t="shared" ref="AL1192:AL1200" si="1461">AK1192-AM1192</f>
        <v>0</v>
      </c>
      <c r="AM1192" s="104"/>
      <c r="AN1192" s="103"/>
      <c r="AO1192" s="75">
        <f t="shared" ref="AO1192:AO1200" si="1462">AN1192-AP1192</f>
        <v>0</v>
      </c>
      <c r="AP1192" s="104"/>
      <c r="AQ1192" s="103"/>
      <c r="AR1192" s="75">
        <f t="shared" ref="AR1192:AR1200" si="1463">AQ1192-AS1192</f>
        <v>0</v>
      </c>
      <c r="AS1192" s="104"/>
      <c r="AT1192" s="98"/>
      <c r="AU1192" s="77" t="s">
        <v>32</v>
      </c>
    </row>
    <row r="1193" spans="1:47" ht="15">
      <c r="A1193" s="534"/>
      <c r="B1193" s="534"/>
      <c r="C1193" s="536"/>
      <c r="D1193" s="538"/>
      <c r="E1193" s="540"/>
      <c r="F1193" s="52" t="s">
        <v>33</v>
      </c>
      <c r="G1193" s="103"/>
      <c r="H1193" s="75">
        <f t="shared" si="1451"/>
        <v>0</v>
      </c>
      <c r="I1193" s="104"/>
      <c r="J1193" s="103"/>
      <c r="K1193" s="75">
        <f t="shared" si="1452"/>
        <v>0</v>
      </c>
      <c r="L1193" s="104"/>
      <c r="M1193" s="103"/>
      <c r="N1193" s="75">
        <f t="shared" si="1453"/>
        <v>0</v>
      </c>
      <c r="O1193" s="104"/>
      <c r="P1193" s="103"/>
      <c r="Q1193" s="75">
        <f t="shared" si="1454"/>
        <v>0</v>
      </c>
      <c r="R1193" s="104"/>
      <c r="S1193" s="103"/>
      <c r="T1193" s="75">
        <f t="shared" si="1455"/>
        <v>0</v>
      </c>
      <c r="U1193" s="104"/>
      <c r="V1193" s="103"/>
      <c r="W1193" s="75">
        <f t="shared" si="1456"/>
        <v>0</v>
      </c>
      <c r="X1193" s="104"/>
      <c r="Y1193" s="103"/>
      <c r="Z1193" s="75">
        <f t="shared" si="1457"/>
        <v>0</v>
      </c>
      <c r="AA1193" s="104"/>
      <c r="AB1193" s="103"/>
      <c r="AC1193" s="75">
        <f t="shared" si="1458"/>
        <v>0</v>
      </c>
      <c r="AD1193" s="104"/>
      <c r="AE1193" s="103"/>
      <c r="AF1193" s="75">
        <f t="shared" si="1459"/>
        <v>0</v>
      </c>
      <c r="AG1193" s="104"/>
      <c r="AH1193" s="103"/>
      <c r="AI1193" s="75">
        <f t="shared" si="1460"/>
        <v>0</v>
      </c>
      <c r="AJ1193" s="104"/>
      <c r="AK1193" s="103"/>
      <c r="AL1193" s="75">
        <f t="shared" si="1461"/>
        <v>0</v>
      </c>
      <c r="AM1193" s="104"/>
      <c r="AN1193" s="103"/>
      <c r="AO1193" s="75">
        <f t="shared" si="1462"/>
        <v>0</v>
      </c>
      <c r="AP1193" s="104"/>
      <c r="AQ1193" s="103"/>
      <c r="AR1193" s="75">
        <f t="shared" si="1463"/>
        <v>0</v>
      </c>
      <c r="AS1193" s="104"/>
      <c r="AT1193" s="98"/>
      <c r="AU1193" s="78">
        <f>SUM(G1192:G1200,J1192:J1200,M1192:M1200,P1192:P1200,S1192:S1200,V1192:V1200,Y1192:Y1200,AB1192:AB1200,AE1192:AE1200,AH1192:AH1200,AK1192:AK1200,AT1192:AT1200,AN1192:AN1200,AQ1192:AQ1200)</f>
        <v>100000</v>
      </c>
    </row>
    <row r="1194" spans="1:47" ht="15">
      <c r="A1194" s="534"/>
      <c r="B1194" s="534"/>
      <c r="C1194" s="536"/>
      <c r="D1194" s="538"/>
      <c r="E1194" s="540"/>
      <c r="F1194" s="52" t="s">
        <v>34</v>
      </c>
      <c r="G1194" s="103"/>
      <c r="H1194" s="75">
        <f t="shared" si="1451"/>
        <v>0</v>
      </c>
      <c r="I1194" s="104"/>
      <c r="J1194" s="103"/>
      <c r="K1194" s="75">
        <f t="shared" si="1452"/>
        <v>0</v>
      </c>
      <c r="L1194" s="104"/>
      <c r="M1194" s="103"/>
      <c r="N1194" s="75">
        <f t="shared" si="1453"/>
        <v>0</v>
      </c>
      <c r="O1194" s="104"/>
      <c r="P1194" s="103"/>
      <c r="Q1194" s="75">
        <f t="shared" si="1454"/>
        <v>0</v>
      </c>
      <c r="R1194" s="104"/>
      <c r="S1194" s="103"/>
      <c r="T1194" s="75">
        <f t="shared" si="1455"/>
        <v>0</v>
      </c>
      <c r="U1194" s="104"/>
      <c r="V1194" s="103"/>
      <c r="W1194" s="75">
        <f t="shared" si="1456"/>
        <v>0</v>
      </c>
      <c r="X1194" s="104"/>
      <c r="Y1194" s="103"/>
      <c r="Z1194" s="75">
        <f t="shared" si="1457"/>
        <v>0</v>
      </c>
      <c r="AA1194" s="104"/>
      <c r="AB1194" s="103"/>
      <c r="AC1194" s="75">
        <f t="shared" si="1458"/>
        <v>0</v>
      </c>
      <c r="AD1194" s="104"/>
      <c r="AE1194" s="103"/>
      <c r="AF1194" s="75">
        <f t="shared" si="1459"/>
        <v>0</v>
      </c>
      <c r="AG1194" s="104"/>
      <c r="AH1194" s="103"/>
      <c r="AI1194" s="75">
        <f t="shared" si="1460"/>
        <v>0</v>
      </c>
      <c r="AJ1194" s="104"/>
      <c r="AK1194" s="103"/>
      <c r="AL1194" s="75">
        <f t="shared" si="1461"/>
        <v>0</v>
      </c>
      <c r="AM1194" s="104"/>
      <c r="AN1194" s="103"/>
      <c r="AO1194" s="75">
        <f t="shared" si="1462"/>
        <v>0</v>
      </c>
      <c r="AP1194" s="104"/>
      <c r="AQ1194" s="103"/>
      <c r="AR1194" s="75">
        <f t="shared" si="1463"/>
        <v>0</v>
      </c>
      <c r="AS1194" s="104"/>
      <c r="AT1194" s="98"/>
      <c r="AU1194" s="79" t="s">
        <v>35</v>
      </c>
    </row>
    <row r="1195" spans="1:47" ht="15">
      <c r="A1195" s="534"/>
      <c r="B1195" s="534"/>
      <c r="C1195" s="536"/>
      <c r="D1195" s="538"/>
      <c r="E1195" s="540"/>
      <c r="F1195" s="52" t="s">
        <v>36</v>
      </c>
      <c r="G1195" s="103"/>
      <c r="H1195" s="75">
        <f t="shared" si="1451"/>
        <v>0</v>
      </c>
      <c r="I1195" s="104"/>
      <c r="J1195" s="103"/>
      <c r="K1195" s="75">
        <f t="shared" si="1452"/>
        <v>0</v>
      </c>
      <c r="L1195" s="104"/>
      <c r="M1195" s="103"/>
      <c r="N1195" s="75">
        <f t="shared" si="1453"/>
        <v>0</v>
      </c>
      <c r="O1195" s="104"/>
      <c r="P1195" s="103"/>
      <c r="Q1195" s="75">
        <f t="shared" si="1454"/>
        <v>0</v>
      </c>
      <c r="R1195" s="104"/>
      <c r="S1195" s="103"/>
      <c r="T1195" s="75">
        <f t="shared" si="1455"/>
        <v>0</v>
      </c>
      <c r="U1195" s="104"/>
      <c r="V1195" s="103"/>
      <c r="W1195" s="75">
        <f t="shared" si="1456"/>
        <v>0</v>
      </c>
      <c r="X1195" s="104"/>
      <c r="Y1195" s="103"/>
      <c r="Z1195" s="75">
        <f t="shared" si="1457"/>
        <v>0</v>
      </c>
      <c r="AA1195" s="104"/>
      <c r="AB1195" s="103"/>
      <c r="AC1195" s="75">
        <f t="shared" si="1458"/>
        <v>0</v>
      </c>
      <c r="AD1195" s="104"/>
      <c r="AE1195" s="103"/>
      <c r="AF1195" s="75">
        <f t="shared" si="1459"/>
        <v>0</v>
      </c>
      <c r="AG1195" s="104"/>
      <c r="AH1195" s="103"/>
      <c r="AI1195" s="75">
        <f t="shared" si="1460"/>
        <v>0</v>
      </c>
      <c r="AJ1195" s="104"/>
      <c r="AK1195" s="103"/>
      <c r="AL1195" s="75">
        <f t="shared" si="1461"/>
        <v>0</v>
      </c>
      <c r="AM1195" s="104"/>
      <c r="AN1195" s="103"/>
      <c r="AO1195" s="75">
        <f t="shared" si="1462"/>
        <v>0</v>
      </c>
      <c r="AP1195" s="104"/>
      <c r="AQ1195" s="103"/>
      <c r="AR1195" s="75">
        <f t="shared" si="1463"/>
        <v>0</v>
      </c>
      <c r="AS1195" s="104"/>
      <c r="AT1195" s="98"/>
      <c r="AU1195" s="78">
        <f>SUM(H1192:H1200,K1192:K1200,N1192:N1200,Q1192:Q1200,T1192:T1200,W1192:W1200,Z1192:Z1200,AC1192:AC1200,AF1192:AF1200,AI1192:AI1200,AL1192:AL1200,AO1192:AO1200,AR1192:AR1200)</f>
        <v>100000</v>
      </c>
    </row>
    <row r="1196" spans="1:47" ht="15">
      <c r="A1196" s="534"/>
      <c r="B1196" s="534"/>
      <c r="C1196" s="536"/>
      <c r="D1196" s="538"/>
      <c r="E1196" s="540"/>
      <c r="F1196" s="52" t="s">
        <v>37</v>
      </c>
      <c r="G1196" s="103"/>
      <c r="H1196" s="75">
        <f t="shared" si="1451"/>
        <v>0</v>
      </c>
      <c r="I1196" s="104"/>
      <c r="J1196" s="103"/>
      <c r="K1196" s="75">
        <f t="shared" si="1452"/>
        <v>0</v>
      </c>
      <c r="L1196" s="104"/>
      <c r="M1196" s="103"/>
      <c r="N1196" s="75">
        <f t="shared" si="1453"/>
        <v>0</v>
      </c>
      <c r="O1196" s="104"/>
      <c r="P1196" s="103"/>
      <c r="Q1196" s="75">
        <f t="shared" si="1454"/>
        <v>0</v>
      </c>
      <c r="R1196" s="104"/>
      <c r="S1196" s="103"/>
      <c r="T1196" s="75">
        <f t="shared" si="1455"/>
        <v>0</v>
      </c>
      <c r="U1196" s="104"/>
      <c r="V1196" s="103"/>
      <c r="W1196" s="75">
        <f t="shared" si="1456"/>
        <v>0</v>
      </c>
      <c r="X1196" s="104"/>
      <c r="Y1196" s="103"/>
      <c r="Z1196" s="75">
        <f t="shared" si="1457"/>
        <v>0</v>
      </c>
      <c r="AA1196" s="104"/>
      <c r="AB1196" s="103"/>
      <c r="AC1196" s="75">
        <f t="shared" si="1458"/>
        <v>0</v>
      </c>
      <c r="AD1196" s="104"/>
      <c r="AE1196" s="103"/>
      <c r="AF1196" s="75">
        <f t="shared" si="1459"/>
        <v>0</v>
      </c>
      <c r="AG1196" s="104"/>
      <c r="AH1196" s="103"/>
      <c r="AI1196" s="75">
        <f t="shared" si="1460"/>
        <v>0</v>
      </c>
      <c r="AJ1196" s="104"/>
      <c r="AK1196" s="103"/>
      <c r="AL1196" s="75">
        <f t="shared" si="1461"/>
        <v>0</v>
      </c>
      <c r="AM1196" s="104"/>
      <c r="AN1196" s="103"/>
      <c r="AO1196" s="75">
        <f t="shared" si="1462"/>
        <v>0</v>
      </c>
      <c r="AP1196" s="104"/>
      <c r="AQ1196" s="103"/>
      <c r="AR1196" s="75">
        <f t="shared" si="1463"/>
        <v>0</v>
      </c>
      <c r="AS1196" s="104"/>
      <c r="AT1196" s="98"/>
      <c r="AU1196" s="79" t="s">
        <v>38</v>
      </c>
    </row>
    <row r="1197" spans="1:47" ht="15">
      <c r="A1197" s="534"/>
      <c r="B1197" s="534"/>
      <c r="C1197" s="536"/>
      <c r="D1197" s="538"/>
      <c r="E1197" s="540"/>
      <c r="F1197" s="52" t="s">
        <v>40</v>
      </c>
      <c r="G1197" s="103"/>
      <c r="H1197" s="75">
        <f t="shared" si="1451"/>
        <v>0</v>
      </c>
      <c r="I1197" s="104"/>
      <c r="J1197" s="103"/>
      <c r="K1197" s="75">
        <f t="shared" si="1452"/>
        <v>0</v>
      </c>
      <c r="L1197" s="104"/>
      <c r="M1197" s="103"/>
      <c r="N1197" s="75">
        <f t="shared" si="1453"/>
        <v>0</v>
      </c>
      <c r="O1197" s="104"/>
      <c r="P1197" s="103"/>
      <c r="Q1197" s="75">
        <f t="shared" si="1454"/>
        <v>0</v>
      </c>
      <c r="R1197" s="104"/>
      <c r="S1197" s="103"/>
      <c r="T1197" s="75">
        <f t="shared" si="1455"/>
        <v>0</v>
      </c>
      <c r="U1197" s="104"/>
      <c r="V1197" s="103"/>
      <c r="W1197" s="75">
        <f t="shared" si="1456"/>
        <v>0</v>
      </c>
      <c r="X1197" s="104"/>
      <c r="Y1197" s="103"/>
      <c r="Z1197" s="75">
        <f t="shared" si="1457"/>
        <v>0</v>
      </c>
      <c r="AA1197" s="104"/>
      <c r="AB1197" s="103"/>
      <c r="AC1197" s="75">
        <f t="shared" si="1458"/>
        <v>0</v>
      </c>
      <c r="AD1197" s="104"/>
      <c r="AE1197" s="103"/>
      <c r="AF1197" s="75">
        <f t="shared" si="1459"/>
        <v>0</v>
      </c>
      <c r="AG1197" s="104"/>
      <c r="AH1197" s="168"/>
      <c r="AI1197" s="169">
        <f t="shared" si="1460"/>
        <v>0</v>
      </c>
      <c r="AJ1197" s="170"/>
      <c r="AK1197" s="103"/>
      <c r="AL1197" s="75">
        <f t="shared" si="1461"/>
        <v>0</v>
      </c>
      <c r="AM1197" s="104"/>
      <c r="AN1197" s="103"/>
      <c r="AO1197" s="75">
        <f t="shared" si="1462"/>
        <v>0</v>
      </c>
      <c r="AP1197" s="104"/>
      <c r="AQ1197" s="103"/>
      <c r="AR1197" s="75">
        <f>AQ1197-AS1197</f>
        <v>0</v>
      </c>
      <c r="AS1197" s="104"/>
      <c r="AT1197" s="98"/>
      <c r="AU1197" s="78">
        <f>SUM(I1192:I1200,L1192:L1200,O1192:O1200,R1192:R1200,U1192:U1200,X1192:X1200,AA1192:AA1200,AD1192:AD1200,AG1192:AG1200,AM1192:AM1200,AP1192:AP1200,AS1192:AS1200)</f>
        <v>0</v>
      </c>
    </row>
    <row r="1198" spans="1:47" ht="15">
      <c r="A1198" s="534"/>
      <c r="B1198" s="534"/>
      <c r="C1198" s="536"/>
      <c r="D1198" s="538"/>
      <c r="E1198" s="540"/>
      <c r="F1198" s="52" t="s">
        <v>41</v>
      </c>
      <c r="G1198" s="103"/>
      <c r="H1198" s="75">
        <f t="shared" si="1451"/>
        <v>0</v>
      </c>
      <c r="I1198" s="104"/>
      <c r="J1198" s="103"/>
      <c r="K1198" s="75">
        <f t="shared" si="1452"/>
        <v>0</v>
      </c>
      <c r="L1198" s="104"/>
      <c r="M1198" s="103"/>
      <c r="N1198" s="75">
        <f t="shared" si="1453"/>
        <v>0</v>
      </c>
      <c r="O1198" s="104"/>
      <c r="P1198" s="103"/>
      <c r="Q1198" s="75">
        <f t="shared" si="1454"/>
        <v>0</v>
      </c>
      <c r="R1198" s="104"/>
      <c r="S1198" s="103"/>
      <c r="T1198" s="75">
        <f t="shared" si="1455"/>
        <v>0</v>
      </c>
      <c r="U1198" s="104"/>
      <c r="V1198" s="103"/>
      <c r="W1198" s="75">
        <f t="shared" si="1456"/>
        <v>0</v>
      </c>
      <c r="X1198" s="104"/>
      <c r="Y1198" s="103"/>
      <c r="Z1198" s="75">
        <f t="shared" si="1457"/>
        <v>0</v>
      </c>
      <c r="AA1198" s="104"/>
      <c r="AB1198" s="103"/>
      <c r="AC1198" s="75">
        <f t="shared" si="1458"/>
        <v>0</v>
      </c>
      <c r="AD1198" s="104"/>
      <c r="AE1198" s="103"/>
      <c r="AF1198" s="75">
        <f t="shared" si="1459"/>
        <v>0</v>
      </c>
      <c r="AG1198" s="104"/>
      <c r="AH1198" s="103"/>
      <c r="AI1198" s="75">
        <f t="shared" si="1460"/>
        <v>0</v>
      </c>
      <c r="AJ1198" s="104"/>
      <c r="AK1198" s="103"/>
      <c r="AL1198" s="75">
        <f t="shared" si="1461"/>
        <v>0</v>
      </c>
      <c r="AM1198" s="104"/>
      <c r="AN1198" s="103"/>
      <c r="AO1198" s="75">
        <f t="shared" si="1462"/>
        <v>0</v>
      </c>
      <c r="AP1198" s="104"/>
      <c r="AQ1198" s="103"/>
      <c r="AR1198" s="75">
        <f t="shared" ref="AR1198:AR1200" si="1464">AQ1198-AS1198</f>
        <v>0</v>
      </c>
      <c r="AS1198" s="104"/>
      <c r="AT1198" s="98"/>
      <c r="AU1198" s="79" t="s">
        <v>42</v>
      </c>
    </row>
    <row r="1199" spans="1:47" ht="15">
      <c r="A1199" s="534"/>
      <c r="B1199" s="534"/>
      <c r="C1199" s="536"/>
      <c r="D1199" s="538"/>
      <c r="E1199" s="540"/>
      <c r="F1199" s="52" t="s">
        <v>43</v>
      </c>
      <c r="G1199" s="103"/>
      <c r="H1199" s="75">
        <f t="shared" si="1451"/>
        <v>0</v>
      </c>
      <c r="I1199" s="104"/>
      <c r="J1199" s="103"/>
      <c r="K1199" s="75">
        <f t="shared" si="1452"/>
        <v>0</v>
      </c>
      <c r="L1199" s="104"/>
      <c r="M1199" s="103"/>
      <c r="N1199" s="75">
        <f t="shared" si="1453"/>
        <v>0</v>
      </c>
      <c r="O1199" s="104"/>
      <c r="P1199" s="103"/>
      <c r="Q1199" s="75">
        <f t="shared" si="1454"/>
        <v>0</v>
      </c>
      <c r="R1199" s="104"/>
      <c r="S1199" s="103"/>
      <c r="T1199" s="75">
        <f t="shared" si="1455"/>
        <v>0</v>
      </c>
      <c r="U1199" s="104"/>
      <c r="V1199" s="103"/>
      <c r="W1199" s="75">
        <f t="shared" si="1456"/>
        <v>0</v>
      </c>
      <c r="X1199" s="104"/>
      <c r="Y1199" s="103"/>
      <c r="Z1199" s="75">
        <f t="shared" si="1457"/>
        <v>0</v>
      </c>
      <c r="AA1199" s="104"/>
      <c r="AB1199" s="103"/>
      <c r="AC1199" s="75">
        <f t="shared" si="1458"/>
        <v>0</v>
      </c>
      <c r="AD1199" s="104"/>
      <c r="AE1199" s="103"/>
      <c r="AF1199" s="75">
        <f t="shared" si="1459"/>
        <v>0</v>
      </c>
      <c r="AG1199" s="104"/>
      <c r="AH1199" s="103"/>
      <c r="AI1199" s="75">
        <f t="shared" si="1460"/>
        <v>0</v>
      </c>
      <c r="AJ1199" s="104"/>
      <c r="AK1199" s="103"/>
      <c r="AL1199" s="75">
        <f t="shared" si="1461"/>
        <v>0</v>
      </c>
      <c r="AM1199" s="104"/>
      <c r="AN1199" s="103"/>
      <c r="AO1199" s="75">
        <f t="shared" si="1462"/>
        <v>0</v>
      </c>
      <c r="AP1199" s="104"/>
      <c r="AQ1199" s="103"/>
      <c r="AR1199" s="75">
        <f t="shared" si="1464"/>
        <v>0</v>
      </c>
      <c r="AS1199" s="104"/>
      <c r="AT1199" s="98"/>
      <c r="AU1199" s="80">
        <f>AU1197/AU1193</f>
        <v>0</v>
      </c>
    </row>
    <row r="1200" spans="1:47" ht="15">
      <c r="A1200" s="535"/>
      <c r="B1200" s="535"/>
      <c r="C1200" s="537"/>
      <c r="D1200" s="539"/>
      <c r="E1200" s="541"/>
      <c r="F1200" s="53" t="s">
        <v>44</v>
      </c>
      <c r="G1200" s="105"/>
      <c r="H1200" s="81">
        <f t="shared" si="1451"/>
        <v>0</v>
      </c>
      <c r="I1200" s="106"/>
      <c r="J1200" s="105"/>
      <c r="K1200" s="81">
        <f t="shared" si="1452"/>
        <v>0</v>
      </c>
      <c r="L1200" s="106"/>
      <c r="M1200" s="105"/>
      <c r="N1200" s="81">
        <f t="shared" si="1453"/>
        <v>0</v>
      </c>
      <c r="O1200" s="106"/>
      <c r="P1200" s="105"/>
      <c r="Q1200" s="81">
        <f t="shared" si="1454"/>
        <v>0</v>
      </c>
      <c r="R1200" s="106"/>
      <c r="S1200" s="105"/>
      <c r="T1200" s="81">
        <f t="shared" si="1455"/>
        <v>0</v>
      </c>
      <c r="U1200" s="106"/>
      <c r="V1200" s="105"/>
      <c r="W1200" s="81">
        <f t="shared" si="1456"/>
        <v>0</v>
      </c>
      <c r="X1200" s="106"/>
      <c r="Y1200" s="105"/>
      <c r="Z1200" s="81">
        <f t="shared" si="1457"/>
        <v>0</v>
      </c>
      <c r="AA1200" s="106"/>
      <c r="AB1200" s="105"/>
      <c r="AC1200" s="81">
        <f t="shared" si="1458"/>
        <v>0</v>
      </c>
      <c r="AD1200" s="106"/>
      <c r="AE1200" s="105"/>
      <c r="AF1200" s="81">
        <f t="shared" si="1459"/>
        <v>0</v>
      </c>
      <c r="AG1200" s="106"/>
      <c r="AH1200" s="105"/>
      <c r="AI1200" s="81">
        <f t="shared" si="1460"/>
        <v>0</v>
      </c>
      <c r="AJ1200" s="106"/>
      <c r="AK1200" s="105"/>
      <c r="AL1200" s="81">
        <f t="shared" si="1461"/>
        <v>0</v>
      </c>
      <c r="AM1200" s="106"/>
      <c r="AN1200" s="105"/>
      <c r="AO1200" s="81">
        <f t="shared" si="1462"/>
        <v>0</v>
      </c>
      <c r="AP1200" s="106"/>
      <c r="AQ1200" s="105"/>
      <c r="AR1200" s="81">
        <f t="shared" si="1464"/>
        <v>0</v>
      </c>
      <c r="AS1200" s="106"/>
      <c r="AT1200" s="99"/>
      <c r="AU1200" s="82"/>
    </row>
    <row r="1201" spans="1:47" ht="15" customHeight="1">
      <c r="A1201" s="476" t="s">
        <v>22</v>
      </c>
      <c r="B1201" s="652" t="s">
        <v>18</v>
      </c>
      <c r="C1201" s="499" t="s">
        <v>19</v>
      </c>
      <c r="D1201" s="499" t="s">
        <v>204</v>
      </c>
      <c r="E1201" s="499" t="s">
        <v>21</v>
      </c>
      <c r="F1201" s="589" t="s">
        <v>23</v>
      </c>
      <c r="G1201" s="474" t="s">
        <v>24</v>
      </c>
      <c r="H1201" s="476" t="s">
        <v>25</v>
      </c>
      <c r="I1201" s="478" t="s">
        <v>26</v>
      </c>
      <c r="J1201" s="474" t="s">
        <v>24</v>
      </c>
      <c r="K1201" s="476" t="s">
        <v>25</v>
      </c>
      <c r="L1201" s="478" t="s">
        <v>26</v>
      </c>
      <c r="M1201" s="474" t="s">
        <v>24</v>
      </c>
      <c r="N1201" s="476" t="s">
        <v>25</v>
      </c>
      <c r="O1201" s="478" t="s">
        <v>26</v>
      </c>
      <c r="P1201" s="474" t="s">
        <v>24</v>
      </c>
      <c r="Q1201" s="476" t="s">
        <v>25</v>
      </c>
      <c r="R1201" s="478" t="s">
        <v>26</v>
      </c>
      <c r="S1201" s="474" t="s">
        <v>24</v>
      </c>
      <c r="T1201" s="476" t="s">
        <v>25</v>
      </c>
      <c r="U1201" s="478" t="s">
        <v>26</v>
      </c>
      <c r="V1201" s="474" t="s">
        <v>24</v>
      </c>
      <c r="W1201" s="476" t="s">
        <v>25</v>
      </c>
      <c r="X1201" s="559" t="s">
        <v>26</v>
      </c>
      <c r="Y1201" s="474" t="s">
        <v>24</v>
      </c>
      <c r="Z1201" s="476" t="s">
        <v>25</v>
      </c>
      <c r="AA1201" s="478" t="s">
        <v>26</v>
      </c>
      <c r="AB1201" s="474" t="s">
        <v>24</v>
      </c>
      <c r="AC1201" s="476" t="s">
        <v>25</v>
      </c>
      <c r="AD1201" s="478" t="s">
        <v>26</v>
      </c>
      <c r="AE1201" s="474" t="s">
        <v>24</v>
      </c>
      <c r="AF1201" s="476" t="s">
        <v>25</v>
      </c>
      <c r="AG1201" s="478" t="s">
        <v>26</v>
      </c>
      <c r="AH1201" s="474" t="s">
        <v>24</v>
      </c>
      <c r="AI1201" s="476" t="s">
        <v>25</v>
      </c>
      <c r="AJ1201" s="478" t="s">
        <v>26</v>
      </c>
      <c r="AK1201" s="474" t="s">
        <v>24</v>
      </c>
      <c r="AL1201" s="476" t="s">
        <v>25</v>
      </c>
      <c r="AM1201" s="478" t="s">
        <v>26</v>
      </c>
      <c r="AN1201" s="474" t="s">
        <v>24</v>
      </c>
      <c r="AO1201" s="476" t="s">
        <v>25</v>
      </c>
      <c r="AP1201" s="478" t="s">
        <v>26</v>
      </c>
      <c r="AQ1201" s="474" t="s">
        <v>24</v>
      </c>
      <c r="AR1201" s="476" t="s">
        <v>25</v>
      </c>
      <c r="AS1201" s="478" t="s">
        <v>26</v>
      </c>
      <c r="AT1201" s="595" t="s">
        <v>24</v>
      </c>
      <c r="AU1201" s="629" t="s">
        <v>27</v>
      </c>
    </row>
    <row r="1202" spans="1:47" ht="15" customHeight="1">
      <c r="A1202" s="503"/>
      <c r="B1202" s="611"/>
      <c r="C1202" s="533"/>
      <c r="D1202" s="533"/>
      <c r="E1202" s="533"/>
      <c r="F1202" s="558"/>
      <c r="G1202" s="513"/>
      <c r="H1202" s="503"/>
      <c r="I1202" s="505"/>
      <c r="J1202" s="513"/>
      <c r="K1202" s="503"/>
      <c r="L1202" s="505"/>
      <c r="M1202" s="513"/>
      <c r="N1202" s="503"/>
      <c r="O1202" s="505"/>
      <c r="P1202" s="513"/>
      <c r="Q1202" s="503"/>
      <c r="R1202" s="505"/>
      <c r="S1202" s="513"/>
      <c r="T1202" s="503"/>
      <c r="U1202" s="505"/>
      <c r="V1202" s="513"/>
      <c r="W1202" s="503"/>
      <c r="X1202" s="543"/>
      <c r="Y1202" s="513"/>
      <c r="Z1202" s="503"/>
      <c r="AA1202" s="505"/>
      <c r="AB1202" s="513"/>
      <c r="AC1202" s="503"/>
      <c r="AD1202" s="505"/>
      <c r="AE1202" s="513"/>
      <c r="AF1202" s="503"/>
      <c r="AG1202" s="505"/>
      <c r="AH1202" s="513"/>
      <c r="AI1202" s="503"/>
      <c r="AJ1202" s="505"/>
      <c r="AK1202" s="513"/>
      <c r="AL1202" s="503"/>
      <c r="AM1202" s="505"/>
      <c r="AN1202" s="513"/>
      <c r="AO1202" s="503"/>
      <c r="AP1202" s="505"/>
      <c r="AQ1202" s="513"/>
      <c r="AR1202" s="503"/>
      <c r="AS1202" s="505"/>
      <c r="AT1202" s="596"/>
      <c r="AU1202" s="522"/>
    </row>
    <row r="1203" spans="1:47" ht="15" customHeight="1">
      <c r="A1203" s="597" t="s">
        <v>205</v>
      </c>
      <c r="B1203" s="648" t="s">
        <v>540</v>
      </c>
      <c r="C1203" s="600">
        <v>329</v>
      </c>
      <c r="D1203" s="603" t="s">
        <v>541</v>
      </c>
      <c r="E1203" s="606" t="s">
        <v>542</v>
      </c>
      <c r="F1203" s="94" t="s">
        <v>31</v>
      </c>
      <c r="G1203" s="13"/>
      <c r="H1203" s="9">
        <f t="shared" ref="H1203:H1214" si="1465">G1203-I1203</f>
        <v>0</v>
      </c>
      <c r="I1203" s="10"/>
      <c r="J1203" s="13"/>
      <c r="K1203" s="9">
        <f t="shared" ref="K1203:K1214" si="1466">J1203-L1203</f>
        <v>0</v>
      </c>
      <c r="L1203" s="10"/>
      <c r="M1203" s="13"/>
      <c r="N1203" s="9">
        <f t="shared" ref="N1203:N1214" si="1467">M1203-O1203</f>
        <v>0</v>
      </c>
      <c r="O1203" s="10"/>
      <c r="P1203" s="13"/>
      <c r="Q1203" s="9">
        <f t="shared" ref="Q1203:Q1214" si="1468">P1203-R1203</f>
        <v>0</v>
      </c>
      <c r="R1203" s="10"/>
      <c r="S1203" s="13"/>
      <c r="T1203" s="9">
        <f t="shared" ref="T1203:T1214" si="1469">S1203-U1203</f>
        <v>0</v>
      </c>
      <c r="U1203" s="10"/>
      <c r="V1203" s="13"/>
      <c r="W1203" s="9">
        <f t="shared" ref="W1203:W1214" si="1470">V1203-X1203</f>
        <v>0</v>
      </c>
      <c r="X1203" s="126"/>
      <c r="Y1203" s="13"/>
      <c r="Z1203" s="9">
        <f t="shared" ref="Z1203:Z1214" si="1471">Y1203-AA1203</f>
        <v>0</v>
      </c>
      <c r="AA1203" s="10"/>
      <c r="AB1203" s="13"/>
      <c r="AC1203" s="9">
        <f t="shared" ref="AC1203:AC1214" si="1472">AB1203-AD1203</f>
        <v>0</v>
      </c>
      <c r="AD1203" s="10"/>
      <c r="AE1203" s="13"/>
      <c r="AF1203" s="9">
        <f t="shared" ref="AF1203:AF1214" si="1473">AE1203-AG1203</f>
        <v>0</v>
      </c>
      <c r="AG1203" s="10"/>
      <c r="AH1203" s="13"/>
      <c r="AI1203" s="9">
        <f t="shared" ref="AI1203:AI1214" si="1474">AH1203-AJ1203</f>
        <v>0</v>
      </c>
      <c r="AJ1203" s="10"/>
      <c r="AK1203" s="13"/>
      <c r="AL1203" s="9">
        <f t="shared" ref="AL1203:AL1214" si="1475">AK1203-AM1203</f>
        <v>0</v>
      </c>
      <c r="AM1203" s="10"/>
      <c r="AN1203" s="13"/>
      <c r="AO1203" s="9">
        <f t="shared" ref="AO1203:AO1214" si="1476">AN1203-AP1203</f>
        <v>0</v>
      </c>
      <c r="AP1203" s="10"/>
      <c r="AQ1203" s="13"/>
      <c r="AR1203" s="9">
        <f t="shared" ref="AR1203:AR1214" si="1477">AQ1203-AS1203</f>
        <v>0</v>
      </c>
      <c r="AS1203" s="10"/>
      <c r="AT1203" s="23"/>
      <c r="AU1203" s="4" t="s">
        <v>32</v>
      </c>
    </row>
    <row r="1204" spans="1:47" ht="14.45" customHeight="1">
      <c r="A1204" s="598"/>
      <c r="B1204" s="649"/>
      <c r="C1204" s="601"/>
      <c r="D1204" s="604"/>
      <c r="E1204" s="607"/>
      <c r="F1204" s="2" t="s">
        <v>33</v>
      </c>
      <c r="G1204" s="13"/>
      <c r="H1204" s="11">
        <f t="shared" si="1465"/>
        <v>0</v>
      </c>
      <c r="I1204" s="12"/>
      <c r="J1204" s="13"/>
      <c r="K1204" s="11">
        <f t="shared" si="1466"/>
        <v>0</v>
      </c>
      <c r="L1204" s="12"/>
      <c r="M1204" s="13"/>
      <c r="N1204" s="11">
        <f t="shared" si="1467"/>
        <v>0</v>
      </c>
      <c r="O1204" s="12"/>
      <c r="P1204" s="13"/>
      <c r="Q1204" s="11">
        <f t="shared" si="1468"/>
        <v>0</v>
      </c>
      <c r="R1204" s="12"/>
      <c r="S1204" s="13"/>
      <c r="T1204" s="11">
        <f t="shared" si="1469"/>
        <v>0</v>
      </c>
      <c r="U1204" s="12"/>
      <c r="V1204" s="13"/>
      <c r="W1204" s="11">
        <f t="shared" si="1470"/>
        <v>0</v>
      </c>
      <c r="X1204" s="127"/>
      <c r="Y1204" s="13"/>
      <c r="Z1204" s="11">
        <f t="shared" si="1471"/>
        <v>0</v>
      </c>
      <c r="AA1204" s="12"/>
      <c r="AB1204" s="13"/>
      <c r="AC1204" s="11">
        <f t="shared" si="1472"/>
        <v>0</v>
      </c>
      <c r="AD1204" s="12"/>
      <c r="AE1204" s="13"/>
      <c r="AF1204" s="11">
        <f t="shared" si="1473"/>
        <v>0</v>
      </c>
      <c r="AG1204" s="12"/>
      <c r="AH1204" s="13"/>
      <c r="AI1204" s="11">
        <f t="shared" si="1474"/>
        <v>0</v>
      </c>
      <c r="AJ1204" s="12"/>
      <c r="AK1204" s="13"/>
      <c r="AL1204" s="11">
        <f t="shared" si="1475"/>
        <v>0</v>
      </c>
      <c r="AM1204" s="12"/>
      <c r="AN1204" s="13"/>
      <c r="AO1204" s="11">
        <f t="shared" si="1476"/>
        <v>0</v>
      </c>
      <c r="AP1204" s="12"/>
      <c r="AQ1204" s="13"/>
      <c r="AR1204" s="11">
        <f t="shared" si="1477"/>
        <v>0</v>
      </c>
      <c r="AS1204" s="12"/>
      <c r="AT1204" s="23"/>
      <c r="AU1204" s="590">
        <f>SUM(G1203:G1214,J1203:J1214,M1203:M1214,P1203:P1214,S1203:S1214,AT1203:AT1214,V1203:V1214,Y1203:Y1214,AB1203:AB1214,AE1203:AE1214,AH1203:AH1214,AK1203:AK1214,AN1203:AN1214,AQ1203:AQ1214)</f>
        <v>0</v>
      </c>
    </row>
    <row r="1205" spans="1:47" ht="14.45" customHeight="1">
      <c r="A1205" s="598"/>
      <c r="B1205" s="649"/>
      <c r="C1205" s="601"/>
      <c r="D1205" s="604"/>
      <c r="E1205" s="607"/>
      <c r="F1205" s="2" t="s">
        <v>34</v>
      </c>
      <c r="G1205" s="13"/>
      <c r="H1205" s="11">
        <f t="shared" si="1465"/>
        <v>0</v>
      </c>
      <c r="I1205" s="12"/>
      <c r="J1205" s="13"/>
      <c r="K1205" s="11">
        <f t="shared" si="1466"/>
        <v>0</v>
      </c>
      <c r="L1205" s="12"/>
      <c r="M1205" s="13"/>
      <c r="N1205" s="11">
        <f t="shared" si="1467"/>
        <v>0</v>
      </c>
      <c r="O1205" s="12"/>
      <c r="P1205" s="13"/>
      <c r="Q1205" s="11">
        <f t="shared" si="1468"/>
        <v>0</v>
      </c>
      <c r="R1205" s="12"/>
      <c r="S1205" s="13"/>
      <c r="T1205" s="11">
        <f t="shared" si="1469"/>
        <v>0</v>
      </c>
      <c r="U1205" s="12"/>
      <c r="V1205" s="13"/>
      <c r="W1205" s="11">
        <f t="shared" si="1470"/>
        <v>0</v>
      </c>
      <c r="X1205" s="127"/>
      <c r="Y1205" s="13"/>
      <c r="Z1205" s="11">
        <f t="shared" si="1471"/>
        <v>0</v>
      </c>
      <c r="AA1205" s="12"/>
      <c r="AB1205" s="13"/>
      <c r="AC1205" s="11">
        <f t="shared" si="1472"/>
        <v>0</v>
      </c>
      <c r="AD1205" s="12"/>
      <c r="AE1205" s="13"/>
      <c r="AF1205" s="11">
        <f t="shared" si="1473"/>
        <v>0</v>
      </c>
      <c r="AG1205" s="12"/>
      <c r="AH1205" s="13"/>
      <c r="AI1205" s="11">
        <f t="shared" si="1474"/>
        <v>0</v>
      </c>
      <c r="AJ1205" s="12"/>
      <c r="AK1205" s="13"/>
      <c r="AL1205" s="11">
        <f t="shared" si="1475"/>
        <v>0</v>
      </c>
      <c r="AM1205" s="12"/>
      <c r="AN1205" s="13"/>
      <c r="AO1205" s="11">
        <f t="shared" si="1476"/>
        <v>0</v>
      </c>
      <c r="AP1205" s="12"/>
      <c r="AQ1205" s="13"/>
      <c r="AR1205" s="11">
        <f t="shared" si="1477"/>
        <v>0</v>
      </c>
      <c r="AS1205" s="12"/>
      <c r="AT1205" s="23"/>
      <c r="AU1205" s="591"/>
    </row>
    <row r="1206" spans="1:47" ht="14.45" customHeight="1">
      <c r="A1206" s="598"/>
      <c r="B1206" s="649"/>
      <c r="C1206" s="601"/>
      <c r="D1206" s="604"/>
      <c r="E1206" s="607"/>
      <c r="F1206" s="2" t="s">
        <v>36</v>
      </c>
      <c r="G1206" s="13"/>
      <c r="H1206" s="11">
        <f t="shared" si="1465"/>
        <v>0</v>
      </c>
      <c r="I1206" s="12"/>
      <c r="J1206" s="13"/>
      <c r="K1206" s="11">
        <f t="shared" si="1466"/>
        <v>0</v>
      </c>
      <c r="L1206" s="12"/>
      <c r="M1206" s="13"/>
      <c r="N1206" s="11">
        <f t="shared" si="1467"/>
        <v>0</v>
      </c>
      <c r="O1206" s="12"/>
      <c r="P1206" s="13"/>
      <c r="Q1206" s="11">
        <f t="shared" si="1468"/>
        <v>0</v>
      </c>
      <c r="R1206" s="12"/>
      <c r="S1206" s="13"/>
      <c r="T1206" s="11">
        <f t="shared" si="1469"/>
        <v>0</v>
      </c>
      <c r="U1206" s="12"/>
      <c r="V1206" s="13"/>
      <c r="W1206" s="11">
        <f t="shared" si="1470"/>
        <v>0</v>
      </c>
      <c r="X1206" s="127"/>
      <c r="Y1206" s="13"/>
      <c r="Z1206" s="11">
        <f t="shared" si="1471"/>
        <v>0</v>
      </c>
      <c r="AA1206" s="12"/>
      <c r="AB1206" s="13"/>
      <c r="AC1206" s="11">
        <f t="shared" si="1472"/>
        <v>0</v>
      </c>
      <c r="AD1206" s="12"/>
      <c r="AE1206" s="13"/>
      <c r="AF1206" s="11">
        <f t="shared" si="1473"/>
        <v>0</v>
      </c>
      <c r="AG1206" s="12"/>
      <c r="AH1206" s="13"/>
      <c r="AI1206" s="11">
        <f t="shared" si="1474"/>
        <v>0</v>
      </c>
      <c r="AJ1206" s="12"/>
      <c r="AK1206" s="13"/>
      <c r="AL1206" s="11">
        <f t="shared" si="1475"/>
        <v>0</v>
      </c>
      <c r="AM1206" s="12"/>
      <c r="AN1206" s="13"/>
      <c r="AO1206" s="11">
        <f t="shared" si="1476"/>
        <v>0</v>
      </c>
      <c r="AP1206" s="12"/>
      <c r="AQ1206" s="13"/>
      <c r="AR1206" s="11">
        <f t="shared" si="1477"/>
        <v>0</v>
      </c>
      <c r="AS1206" s="12"/>
      <c r="AT1206" s="23"/>
      <c r="AU1206" s="7" t="s">
        <v>35</v>
      </c>
    </row>
    <row r="1207" spans="1:47" ht="14.45" customHeight="1">
      <c r="A1207" s="598"/>
      <c r="B1207" s="649"/>
      <c r="C1207" s="601"/>
      <c r="D1207" s="604"/>
      <c r="E1207" s="607"/>
      <c r="F1207" s="2" t="s">
        <v>37</v>
      </c>
      <c r="G1207" s="13"/>
      <c r="H1207" s="11">
        <f t="shared" si="1465"/>
        <v>0</v>
      </c>
      <c r="I1207" s="12"/>
      <c r="J1207" s="13"/>
      <c r="K1207" s="11">
        <f t="shared" si="1466"/>
        <v>0</v>
      </c>
      <c r="L1207" s="12"/>
      <c r="M1207" s="13"/>
      <c r="N1207" s="11">
        <f t="shared" si="1467"/>
        <v>0</v>
      </c>
      <c r="O1207" s="12"/>
      <c r="P1207" s="13"/>
      <c r="Q1207" s="11">
        <f t="shared" si="1468"/>
        <v>0</v>
      </c>
      <c r="R1207" s="12"/>
      <c r="S1207" s="13"/>
      <c r="T1207" s="11">
        <f t="shared" si="1469"/>
        <v>0</v>
      </c>
      <c r="U1207" s="12"/>
      <c r="V1207" s="13"/>
      <c r="W1207" s="11">
        <f t="shared" si="1470"/>
        <v>0</v>
      </c>
      <c r="X1207" s="127"/>
      <c r="Y1207" s="13"/>
      <c r="Z1207" s="11">
        <f t="shared" si="1471"/>
        <v>0</v>
      </c>
      <c r="AA1207" s="12"/>
      <c r="AB1207" s="13"/>
      <c r="AC1207" s="11">
        <f t="shared" si="1472"/>
        <v>0</v>
      </c>
      <c r="AD1207" s="12"/>
      <c r="AE1207" s="13"/>
      <c r="AF1207" s="11">
        <f t="shared" si="1473"/>
        <v>0</v>
      </c>
      <c r="AG1207" s="12"/>
      <c r="AH1207" s="13"/>
      <c r="AI1207" s="11">
        <f t="shared" si="1474"/>
        <v>0</v>
      </c>
      <c r="AJ1207" s="12"/>
      <c r="AK1207" s="13"/>
      <c r="AL1207" s="11">
        <f t="shared" si="1475"/>
        <v>0</v>
      </c>
      <c r="AM1207" s="12"/>
      <c r="AN1207" s="13"/>
      <c r="AO1207" s="11">
        <f t="shared" si="1476"/>
        <v>0</v>
      </c>
      <c r="AP1207" s="12"/>
      <c r="AQ1207" s="13"/>
      <c r="AR1207" s="11">
        <f t="shared" si="1477"/>
        <v>0</v>
      </c>
      <c r="AS1207" s="12"/>
      <c r="AT1207" s="23"/>
      <c r="AU1207" s="590">
        <f>SUM(H1203:H1214,K1203:K1214,N1203:N1214,Q1203:Q1214,T1203:T1214,W1203:W1214,Z1203:Z1214,AC1203:AC1214,AF1203:AF1214,AI1203:AI1214,AL1203:AL1214,AO1203:AO1214,AR1203:AR1214)</f>
        <v>0</v>
      </c>
    </row>
    <row r="1208" spans="1:47" ht="14.45" customHeight="1">
      <c r="A1208" s="598"/>
      <c r="B1208" s="649"/>
      <c r="C1208" s="601"/>
      <c r="D1208" s="604"/>
      <c r="E1208" s="607"/>
      <c r="F1208" s="2" t="s">
        <v>40</v>
      </c>
      <c r="G1208" s="13"/>
      <c r="H1208" s="11">
        <f t="shared" si="1465"/>
        <v>0</v>
      </c>
      <c r="I1208" s="12"/>
      <c r="J1208" s="13"/>
      <c r="K1208" s="11">
        <f t="shared" si="1466"/>
        <v>0</v>
      </c>
      <c r="L1208" s="12"/>
      <c r="M1208" s="13"/>
      <c r="N1208" s="11">
        <f t="shared" si="1467"/>
        <v>0</v>
      </c>
      <c r="O1208" s="12"/>
      <c r="P1208" s="13"/>
      <c r="Q1208" s="11">
        <f t="shared" si="1468"/>
        <v>0</v>
      </c>
      <c r="R1208" s="12"/>
      <c r="S1208" s="13"/>
      <c r="T1208" s="11">
        <f t="shared" si="1469"/>
        <v>0</v>
      </c>
      <c r="U1208" s="12"/>
      <c r="V1208" s="13"/>
      <c r="W1208" s="11">
        <f t="shared" si="1470"/>
        <v>0</v>
      </c>
      <c r="X1208" s="127"/>
      <c r="Y1208" s="13"/>
      <c r="Z1208" s="11">
        <f t="shared" si="1471"/>
        <v>0</v>
      </c>
      <c r="AA1208" s="12"/>
      <c r="AB1208" s="13"/>
      <c r="AC1208" s="11">
        <f t="shared" si="1472"/>
        <v>0</v>
      </c>
      <c r="AD1208" s="12"/>
      <c r="AE1208" s="13"/>
      <c r="AF1208" s="11">
        <f t="shared" si="1473"/>
        <v>0</v>
      </c>
      <c r="AG1208" s="12"/>
      <c r="AH1208" s="13"/>
      <c r="AI1208" s="11">
        <f t="shared" si="1474"/>
        <v>0</v>
      </c>
      <c r="AJ1208" s="12"/>
      <c r="AK1208" s="13"/>
      <c r="AL1208" s="11">
        <f t="shared" si="1475"/>
        <v>0</v>
      </c>
      <c r="AM1208" s="12"/>
      <c r="AN1208" s="13"/>
      <c r="AO1208" s="11">
        <f t="shared" si="1476"/>
        <v>0</v>
      </c>
      <c r="AP1208" s="12"/>
      <c r="AQ1208" s="13"/>
      <c r="AR1208" s="11">
        <f t="shared" si="1477"/>
        <v>0</v>
      </c>
      <c r="AS1208" s="12"/>
      <c r="AT1208" s="23"/>
      <c r="AU1208" s="591"/>
    </row>
    <row r="1209" spans="1:47" ht="14.45" customHeight="1">
      <c r="A1209" s="598"/>
      <c r="B1209" s="649"/>
      <c r="C1209" s="601"/>
      <c r="D1209" s="604"/>
      <c r="E1209" s="607"/>
      <c r="F1209" s="2" t="s">
        <v>41</v>
      </c>
      <c r="G1209" s="13"/>
      <c r="H1209" s="11">
        <f t="shared" si="1465"/>
        <v>0</v>
      </c>
      <c r="I1209" s="12"/>
      <c r="J1209" s="13"/>
      <c r="K1209" s="11">
        <f t="shared" si="1466"/>
        <v>0</v>
      </c>
      <c r="L1209" s="12"/>
      <c r="M1209" s="13"/>
      <c r="N1209" s="11">
        <f t="shared" si="1467"/>
        <v>0</v>
      </c>
      <c r="O1209" s="12"/>
      <c r="P1209" s="13"/>
      <c r="Q1209" s="11">
        <f t="shared" si="1468"/>
        <v>0</v>
      </c>
      <c r="R1209" s="12"/>
      <c r="S1209" s="13"/>
      <c r="T1209" s="11">
        <f t="shared" si="1469"/>
        <v>0</v>
      </c>
      <c r="U1209" s="12"/>
      <c r="V1209" s="13"/>
      <c r="W1209" s="11">
        <f t="shared" si="1470"/>
        <v>0</v>
      </c>
      <c r="X1209" s="127"/>
      <c r="Y1209" s="13"/>
      <c r="Z1209" s="11">
        <f t="shared" si="1471"/>
        <v>0</v>
      </c>
      <c r="AA1209" s="12"/>
      <c r="AB1209" s="13"/>
      <c r="AC1209" s="11">
        <f t="shared" si="1472"/>
        <v>0</v>
      </c>
      <c r="AD1209" s="12"/>
      <c r="AE1209" s="13"/>
      <c r="AF1209" s="11">
        <f t="shared" si="1473"/>
        <v>0</v>
      </c>
      <c r="AG1209" s="12"/>
      <c r="AH1209" s="13"/>
      <c r="AI1209" s="11">
        <f t="shared" si="1474"/>
        <v>0</v>
      </c>
      <c r="AJ1209" s="12"/>
      <c r="AK1209" s="13"/>
      <c r="AL1209" s="11">
        <f t="shared" si="1475"/>
        <v>0</v>
      </c>
      <c r="AM1209" s="12"/>
      <c r="AN1209" s="13"/>
      <c r="AO1209" s="11">
        <f t="shared" si="1476"/>
        <v>0</v>
      </c>
      <c r="AP1209" s="12"/>
      <c r="AQ1209" s="13"/>
      <c r="AR1209" s="11">
        <f t="shared" si="1477"/>
        <v>0</v>
      </c>
      <c r="AS1209" s="12"/>
      <c r="AT1209" s="23"/>
      <c r="AU1209" s="7" t="s">
        <v>38</v>
      </c>
    </row>
    <row r="1210" spans="1:47" ht="14.45" customHeight="1">
      <c r="A1210" s="598"/>
      <c r="B1210" s="649"/>
      <c r="C1210" s="601"/>
      <c r="D1210" s="604"/>
      <c r="E1210" s="607"/>
      <c r="F1210" s="2" t="s">
        <v>43</v>
      </c>
      <c r="G1210" s="13"/>
      <c r="H1210" s="11">
        <f t="shared" si="1465"/>
        <v>0</v>
      </c>
      <c r="I1210" s="12"/>
      <c r="J1210" s="13"/>
      <c r="K1210" s="11">
        <f t="shared" si="1466"/>
        <v>0</v>
      </c>
      <c r="L1210" s="12"/>
      <c r="M1210" s="13"/>
      <c r="N1210" s="11">
        <f t="shared" si="1467"/>
        <v>0</v>
      </c>
      <c r="O1210" s="12"/>
      <c r="P1210" s="13"/>
      <c r="Q1210" s="11">
        <f t="shared" si="1468"/>
        <v>0</v>
      </c>
      <c r="R1210" s="12"/>
      <c r="S1210" s="13"/>
      <c r="T1210" s="11">
        <f t="shared" si="1469"/>
        <v>0</v>
      </c>
      <c r="U1210" s="12"/>
      <c r="V1210" s="13"/>
      <c r="W1210" s="11">
        <f t="shared" si="1470"/>
        <v>0</v>
      </c>
      <c r="X1210" s="127"/>
      <c r="Y1210" s="13"/>
      <c r="Z1210" s="11">
        <f t="shared" si="1471"/>
        <v>0</v>
      </c>
      <c r="AA1210" s="12"/>
      <c r="AB1210" s="13"/>
      <c r="AC1210" s="11">
        <f t="shared" si="1472"/>
        <v>0</v>
      </c>
      <c r="AD1210" s="12"/>
      <c r="AE1210" s="13"/>
      <c r="AF1210" s="11">
        <f t="shared" si="1473"/>
        <v>0</v>
      </c>
      <c r="AG1210" s="12"/>
      <c r="AH1210" s="13"/>
      <c r="AI1210" s="11">
        <f t="shared" si="1474"/>
        <v>0</v>
      </c>
      <c r="AJ1210" s="12"/>
      <c r="AK1210" s="13"/>
      <c r="AL1210" s="11">
        <f t="shared" si="1475"/>
        <v>0</v>
      </c>
      <c r="AM1210" s="12"/>
      <c r="AN1210" s="13"/>
      <c r="AO1210" s="11">
        <f t="shared" si="1476"/>
        <v>0</v>
      </c>
      <c r="AP1210" s="12"/>
      <c r="AQ1210" s="13"/>
      <c r="AR1210" s="11">
        <f t="shared" si="1477"/>
        <v>0</v>
      </c>
      <c r="AS1210" s="12"/>
      <c r="AT1210" s="23"/>
      <c r="AU1210" s="590">
        <f>SUM(I1203:I1214,L1203:L1214,O1203:O1214,R1203:R1214,U1203:U1214,X1203:X1214,AA1203:AA1214,AD1203:AD1214,AG1203:AG1214,AJ1203:AJ1214,AM1203:AM1214,AP1203:AP1214,AS1203:AS1214)</f>
        <v>0</v>
      </c>
    </row>
    <row r="1211" spans="1:47" ht="14.45" customHeight="1">
      <c r="A1211" s="598"/>
      <c r="B1211" s="649"/>
      <c r="C1211" s="601"/>
      <c r="D1211" s="604"/>
      <c r="E1211" s="607"/>
      <c r="F1211" s="2" t="s">
        <v>44</v>
      </c>
      <c r="G1211" s="13"/>
      <c r="H1211" s="11">
        <f t="shared" si="1465"/>
        <v>0</v>
      </c>
      <c r="I1211" s="12"/>
      <c r="J1211" s="13"/>
      <c r="K1211" s="11">
        <f t="shared" si="1466"/>
        <v>0</v>
      </c>
      <c r="L1211" s="12"/>
      <c r="M1211" s="13"/>
      <c r="N1211" s="11">
        <f t="shared" si="1467"/>
        <v>0</v>
      </c>
      <c r="O1211" s="12"/>
      <c r="P1211" s="13"/>
      <c r="Q1211" s="11">
        <f t="shared" si="1468"/>
        <v>0</v>
      </c>
      <c r="R1211" s="12"/>
      <c r="S1211" s="13"/>
      <c r="T1211" s="11">
        <f t="shared" si="1469"/>
        <v>0</v>
      </c>
      <c r="U1211" s="12"/>
      <c r="V1211" s="13"/>
      <c r="W1211" s="11">
        <f t="shared" si="1470"/>
        <v>0</v>
      </c>
      <c r="X1211" s="127"/>
      <c r="Y1211" s="13"/>
      <c r="Z1211" s="11">
        <f t="shared" si="1471"/>
        <v>0</v>
      </c>
      <c r="AA1211" s="12"/>
      <c r="AB1211" s="13"/>
      <c r="AC1211" s="11">
        <f t="shared" si="1472"/>
        <v>0</v>
      </c>
      <c r="AD1211" s="12"/>
      <c r="AE1211" s="13"/>
      <c r="AF1211" s="11">
        <f t="shared" si="1473"/>
        <v>0</v>
      </c>
      <c r="AG1211" s="12"/>
      <c r="AH1211" s="13"/>
      <c r="AI1211" s="11">
        <f t="shared" si="1474"/>
        <v>0</v>
      </c>
      <c r="AJ1211" s="12"/>
      <c r="AK1211" s="13"/>
      <c r="AL1211" s="11">
        <f t="shared" si="1475"/>
        <v>0</v>
      </c>
      <c r="AM1211" s="12"/>
      <c r="AN1211" s="13"/>
      <c r="AO1211" s="11">
        <f t="shared" si="1476"/>
        <v>0</v>
      </c>
      <c r="AP1211" s="12"/>
      <c r="AQ1211" s="13"/>
      <c r="AR1211" s="11">
        <f t="shared" si="1477"/>
        <v>0</v>
      </c>
      <c r="AS1211" s="12"/>
      <c r="AT1211" s="23"/>
      <c r="AU1211" s="591"/>
    </row>
    <row r="1212" spans="1:47" ht="14.45" customHeight="1">
      <c r="A1212" s="598"/>
      <c r="B1212" s="649"/>
      <c r="C1212" s="601"/>
      <c r="D1212" s="604"/>
      <c r="E1212" s="607"/>
      <c r="F1212" s="2" t="s">
        <v>310</v>
      </c>
      <c r="G1212" s="13"/>
      <c r="H1212" s="11">
        <f t="shared" si="1465"/>
        <v>0</v>
      </c>
      <c r="I1212" s="12"/>
      <c r="J1212" s="13"/>
      <c r="K1212" s="11">
        <f t="shared" si="1466"/>
        <v>0</v>
      </c>
      <c r="L1212" s="12"/>
      <c r="M1212" s="13"/>
      <c r="N1212" s="11">
        <f t="shared" si="1467"/>
        <v>0</v>
      </c>
      <c r="O1212" s="12"/>
      <c r="P1212" s="13"/>
      <c r="Q1212" s="11">
        <f t="shared" si="1468"/>
        <v>0</v>
      </c>
      <c r="R1212" s="12"/>
      <c r="S1212" s="13"/>
      <c r="T1212" s="11">
        <f t="shared" si="1469"/>
        <v>0</v>
      </c>
      <c r="U1212" s="12"/>
      <c r="V1212" s="13"/>
      <c r="W1212" s="11">
        <f t="shared" si="1470"/>
        <v>0</v>
      </c>
      <c r="X1212" s="127"/>
      <c r="Y1212" s="13"/>
      <c r="Z1212" s="11">
        <f t="shared" si="1471"/>
        <v>0</v>
      </c>
      <c r="AA1212" s="12"/>
      <c r="AB1212" s="13"/>
      <c r="AC1212" s="11">
        <f t="shared" si="1472"/>
        <v>0</v>
      </c>
      <c r="AD1212" s="12"/>
      <c r="AE1212" s="13"/>
      <c r="AF1212" s="11">
        <f t="shared" si="1473"/>
        <v>0</v>
      </c>
      <c r="AG1212" s="12"/>
      <c r="AH1212" s="13"/>
      <c r="AI1212" s="11">
        <f t="shared" si="1474"/>
        <v>0</v>
      </c>
      <c r="AJ1212" s="12"/>
      <c r="AK1212" s="13"/>
      <c r="AL1212" s="11">
        <f t="shared" si="1475"/>
        <v>0</v>
      </c>
      <c r="AM1212" s="12"/>
      <c r="AN1212" s="13"/>
      <c r="AO1212" s="11">
        <f t="shared" si="1476"/>
        <v>0</v>
      </c>
      <c r="AP1212" s="12"/>
      <c r="AQ1212" s="13"/>
      <c r="AR1212" s="11">
        <f t="shared" si="1477"/>
        <v>0</v>
      </c>
      <c r="AS1212" s="12"/>
      <c r="AT1212" s="23"/>
      <c r="AU1212" s="7" t="s">
        <v>42</v>
      </c>
    </row>
    <row r="1213" spans="1:47" ht="14.45" customHeight="1">
      <c r="A1213" s="598"/>
      <c r="B1213" s="649"/>
      <c r="C1213" s="601"/>
      <c r="D1213" s="604"/>
      <c r="E1213" s="607"/>
      <c r="F1213" s="2" t="s">
        <v>311</v>
      </c>
      <c r="G1213" s="13"/>
      <c r="H1213" s="11">
        <f t="shared" si="1465"/>
        <v>0</v>
      </c>
      <c r="I1213" s="12"/>
      <c r="J1213" s="13"/>
      <c r="K1213" s="11">
        <f t="shared" si="1466"/>
        <v>0</v>
      </c>
      <c r="L1213" s="12"/>
      <c r="M1213" s="13"/>
      <c r="N1213" s="11">
        <f t="shared" si="1467"/>
        <v>0</v>
      </c>
      <c r="O1213" s="12"/>
      <c r="P1213" s="13"/>
      <c r="Q1213" s="11">
        <f t="shared" si="1468"/>
        <v>0</v>
      </c>
      <c r="R1213" s="12"/>
      <c r="S1213" s="13"/>
      <c r="T1213" s="11">
        <f t="shared" si="1469"/>
        <v>0</v>
      </c>
      <c r="U1213" s="12"/>
      <c r="V1213" s="13"/>
      <c r="W1213" s="11">
        <f t="shared" si="1470"/>
        <v>0</v>
      </c>
      <c r="X1213" s="127"/>
      <c r="Y1213" s="13"/>
      <c r="Z1213" s="11">
        <f t="shared" si="1471"/>
        <v>0</v>
      </c>
      <c r="AA1213" s="12"/>
      <c r="AB1213" s="13"/>
      <c r="AC1213" s="11">
        <f t="shared" si="1472"/>
        <v>0</v>
      </c>
      <c r="AD1213" s="12"/>
      <c r="AE1213" s="13"/>
      <c r="AF1213" s="11">
        <f t="shared" si="1473"/>
        <v>0</v>
      </c>
      <c r="AG1213" s="12"/>
      <c r="AH1213" s="13"/>
      <c r="AI1213" s="11">
        <f t="shared" si="1474"/>
        <v>0</v>
      </c>
      <c r="AJ1213" s="12"/>
      <c r="AK1213" s="13"/>
      <c r="AL1213" s="11">
        <f t="shared" si="1475"/>
        <v>0</v>
      </c>
      <c r="AM1213" s="12"/>
      <c r="AN1213" s="13"/>
      <c r="AO1213" s="11">
        <f t="shared" si="1476"/>
        <v>0</v>
      </c>
      <c r="AP1213" s="12"/>
      <c r="AQ1213" s="13"/>
      <c r="AR1213" s="11">
        <f t="shared" si="1477"/>
        <v>0</v>
      </c>
      <c r="AS1213" s="12"/>
      <c r="AT1213" s="23"/>
      <c r="AU1213" s="592" t="e">
        <f>AU1210/AU1204</f>
        <v>#DIV/0!</v>
      </c>
    </row>
    <row r="1214" spans="1:47" ht="15" customHeight="1">
      <c r="A1214" s="599"/>
      <c r="B1214" s="650"/>
      <c r="C1214" s="602"/>
      <c r="D1214" s="605"/>
      <c r="E1214" s="608"/>
      <c r="F1214" s="67" t="s">
        <v>312</v>
      </c>
      <c r="G1214" s="15"/>
      <c r="H1214" s="16">
        <f t="shared" si="1465"/>
        <v>0</v>
      </c>
      <c r="I1214" s="17"/>
      <c r="J1214" s="15"/>
      <c r="K1214" s="16">
        <f t="shared" si="1466"/>
        <v>0</v>
      </c>
      <c r="L1214" s="17"/>
      <c r="M1214" s="15"/>
      <c r="N1214" s="16">
        <f t="shared" si="1467"/>
        <v>0</v>
      </c>
      <c r="O1214" s="17"/>
      <c r="P1214" s="15"/>
      <c r="Q1214" s="16">
        <f t="shared" si="1468"/>
        <v>0</v>
      </c>
      <c r="R1214" s="17"/>
      <c r="S1214" s="15"/>
      <c r="T1214" s="16">
        <f t="shared" si="1469"/>
        <v>0</v>
      </c>
      <c r="U1214" s="17"/>
      <c r="V1214" s="15"/>
      <c r="W1214" s="16">
        <f t="shared" si="1470"/>
        <v>0</v>
      </c>
      <c r="X1214" s="128"/>
      <c r="Y1214" s="15"/>
      <c r="Z1214" s="16">
        <f t="shared" si="1471"/>
        <v>0</v>
      </c>
      <c r="AA1214" s="17"/>
      <c r="AB1214" s="15"/>
      <c r="AC1214" s="16">
        <f t="shared" si="1472"/>
        <v>0</v>
      </c>
      <c r="AD1214" s="17"/>
      <c r="AE1214" s="15"/>
      <c r="AF1214" s="16">
        <f t="shared" si="1473"/>
        <v>0</v>
      </c>
      <c r="AG1214" s="17"/>
      <c r="AH1214" s="15"/>
      <c r="AI1214" s="16">
        <f t="shared" si="1474"/>
        <v>0</v>
      </c>
      <c r="AJ1214" s="17"/>
      <c r="AK1214" s="15"/>
      <c r="AL1214" s="16">
        <f t="shared" si="1475"/>
        <v>0</v>
      </c>
      <c r="AM1214" s="17"/>
      <c r="AN1214" s="15"/>
      <c r="AO1214" s="16">
        <f t="shared" si="1476"/>
        <v>0</v>
      </c>
      <c r="AP1214" s="17"/>
      <c r="AQ1214" s="15"/>
      <c r="AR1214" s="16">
        <f t="shared" si="1477"/>
        <v>0</v>
      </c>
      <c r="AS1214" s="17"/>
      <c r="AT1214" s="24"/>
      <c r="AU1214" s="593"/>
    </row>
    <row r="1215" spans="1:47" ht="15" customHeight="1">
      <c r="A1215" s="502" t="s">
        <v>22</v>
      </c>
      <c r="B1215" s="610" t="s">
        <v>18</v>
      </c>
      <c r="C1215" s="532" t="s">
        <v>19</v>
      </c>
      <c r="D1215" s="532" t="s">
        <v>204</v>
      </c>
      <c r="E1215" s="532" t="s">
        <v>21</v>
      </c>
      <c r="F1215" s="594" t="s">
        <v>23</v>
      </c>
      <c r="G1215" s="512" t="s">
        <v>24</v>
      </c>
      <c r="H1215" s="502" t="s">
        <v>25</v>
      </c>
      <c r="I1215" s="504" t="s">
        <v>26</v>
      </c>
      <c r="J1215" s="512" t="s">
        <v>24</v>
      </c>
      <c r="K1215" s="502" t="s">
        <v>25</v>
      </c>
      <c r="L1215" s="504" t="s">
        <v>26</v>
      </c>
      <c r="M1215" s="512" t="s">
        <v>24</v>
      </c>
      <c r="N1215" s="502" t="s">
        <v>25</v>
      </c>
      <c r="O1215" s="504" t="s">
        <v>26</v>
      </c>
      <c r="P1215" s="512" t="s">
        <v>24</v>
      </c>
      <c r="Q1215" s="502" t="s">
        <v>25</v>
      </c>
      <c r="R1215" s="504" t="s">
        <v>26</v>
      </c>
      <c r="S1215" s="512" t="s">
        <v>24</v>
      </c>
      <c r="T1215" s="502" t="s">
        <v>25</v>
      </c>
      <c r="U1215" s="504" t="s">
        <v>26</v>
      </c>
      <c r="V1215" s="512" t="s">
        <v>24</v>
      </c>
      <c r="W1215" s="502" t="s">
        <v>25</v>
      </c>
      <c r="X1215" s="542" t="s">
        <v>26</v>
      </c>
      <c r="Y1215" s="512" t="s">
        <v>24</v>
      </c>
      <c r="Z1215" s="502" t="s">
        <v>25</v>
      </c>
      <c r="AA1215" s="504" t="s">
        <v>26</v>
      </c>
      <c r="AB1215" s="512" t="s">
        <v>24</v>
      </c>
      <c r="AC1215" s="502" t="s">
        <v>25</v>
      </c>
      <c r="AD1215" s="504" t="s">
        <v>26</v>
      </c>
      <c r="AE1215" s="512" t="s">
        <v>24</v>
      </c>
      <c r="AF1215" s="502" t="s">
        <v>25</v>
      </c>
      <c r="AG1215" s="504" t="s">
        <v>26</v>
      </c>
      <c r="AH1215" s="512" t="s">
        <v>24</v>
      </c>
      <c r="AI1215" s="502" t="s">
        <v>25</v>
      </c>
      <c r="AJ1215" s="504" t="s">
        <v>26</v>
      </c>
      <c r="AK1215" s="512" t="s">
        <v>24</v>
      </c>
      <c r="AL1215" s="502" t="s">
        <v>25</v>
      </c>
      <c r="AM1215" s="504" t="s">
        <v>26</v>
      </c>
      <c r="AN1215" s="512" t="s">
        <v>24</v>
      </c>
      <c r="AO1215" s="502" t="s">
        <v>25</v>
      </c>
      <c r="AP1215" s="504" t="s">
        <v>26</v>
      </c>
      <c r="AQ1215" s="512" t="s">
        <v>24</v>
      </c>
      <c r="AR1215" s="502" t="s">
        <v>25</v>
      </c>
      <c r="AS1215" s="504" t="s">
        <v>26</v>
      </c>
      <c r="AT1215" s="612" t="s">
        <v>24</v>
      </c>
      <c r="AU1215" s="609" t="s">
        <v>27</v>
      </c>
    </row>
    <row r="1216" spans="1:47" ht="15" customHeight="1">
      <c r="A1216" s="503"/>
      <c r="B1216" s="611"/>
      <c r="C1216" s="533"/>
      <c r="D1216" s="533"/>
      <c r="E1216" s="533"/>
      <c r="F1216" s="558"/>
      <c r="G1216" s="513"/>
      <c r="H1216" s="503"/>
      <c r="I1216" s="505"/>
      <c r="J1216" s="513"/>
      <c r="K1216" s="503"/>
      <c r="L1216" s="505"/>
      <c r="M1216" s="513"/>
      <c r="N1216" s="503"/>
      <c r="O1216" s="505"/>
      <c r="P1216" s="513"/>
      <c r="Q1216" s="503"/>
      <c r="R1216" s="505"/>
      <c r="S1216" s="513"/>
      <c r="T1216" s="503"/>
      <c r="U1216" s="505"/>
      <c r="V1216" s="513"/>
      <c r="W1216" s="503"/>
      <c r="X1216" s="543"/>
      <c r="Y1216" s="513"/>
      <c r="Z1216" s="503"/>
      <c r="AA1216" s="505"/>
      <c r="AB1216" s="513"/>
      <c r="AC1216" s="503"/>
      <c r="AD1216" s="505"/>
      <c r="AE1216" s="513"/>
      <c r="AF1216" s="503"/>
      <c r="AG1216" s="505"/>
      <c r="AH1216" s="513"/>
      <c r="AI1216" s="503"/>
      <c r="AJ1216" s="505"/>
      <c r="AK1216" s="513"/>
      <c r="AL1216" s="503"/>
      <c r="AM1216" s="505"/>
      <c r="AN1216" s="513"/>
      <c r="AO1216" s="503"/>
      <c r="AP1216" s="505"/>
      <c r="AQ1216" s="513"/>
      <c r="AR1216" s="503"/>
      <c r="AS1216" s="505"/>
      <c r="AT1216" s="596"/>
      <c r="AU1216" s="522"/>
    </row>
    <row r="1217" spans="1:47" ht="15" customHeight="1">
      <c r="A1217" s="597" t="s">
        <v>246</v>
      </c>
      <c r="B1217" s="648" t="s">
        <v>543</v>
      </c>
      <c r="C1217" s="600">
        <v>1427</v>
      </c>
      <c r="D1217" s="613"/>
      <c r="E1217" s="606" t="s">
        <v>544</v>
      </c>
      <c r="F1217" s="94" t="s">
        <v>31</v>
      </c>
      <c r="G1217" s="13"/>
      <c r="H1217" s="9">
        <f t="shared" ref="H1217:H1228" si="1478">G1217-I1217</f>
        <v>0</v>
      </c>
      <c r="I1217" s="10"/>
      <c r="J1217" s="13"/>
      <c r="K1217" s="9">
        <f t="shared" ref="K1217:K1228" si="1479">J1217-L1217</f>
        <v>0</v>
      </c>
      <c r="L1217" s="10"/>
      <c r="M1217" s="13"/>
      <c r="N1217" s="9">
        <f t="shared" ref="N1217:N1228" si="1480">M1217-O1217</f>
        <v>0</v>
      </c>
      <c r="O1217" s="10"/>
      <c r="P1217" s="13"/>
      <c r="Q1217" s="9">
        <f t="shared" ref="Q1217:Q1228" si="1481">P1217-R1217</f>
        <v>0</v>
      </c>
      <c r="R1217" s="10"/>
      <c r="S1217" s="13"/>
      <c r="T1217" s="9">
        <f t="shared" ref="T1217:T1228" si="1482">S1217-U1217</f>
        <v>0</v>
      </c>
      <c r="U1217" s="10"/>
      <c r="V1217" s="13"/>
      <c r="W1217" s="9">
        <f t="shared" ref="W1217:W1228" si="1483">V1217-X1217</f>
        <v>0</v>
      </c>
      <c r="X1217" s="126"/>
      <c r="Y1217" s="13"/>
      <c r="Z1217" s="9">
        <f t="shared" ref="Z1217:Z1228" si="1484">Y1217-AA1217</f>
        <v>0</v>
      </c>
      <c r="AA1217" s="10"/>
      <c r="AB1217" s="13"/>
      <c r="AC1217" s="9">
        <f t="shared" ref="AC1217:AC1228" si="1485">AB1217-AD1217</f>
        <v>0</v>
      </c>
      <c r="AD1217" s="10"/>
      <c r="AE1217" s="13"/>
      <c r="AF1217" s="9">
        <f t="shared" ref="AF1217:AF1228" si="1486">AE1217-AG1217</f>
        <v>0</v>
      </c>
      <c r="AG1217" s="10"/>
      <c r="AH1217" s="13"/>
      <c r="AI1217" s="9">
        <f t="shared" ref="AI1217:AI1228" si="1487">AH1217-AJ1217</f>
        <v>0</v>
      </c>
      <c r="AJ1217" s="10"/>
      <c r="AK1217" s="13"/>
      <c r="AL1217" s="9">
        <f t="shared" ref="AL1217:AL1228" si="1488">AK1217-AM1217</f>
        <v>0</v>
      </c>
      <c r="AM1217" s="10"/>
      <c r="AN1217" s="13"/>
      <c r="AO1217" s="9">
        <f t="shared" ref="AO1217:AO1228" si="1489">AN1217-AP1217</f>
        <v>0</v>
      </c>
      <c r="AP1217" s="10"/>
      <c r="AQ1217" s="13"/>
      <c r="AR1217" s="9">
        <f t="shared" ref="AR1217:AR1228" si="1490">AQ1217-AS1217</f>
        <v>0</v>
      </c>
      <c r="AS1217" s="10"/>
      <c r="AT1217" s="23"/>
      <c r="AU1217" s="4" t="s">
        <v>32</v>
      </c>
    </row>
    <row r="1218" spans="1:47" ht="14.45" customHeight="1">
      <c r="A1218" s="598"/>
      <c r="B1218" s="649"/>
      <c r="C1218" s="601"/>
      <c r="D1218" s="614"/>
      <c r="E1218" s="607"/>
      <c r="F1218" s="2" t="s">
        <v>33</v>
      </c>
      <c r="G1218" s="13"/>
      <c r="H1218" s="11">
        <f t="shared" si="1478"/>
        <v>0</v>
      </c>
      <c r="I1218" s="12"/>
      <c r="J1218" s="13"/>
      <c r="K1218" s="11">
        <f t="shared" si="1479"/>
        <v>0</v>
      </c>
      <c r="L1218" s="12"/>
      <c r="M1218" s="13"/>
      <c r="N1218" s="11">
        <f t="shared" si="1480"/>
        <v>0</v>
      </c>
      <c r="O1218" s="12"/>
      <c r="P1218" s="13"/>
      <c r="Q1218" s="11">
        <f t="shared" si="1481"/>
        <v>0</v>
      </c>
      <c r="R1218" s="12"/>
      <c r="S1218" s="13"/>
      <c r="T1218" s="11">
        <f t="shared" si="1482"/>
        <v>0</v>
      </c>
      <c r="U1218" s="12"/>
      <c r="V1218" s="13"/>
      <c r="W1218" s="11">
        <f t="shared" si="1483"/>
        <v>0</v>
      </c>
      <c r="X1218" s="127"/>
      <c r="Y1218" s="13"/>
      <c r="Z1218" s="11">
        <f t="shared" si="1484"/>
        <v>0</v>
      </c>
      <c r="AA1218" s="12"/>
      <c r="AB1218" s="13"/>
      <c r="AC1218" s="11">
        <f t="shared" si="1485"/>
        <v>0</v>
      </c>
      <c r="AD1218" s="12"/>
      <c r="AE1218" s="13"/>
      <c r="AF1218" s="11">
        <f t="shared" si="1486"/>
        <v>0</v>
      </c>
      <c r="AG1218" s="12"/>
      <c r="AH1218" s="13"/>
      <c r="AI1218" s="11">
        <f t="shared" si="1487"/>
        <v>0</v>
      </c>
      <c r="AJ1218" s="12"/>
      <c r="AK1218" s="13"/>
      <c r="AL1218" s="11">
        <f t="shared" si="1488"/>
        <v>0</v>
      </c>
      <c r="AM1218" s="12"/>
      <c r="AN1218" s="13"/>
      <c r="AO1218" s="11">
        <f t="shared" si="1489"/>
        <v>0</v>
      </c>
      <c r="AP1218" s="12"/>
      <c r="AQ1218" s="13"/>
      <c r="AR1218" s="11">
        <f t="shared" si="1490"/>
        <v>0</v>
      </c>
      <c r="AS1218" s="12"/>
      <c r="AT1218" s="23"/>
      <c r="AU1218" s="590">
        <f>SUM(G1217:G1228,J1217:J1228,M1217:M1228,P1217:P1228,S1217:S1228,AT1217:AT1228,V1217:V1228,Y1217:Y1228,AB1217:AB1228,AE1217:AE1228,AH1217:AH1228,AK1217:AK1228,AN1217:AN1228,AQ1217:AQ1228)</f>
        <v>0</v>
      </c>
    </row>
    <row r="1219" spans="1:47" ht="14.45" customHeight="1">
      <c r="A1219" s="598"/>
      <c r="B1219" s="649"/>
      <c r="C1219" s="601"/>
      <c r="D1219" s="614"/>
      <c r="E1219" s="607"/>
      <c r="F1219" s="2" t="s">
        <v>34</v>
      </c>
      <c r="G1219" s="13"/>
      <c r="H1219" s="11">
        <f t="shared" si="1478"/>
        <v>0</v>
      </c>
      <c r="I1219" s="12"/>
      <c r="J1219" s="13"/>
      <c r="K1219" s="11">
        <f t="shared" si="1479"/>
        <v>0</v>
      </c>
      <c r="L1219" s="12"/>
      <c r="M1219" s="13"/>
      <c r="N1219" s="11">
        <f t="shared" si="1480"/>
        <v>0</v>
      </c>
      <c r="O1219" s="12"/>
      <c r="P1219" s="13"/>
      <c r="Q1219" s="11">
        <f t="shared" si="1481"/>
        <v>0</v>
      </c>
      <c r="R1219" s="12"/>
      <c r="S1219" s="13"/>
      <c r="T1219" s="11">
        <f t="shared" si="1482"/>
        <v>0</v>
      </c>
      <c r="U1219" s="12"/>
      <c r="V1219" s="13"/>
      <c r="W1219" s="11">
        <f t="shared" si="1483"/>
        <v>0</v>
      </c>
      <c r="X1219" s="127"/>
      <c r="Y1219" s="13"/>
      <c r="Z1219" s="11">
        <f t="shared" si="1484"/>
        <v>0</v>
      </c>
      <c r="AA1219" s="12"/>
      <c r="AB1219" s="13"/>
      <c r="AC1219" s="11">
        <f t="shared" si="1485"/>
        <v>0</v>
      </c>
      <c r="AD1219" s="12"/>
      <c r="AE1219" s="13"/>
      <c r="AF1219" s="11">
        <f t="shared" si="1486"/>
        <v>0</v>
      </c>
      <c r="AG1219" s="12"/>
      <c r="AH1219" s="13"/>
      <c r="AI1219" s="11">
        <f t="shared" si="1487"/>
        <v>0</v>
      </c>
      <c r="AJ1219" s="12"/>
      <c r="AK1219" s="13"/>
      <c r="AL1219" s="11">
        <f t="shared" si="1488"/>
        <v>0</v>
      </c>
      <c r="AM1219" s="12"/>
      <c r="AN1219" s="13"/>
      <c r="AO1219" s="11">
        <f t="shared" si="1489"/>
        <v>0</v>
      </c>
      <c r="AP1219" s="12"/>
      <c r="AQ1219" s="13"/>
      <c r="AR1219" s="11">
        <f t="shared" si="1490"/>
        <v>0</v>
      </c>
      <c r="AS1219" s="12"/>
      <c r="AT1219" s="23"/>
      <c r="AU1219" s="591"/>
    </row>
    <row r="1220" spans="1:47" ht="14.45" customHeight="1">
      <c r="A1220" s="598"/>
      <c r="B1220" s="649"/>
      <c r="C1220" s="601"/>
      <c r="D1220" s="614"/>
      <c r="E1220" s="607"/>
      <c r="F1220" s="2" t="s">
        <v>36</v>
      </c>
      <c r="G1220" s="13"/>
      <c r="H1220" s="11">
        <f t="shared" si="1478"/>
        <v>0</v>
      </c>
      <c r="I1220" s="12"/>
      <c r="J1220" s="13"/>
      <c r="K1220" s="11">
        <f t="shared" si="1479"/>
        <v>0</v>
      </c>
      <c r="L1220" s="12"/>
      <c r="M1220" s="13"/>
      <c r="N1220" s="11">
        <f t="shared" si="1480"/>
        <v>0</v>
      </c>
      <c r="O1220" s="12"/>
      <c r="P1220" s="13"/>
      <c r="Q1220" s="11">
        <f t="shared" si="1481"/>
        <v>0</v>
      </c>
      <c r="R1220" s="12"/>
      <c r="S1220" s="13"/>
      <c r="T1220" s="11">
        <f t="shared" si="1482"/>
        <v>0</v>
      </c>
      <c r="U1220" s="12"/>
      <c r="V1220" s="13"/>
      <c r="W1220" s="11">
        <f t="shared" si="1483"/>
        <v>0</v>
      </c>
      <c r="X1220" s="127"/>
      <c r="Y1220" s="13"/>
      <c r="Z1220" s="11">
        <f t="shared" si="1484"/>
        <v>0</v>
      </c>
      <c r="AA1220" s="12"/>
      <c r="AB1220" s="13"/>
      <c r="AC1220" s="11">
        <f t="shared" si="1485"/>
        <v>0</v>
      </c>
      <c r="AD1220" s="12"/>
      <c r="AE1220" s="13"/>
      <c r="AF1220" s="11">
        <f t="shared" si="1486"/>
        <v>0</v>
      </c>
      <c r="AG1220" s="12"/>
      <c r="AH1220" s="13"/>
      <c r="AI1220" s="11">
        <f t="shared" si="1487"/>
        <v>0</v>
      </c>
      <c r="AJ1220" s="12"/>
      <c r="AK1220" s="13"/>
      <c r="AL1220" s="11">
        <f t="shared" si="1488"/>
        <v>0</v>
      </c>
      <c r="AM1220" s="12"/>
      <c r="AN1220" s="13"/>
      <c r="AO1220" s="11">
        <f t="shared" si="1489"/>
        <v>0</v>
      </c>
      <c r="AP1220" s="12"/>
      <c r="AQ1220" s="13"/>
      <c r="AR1220" s="11">
        <f t="shared" si="1490"/>
        <v>0</v>
      </c>
      <c r="AS1220" s="12"/>
      <c r="AT1220" s="23"/>
      <c r="AU1220" s="7" t="s">
        <v>35</v>
      </c>
    </row>
    <row r="1221" spans="1:47" ht="14.45" customHeight="1">
      <c r="A1221" s="598"/>
      <c r="B1221" s="649"/>
      <c r="C1221" s="601"/>
      <c r="D1221" s="614"/>
      <c r="E1221" s="607"/>
      <c r="F1221" s="2" t="s">
        <v>37</v>
      </c>
      <c r="G1221" s="13"/>
      <c r="H1221" s="11">
        <f t="shared" si="1478"/>
        <v>0</v>
      </c>
      <c r="I1221" s="12"/>
      <c r="J1221" s="13"/>
      <c r="K1221" s="11">
        <f t="shared" si="1479"/>
        <v>0</v>
      </c>
      <c r="L1221" s="12"/>
      <c r="M1221" s="13"/>
      <c r="N1221" s="11">
        <f t="shared" si="1480"/>
        <v>0</v>
      </c>
      <c r="O1221" s="12"/>
      <c r="P1221" s="13"/>
      <c r="Q1221" s="11">
        <f t="shared" si="1481"/>
        <v>0</v>
      </c>
      <c r="R1221" s="12"/>
      <c r="S1221" s="13"/>
      <c r="T1221" s="11">
        <f t="shared" si="1482"/>
        <v>0</v>
      </c>
      <c r="U1221" s="12"/>
      <c r="V1221" s="13"/>
      <c r="W1221" s="11">
        <f t="shared" si="1483"/>
        <v>0</v>
      </c>
      <c r="X1221" s="127"/>
      <c r="Y1221" s="13"/>
      <c r="Z1221" s="11">
        <f t="shared" si="1484"/>
        <v>0</v>
      </c>
      <c r="AA1221" s="12"/>
      <c r="AB1221" s="13"/>
      <c r="AC1221" s="11">
        <f t="shared" si="1485"/>
        <v>0</v>
      </c>
      <c r="AD1221" s="12"/>
      <c r="AE1221" s="13"/>
      <c r="AF1221" s="11">
        <f t="shared" si="1486"/>
        <v>0</v>
      </c>
      <c r="AG1221" s="12"/>
      <c r="AH1221" s="13"/>
      <c r="AI1221" s="11">
        <f t="shared" si="1487"/>
        <v>0</v>
      </c>
      <c r="AJ1221" s="12"/>
      <c r="AK1221" s="13"/>
      <c r="AL1221" s="11">
        <f t="shared" si="1488"/>
        <v>0</v>
      </c>
      <c r="AM1221" s="12"/>
      <c r="AN1221" s="13"/>
      <c r="AO1221" s="11">
        <f t="shared" si="1489"/>
        <v>0</v>
      </c>
      <c r="AP1221" s="12"/>
      <c r="AQ1221" s="13"/>
      <c r="AR1221" s="11">
        <f t="shared" si="1490"/>
        <v>0</v>
      </c>
      <c r="AS1221" s="12"/>
      <c r="AT1221" s="23"/>
      <c r="AU1221" s="590">
        <f>SUM(H1217:H1228,K1217:K1228,N1217:N1228,Q1217:Q1228,T1217:T1228,W1217:W1228,Z1217:Z1228,AC1217:AC1228,AF1217:AF1228,AI1217:AI1228,AL1217:AL1228,AO1217:AO1228,AR1217:AR1228)</f>
        <v>0</v>
      </c>
    </row>
    <row r="1222" spans="1:47" ht="14.45" customHeight="1">
      <c r="A1222" s="598"/>
      <c r="B1222" s="649"/>
      <c r="C1222" s="601"/>
      <c r="D1222" s="614"/>
      <c r="E1222" s="607"/>
      <c r="F1222" s="2" t="s">
        <v>40</v>
      </c>
      <c r="G1222" s="13"/>
      <c r="H1222" s="11">
        <f t="shared" si="1478"/>
        <v>0</v>
      </c>
      <c r="I1222" s="12"/>
      <c r="J1222" s="13"/>
      <c r="K1222" s="11">
        <f t="shared" si="1479"/>
        <v>0</v>
      </c>
      <c r="L1222" s="12"/>
      <c r="M1222" s="13"/>
      <c r="N1222" s="11">
        <f t="shared" si="1480"/>
        <v>0</v>
      </c>
      <c r="O1222" s="12"/>
      <c r="P1222" s="13"/>
      <c r="Q1222" s="11">
        <f t="shared" si="1481"/>
        <v>0</v>
      </c>
      <c r="R1222" s="12"/>
      <c r="S1222" s="13"/>
      <c r="T1222" s="11">
        <f t="shared" si="1482"/>
        <v>0</v>
      </c>
      <c r="U1222" s="12"/>
      <c r="V1222" s="13"/>
      <c r="W1222" s="11">
        <f t="shared" si="1483"/>
        <v>0</v>
      </c>
      <c r="X1222" s="127"/>
      <c r="Y1222" s="13"/>
      <c r="Z1222" s="11">
        <f t="shared" si="1484"/>
        <v>0</v>
      </c>
      <c r="AA1222" s="12"/>
      <c r="AB1222" s="13"/>
      <c r="AC1222" s="11">
        <f t="shared" si="1485"/>
        <v>0</v>
      </c>
      <c r="AD1222" s="12"/>
      <c r="AE1222" s="13"/>
      <c r="AF1222" s="11">
        <f t="shared" si="1486"/>
        <v>0</v>
      </c>
      <c r="AG1222" s="12"/>
      <c r="AH1222" s="13"/>
      <c r="AI1222" s="11">
        <f t="shared" si="1487"/>
        <v>0</v>
      </c>
      <c r="AJ1222" s="12"/>
      <c r="AK1222" s="13"/>
      <c r="AL1222" s="11">
        <f t="shared" si="1488"/>
        <v>0</v>
      </c>
      <c r="AM1222" s="12"/>
      <c r="AN1222" s="13"/>
      <c r="AO1222" s="11">
        <f t="shared" si="1489"/>
        <v>0</v>
      </c>
      <c r="AP1222" s="12"/>
      <c r="AQ1222" s="13"/>
      <c r="AR1222" s="11">
        <f t="shared" si="1490"/>
        <v>0</v>
      </c>
      <c r="AS1222" s="12"/>
      <c r="AT1222" s="23"/>
      <c r="AU1222" s="591"/>
    </row>
    <row r="1223" spans="1:47" ht="14.45" customHeight="1">
      <c r="A1223" s="598"/>
      <c r="B1223" s="649"/>
      <c r="C1223" s="601"/>
      <c r="D1223" s="614"/>
      <c r="E1223" s="607"/>
      <c r="F1223" s="2" t="s">
        <v>41</v>
      </c>
      <c r="G1223" s="13"/>
      <c r="H1223" s="11">
        <f t="shared" si="1478"/>
        <v>0</v>
      </c>
      <c r="I1223" s="12"/>
      <c r="J1223" s="13"/>
      <c r="K1223" s="11">
        <f t="shared" si="1479"/>
        <v>0</v>
      </c>
      <c r="L1223" s="12"/>
      <c r="M1223" s="13"/>
      <c r="N1223" s="11">
        <f t="shared" si="1480"/>
        <v>0</v>
      </c>
      <c r="O1223" s="12"/>
      <c r="P1223" s="13"/>
      <c r="Q1223" s="11">
        <f t="shared" si="1481"/>
        <v>0</v>
      </c>
      <c r="R1223" s="12"/>
      <c r="S1223" s="13"/>
      <c r="T1223" s="11">
        <f t="shared" si="1482"/>
        <v>0</v>
      </c>
      <c r="U1223" s="12"/>
      <c r="V1223" s="13"/>
      <c r="W1223" s="11">
        <f t="shared" si="1483"/>
        <v>0</v>
      </c>
      <c r="X1223" s="127"/>
      <c r="Y1223" s="13"/>
      <c r="Z1223" s="11">
        <f t="shared" si="1484"/>
        <v>0</v>
      </c>
      <c r="AA1223" s="12"/>
      <c r="AB1223" s="13"/>
      <c r="AC1223" s="11">
        <f t="shared" si="1485"/>
        <v>0</v>
      </c>
      <c r="AD1223" s="12"/>
      <c r="AE1223" s="13"/>
      <c r="AF1223" s="11">
        <f t="shared" si="1486"/>
        <v>0</v>
      </c>
      <c r="AG1223" s="12"/>
      <c r="AH1223" s="13"/>
      <c r="AI1223" s="11">
        <f t="shared" si="1487"/>
        <v>0</v>
      </c>
      <c r="AJ1223" s="12"/>
      <c r="AK1223" s="13"/>
      <c r="AL1223" s="11">
        <f t="shared" si="1488"/>
        <v>0</v>
      </c>
      <c r="AM1223" s="12"/>
      <c r="AN1223" s="13"/>
      <c r="AO1223" s="11">
        <f t="shared" si="1489"/>
        <v>0</v>
      </c>
      <c r="AP1223" s="12"/>
      <c r="AQ1223" s="13"/>
      <c r="AR1223" s="11">
        <f t="shared" si="1490"/>
        <v>0</v>
      </c>
      <c r="AS1223" s="12"/>
      <c r="AT1223" s="23"/>
      <c r="AU1223" s="7" t="s">
        <v>38</v>
      </c>
    </row>
    <row r="1224" spans="1:47" ht="14.45" customHeight="1">
      <c r="A1224" s="598"/>
      <c r="B1224" s="649"/>
      <c r="C1224" s="601"/>
      <c r="D1224" s="614"/>
      <c r="E1224" s="607"/>
      <c r="F1224" s="2" t="s">
        <v>43</v>
      </c>
      <c r="G1224" s="13"/>
      <c r="H1224" s="11">
        <f t="shared" si="1478"/>
        <v>0</v>
      </c>
      <c r="I1224" s="12"/>
      <c r="J1224" s="13"/>
      <c r="K1224" s="11">
        <f t="shared" si="1479"/>
        <v>0</v>
      </c>
      <c r="L1224" s="12"/>
      <c r="M1224" s="13"/>
      <c r="N1224" s="11">
        <f t="shared" si="1480"/>
        <v>0</v>
      </c>
      <c r="O1224" s="12"/>
      <c r="P1224" s="13"/>
      <c r="Q1224" s="11">
        <f t="shared" si="1481"/>
        <v>0</v>
      </c>
      <c r="R1224" s="12"/>
      <c r="S1224" s="13"/>
      <c r="T1224" s="11">
        <f t="shared" si="1482"/>
        <v>0</v>
      </c>
      <c r="U1224" s="12"/>
      <c r="V1224" s="13"/>
      <c r="W1224" s="11">
        <f t="shared" si="1483"/>
        <v>0</v>
      </c>
      <c r="X1224" s="127"/>
      <c r="Y1224" s="13"/>
      <c r="Z1224" s="11">
        <f t="shared" si="1484"/>
        <v>0</v>
      </c>
      <c r="AA1224" s="12"/>
      <c r="AB1224" s="13"/>
      <c r="AC1224" s="11">
        <f t="shared" si="1485"/>
        <v>0</v>
      </c>
      <c r="AD1224" s="12"/>
      <c r="AE1224" s="13"/>
      <c r="AF1224" s="11">
        <f t="shared" si="1486"/>
        <v>0</v>
      </c>
      <c r="AG1224" s="12"/>
      <c r="AH1224" s="13"/>
      <c r="AI1224" s="11">
        <f t="shared" si="1487"/>
        <v>0</v>
      </c>
      <c r="AJ1224" s="12"/>
      <c r="AK1224" s="13"/>
      <c r="AL1224" s="11">
        <f t="shared" si="1488"/>
        <v>0</v>
      </c>
      <c r="AM1224" s="12"/>
      <c r="AN1224" s="13"/>
      <c r="AO1224" s="11">
        <f t="shared" si="1489"/>
        <v>0</v>
      </c>
      <c r="AP1224" s="12"/>
      <c r="AQ1224" s="13"/>
      <c r="AR1224" s="11">
        <f t="shared" si="1490"/>
        <v>0</v>
      </c>
      <c r="AS1224" s="12"/>
      <c r="AT1224" s="23"/>
      <c r="AU1224" s="590">
        <f>SUM(I1217:I1228,L1217:L1228,O1217:O1228,R1217:R1228,U1217:U1228,X1217:X1228,AA1217:AA1228,AD1217:AD1228,AG1217:AG1228,AJ1217:AJ1228,AM1217:AM1228,AP1217:AP1228,AS1217:AS1228)</f>
        <v>0</v>
      </c>
    </row>
    <row r="1225" spans="1:47" ht="14.45" customHeight="1">
      <c r="A1225" s="598"/>
      <c r="B1225" s="649"/>
      <c r="C1225" s="601"/>
      <c r="D1225" s="614"/>
      <c r="E1225" s="607"/>
      <c r="F1225" s="2" t="s">
        <v>44</v>
      </c>
      <c r="G1225" s="13"/>
      <c r="H1225" s="11">
        <f t="shared" si="1478"/>
        <v>0</v>
      </c>
      <c r="I1225" s="12"/>
      <c r="J1225" s="13"/>
      <c r="K1225" s="11">
        <f t="shared" si="1479"/>
        <v>0</v>
      </c>
      <c r="L1225" s="12"/>
      <c r="M1225" s="13"/>
      <c r="N1225" s="11">
        <f t="shared" si="1480"/>
        <v>0</v>
      </c>
      <c r="O1225" s="12"/>
      <c r="P1225" s="13"/>
      <c r="Q1225" s="11">
        <f t="shared" si="1481"/>
        <v>0</v>
      </c>
      <c r="R1225" s="12"/>
      <c r="S1225" s="13"/>
      <c r="T1225" s="11">
        <f t="shared" si="1482"/>
        <v>0</v>
      </c>
      <c r="U1225" s="12"/>
      <c r="V1225" s="13"/>
      <c r="W1225" s="11">
        <f t="shared" si="1483"/>
        <v>0</v>
      </c>
      <c r="X1225" s="127"/>
      <c r="Y1225" s="13"/>
      <c r="Z1225" s="11">
        <f t="shared" si="1484"/>
        <v>0</v>
      </c>
      <c r="AA1225" s="12"/>
      <c r="AB1225" s="13"/>
      <c r="AC1225" s="11">
        <f t="shared" si="1485"/>
        <v>0</v>
      </c>
      <c r="AD1225" s="12"/>
      <c r="AE1225" s="13"/>
      <c r="AF1225" s="11">
        <f t="shared" si="1486"/>
        <v>0</v>
      </c>
      <c r="AG1225" s="12"/>
      <c r="AH1225" s="13"/>
      <c r="AI1225" s="11">
        <f t="shared" si="1487"/>
        <v>0</v>
      </c>
      <c r="AJ1225" s="12"/>
      <c r="AK1225" s="13"/>
      <c r="AL1225" s="11">
        <f t="shared" si="1488"/>
        <v>0</v>
      </c>
      <c r="AM1225" s="12"/>
      <c r="AN1225" s="13"/>
      <c r="AO1225" s="11">
        <f t="shared" si="1489"/>
        <v>0</v>
      </c>
      <c r="AP1225" s="12"/>
      <c r="AQ1225" s="13"/>
      <c r="AR1225" s="11">
        <f t="shared" si="1490"/>
        <v>0</v>
      </c>
      <c r="AS1225" s="12"/>
      <c r="AT1225" s="23"/>
      <c r="AU1225" s="591"/>
    </row>
    <row r="1226" spans="1:47" ht="14.45" customHeight="1">
      <c r="A1226" s="598"/>
      <c r="B1226" s="649"/>
      <c r="C1226" s="601"/>
      <c r="D1226" s="614"/>
      <c r="E1226" s="607"/>
      <c r="F1226" s="2" t="s">
        <v>310</v>
      </c>
      <c r="G1226" s="13"/>
      <c r="H1226" s="11">
        <f t="shared" si="1478"/>
        <v>0</v>
      </c>
      <c r="I1226" s="12"/>
      <c r="J1226" s="13"/>
      <c r="K1226" s="11">
        <f t="shared" si="1479"/>
        <v>0</v>
      </c>
      <c r="L1226" s="12"/>
      <c r="M1226" s="13"/>
      <c r="N1226" s="11">
        <f t="shared" si="1480"/>
        <v>0</v>
      </c>
      <c r="O1226" s="12"/>
      <c r="P1226" s="13"/>
      <c r="Q1226" s="11">
        <f t="shared" si="1481"/>
        <v>0</v>
      </c>
      <c r="R1226" s="12"/>
      <c r="S1226" s="13"/>
      <c r="T1226" s="11">
        <f t="shared" si="1482"/>
        <v>0</v>
      </c>
      <c r="U1226" s="12"/>
      <c r="V1226" s="13"/>
      <c r="W1226" s="11">
        <f t="shared" si="1483"/>
        <v>0</v>
      </c>
      <c r="X1226" s="127"/>
      <c r="Y1226" s="13"/>
      <c r="Z1226" s="11">
        <f t="shared" si="1484"/>
        <v>0</v>
      </c>
      <c r="AA1226" s="12"/>
      <c r="AB1226" s="13"/>
      <c r="AC1226" s="11">
        <f t="shared" si="1485"/>
        <v>0</v>
      </c>
      <c r="AD1226" s="12"/>
      <c r="AE1226" s="13"/>
      <c r="AF1226" s="11">
        <f t="shared" si="1486"/>
        <v>0</v>
      </c>
      <c r="AG1226" s="12"/>
      <c r="AH1226" s="13"/>
      <c r="AI1226" s="11">
        <f t="shared" si="1487"/>
        <v>0</v>
      </c>
      <c r="AJ1226" s="12"/>
      <c r="AK1226" s="13"/>
      <c r="AL1226" s="11">
        <f t="shared" si="1488"/>
        <v>0</v>
      </c>
      <c r="AM1226" s="12"/>
      <c r="AN1226" s="13"/>
      <c r="AO1226" s="11">
        <f t="shared" si="1489"/>
        <v>0</v>
      </c>
      <c r="AP1226" s="12"/>
      <c r="AQ1226" s="13"/>
      <c r="AR1226" s="11">
        <f t="shared" si="1490"/>
        <v>0</v>
      </c>
      <c r="AS1226" s="12"/>
      <c r="AT1226" s="23"/>
      <c r="AU1226" s="7" t="s">
        <v>42</v>
      </c>
    </row>
    <row r="1227" spans="1:47" ht="14.45" customHeight="1">
      <c r="A1227" s="598"/>
      <c r="B1227" s="649"/>
      <c r="C1227" s="601"/>
      <c r="D1227" s="614"/>
      <c r="E1227" s="607"/>
      <c r="F1227" s="2" t="s">
        <v>311</v>
      </c>
      <c r="G1227" s="13"/>
      <c r="H1227" s="11">
        <f t="shared" si="1478"/>
        <v>0</v>
      </c>
      <c r="I1227" s="12"/>
      <c r="J1227" s="13"/>
      <c r="K1227" s="11">
        <f t="shared" si="1479"/>
        <v>0</v>
      </c>
      <c r="L1227" s="12"/>
      <c r="M1227" s="13"/>
      <c r="N1227" s="11">
        <f t="shared" si="1480"/>
        <v>0</v>
      </c>
      <c r="O1227" s="12"/>
      <c r="P1227" s="13"/>
      <c r="Q1227" s="11">
        <f t="shared" si="1481"/>
        <v>0</v>
      </c>
      <c r="R1227" s="12"/>
      <c r="S1227" s="13"/>
      <c r="T1227" s="11">
        <f t="shared" si="1482"/>
        <v>0</v>
      </c>
      <c r="U1227" s="12"/>
      <c r="V1227" s="13"/>
      <c r="W1227" s="11">
        <f t="shared" si="1483"/>
        <v>0</v>
      </c>
      <c r="X1227" s="127"/>
      <c r="Y1227" s="13"/>
      <c r="Z1227" s="11">
        <f t="shared" si="1484"/>
        <v>0</v>
      </c>
      <c r="AA1227" s="12"/>
      <c r="AB1227" s="13"/>
      <c r="AC1227" s="11">
        <f t="shared" si="1485"/>
        <v>0</v>
      </c>
      <c r="AD1227" s="12"/>
      <c r="AE1227" s="13"/>
      <c r="AF1227" s="11">
        <f t="shared" si="1486"/>
        <v>0</v>
      </c>
      <c r="AG1227" s="12"/>
      <c r="AH1227" s="13"/>
      <c r="AI1227" s="11">
        <f t="shared" si="1487"/>
        <v>0</v>
      </c>
      <c r="AJ1227" s="12"/>
      <c r="AK1227" s="13"/>
      <c r="AL1227" s="11">
        <f t="shared" si="1488"/>
        <v>0</v>
      </c>
      <c r="AM1227" s="12"/>
      <c r="AN1227" s="13"/>
      <c r="AO1227" s="11">
        <f t="shared" si="1489"/>
        <v>0</v>
      </c>
      <c r="AP1227" s="12"/>
      <c r="AQ1227" s="13"/>
      <c r="AR1227" s="11">
        <f t="shared" si="1490"/>
        <v>0</v>
      </c>
      <c r="AS1227" s="12"/>
      <c r="AT1227" s="23"/>
      <c r="AU1227" s="592" t="e">
        <f>AU1224/AU1218</f>
        <v>#DIV/0!</v>
      </c>
    </row>
    <row r="1228" spans="1:47" ht="15" customHeight="1">
      <c r="A1228" s="599"/>
      <c r="B1228" s="650"/>
      <c r="C1228" s="602"/>
      <c r="D1228" s="615"/>
      <c r="E1228" s="608"/>
      <c r="F1228" s="67" t="s">
        <v>312</v>
      </c>
      <c r="G1228" s="15"/>
      <c r="H1228" s="16">
        <f t="shared" si="1478"/>
        <v>0</v>
      </c>
      <c r="I1228" s="17"/>
      <c r="J1228" s="15"/>
      <c r="K1228" s="16">
        <f t="shared" si="1479"/>
        <v>0</v>
      </c>
      <c r="L1228" s="17"/>
      <c r="M1228" s="15"/>
      <c r="N1228" s="16">
        <f t="shared" si="1480"/>
        <v>0</v>
      </c>
      <c r="O1228" s="17"/>
      <c r="P1228" s="15"/>
      <c r="Q1228" s="16">
        <f t="shared" si="1481"/>
        <v>0</v>
      </c>
      <c r="R1228" s="17"/>
      <c r="S1228" s="15"/>
      <c r="T1228" s="16">
        <f t="shared" si="1482"/>
        <v>0</v>
      </c>
      <c r="U1228" s="17"/>
      <c r="V1228" s="15"/>
      <c r="W1228" s="16">
        <f t="shared" si="1483"/>
        <v>0</v>
      </c>
      <c r="X1228" s="128"/>
      <c r="Y1228" s="15"/>
      <c r="Z1228" s="16">
        <f t="shared" si="1484"/>
        <v>0</v>
      </c>
      <c r="AA1228" s="17"/>
      <c r="AB1228" s="15"/>
      <c r="AC1228" s="16">
        <f t="shared" si="1485"/>
        <v>0</v>
      </c>
      <c r="AD1228" s="17"/>
      <c r="AE1228" s="15"/>
      <c r="AF1228" s="16">
        <f t="shared" si="1486"/>
        <v>0</v>
      </c>
      <c r="AG1228" s="17"/>
      <c r="AH1228" s="15"/>
      <c r="AI1228" s="16">
        <f t="shared" si="1487"/>
        <v>0</v>
      </c>
      <c r="AJ1228" s="17"/>
      <c r="AK1228" s="15"/>
      <c r="AL1228" s="16">
        <f t="shared" si="1488"/>
        <v>0</v>
      </c>
      <c r="AM1228" s="17"/>
      <c r="AN1228" s="15"/>
      <c r="AO1228" s="16">
        <f t="shared" si="1489"/>
        <v>0</v>
      </c>
      <c r="AP1228" s="17"/>
      <c r="AQ1228" s="15"/>
      <c r="AR1228" s="16">
        <f t="shared" si="1490"/>
        <v>0</v>
      </c>
      <c r="AS1228" s="17"/>
      <c r="AT1228" s="24"/>
      <c r="AU1228" s="593"/>
    </row>
    <row r="1229" spans="1:47" ht="15" customHeight="1">
      <c r="A1229" s="502" t="s">
        <v>22</v>
      </c>
      <c r="B1229" s="610" t="s">
        <v>18</v>
      </c>
      <c r="C1229" s="532" t="s">
        <v>19</v>
      </c>
      <c r="D1229" s="532" t="s">
        <v>204</v>
      </c>
      <c r="E1229" s="532" t="s">
        <v>21</v>
      </c>
      <c r="F1229" s="594" t="s">
        <v>23</v>
      </c>
      <c r="G1229" s="512" t="s">
        <v>24</v>
      </c>
      <c r="H1229" s="502" t="s">
        <v>25</v>
      </c>
      <c r="I1229" s="504" t="s">
        <v>26</v>
      </c>
      <c r="J1229" s="512" t="s">
        <v>24</v>
      </c>
      <c r="K1229" s="502" t="s">
        <v>25</v>
      </c>
      <c r="L1229" s="504" t="s">
        <v>26</v>
      </c>
      <c r="M1229" s="512" t="s">
        <v>24</v>
      </c>
      <c r="N1229" s="502" t="s">
        <v>25</v>
      </c>
      <c r="O1229" s="504" t="s">
        <v>26</v>
      </c>
      <c r="P1229" s="512" t="s">
        <v>24</v>
      </c>
      <c r="Q1229" s="502" t="s">
        <v>25</v>
      </c>
      <c r="R1229" s="504" t="s">
        <v>26</v>
      </c>
      <c r="S1229" s="512" t="s">
        <v>24</v>
      </c>
      <c r="T1229" s="502" t="s">
        <v>25</v>
      </c>
      <c r="U1229" s="504" t="s">
        <v>26</v>
      </c>
      <c r="V1229" s="512" t="s">
        <v>24</v>
      </c>
      <c r="W1229" s="502" t="s">
        <v>25</v>
      </c>
      <c r="X1229" s="542" t="s">
        <v>26</v>
      </c>
      <c r="Y1229" s="512" t="s">
        <v>24</v>
      </c>
      <c r="Z1229" s="502" t="s">
        <v>25</v>
      </c>
      <c r="AA1229" s="504" t="s">
        <v>26</v>
      </c>
      <c r="AB1229" s="512" t="s">
        <v>24</v>
      </c>
      <c r="AC1229" s="502" t="s">
        <v>25</v>
      </c>
      <c r="AD1229" s="504" t="s">
        <v>26</v>
      </c>
      <c r="AE1229" s="512" t="s">
        <v>24</v>
      </c>
      <c r="AF1229" s="502" t="s">
        <v>25</v>
      </c>
      <c r="AG1229" s="504" t="s">
        <v>26</v>
      </c>
      <c r="AH1229" s="512" t="s">
        <v>24</v>
      </c>
      <c r="AI1229" s="502" t="s">
        <v>25</v>
      </c>
      <c r="AJ1229" s="504" t="s">
        <v>26</v>
      </c>
      <c r="AK1229" s="512" t="s">
        <v>24</v>
      </c>
      <c r="AL1229" s="502" t="s">
        <v>25</v>
      </c>
      <c r="AM1229" s="504" t="s">
        <v>26</v>
      </c>
      <c r="AN1229" s="512" t="s">
        <v>24</v>
      </c>
      <c r="AO1229" s="502" t="s">
        <v>25</v>
      </c>
      <c r="AP1229" s="504" t="s">
        <v>26</v>
      </c>
      <c r="AQ1229" s="512" t="s">
        <v>24</v>
      </c>
      <c r="AR1229" s="502" t="s">
        <v>25</v>
      </c>
      <c r="AS1229" s="504" t="s">
        <v>26</v>
      </c>
      <c r="AT1229" s="612" t="s">
        <v>24</v>
      </c>
      <c r="AU1229" s="609" t="s">
        <v>27</v>
      </c>
    </row>
    <row r="1230" spans="1:47" ht="15" customHeight="1">
      <c r="A1230" s="503"/>
      <c r="B1230" s="611"/>
      <c r="C1230" s="533"/>
      <c r="D1230" s="533"/>
      <c r="E1230" s="533"/>
      <c r="F1230" s="558"/>
      <c r="G1230" s="513"/>
      <c r="H1230" s="503"/>
      <c r="I1230" s="505"/>
      <c r="J1230" s="513"/>
      <c r="K1230" s="503"/>
      <c r="L1230" s="505"/>
      <c r="M1230" s="513"/>
      <c r="N1230" s="503"/>
      <c r="O1230" s="505"/>
      <c r="P1230" s="513"/>
      <c r="Q1230" s="503"/>
      <c r="R1230" s="505"/>
      <c r="S1230" s="513"/>
      <c r="T1230" s="503"/>
      <c r="U1230" s="505"/>
      <c r="V1230" s="513"/>
      <c r="W1230" s="503"/>
      <c r="X1230" s="543"/>
      <c r="Y1230" s="513"/>
      <c r="Z1230" s="503"/>
      <c r="AA1230" s="505"/>
      <c r="AB1230" s="513"/>
      <c r="AC1230" s="503"/>
      <c r="AD1230" s="505"/>
      <c r="AE1230" s="513"/>
      <c r="AF1230" s="503"/>
      <c r="AG1230" s="505"/>
      <c r="AH1230" s="513"/>
      <c r="AI1230" s="503"/>
      <c r="AJ1230" s="505"/>
      <c r="AK1230" s="513"/>
      <c r="AL1230" s="503"/>
      <c r="AM1230" s="505"/>
      <c r="AN1230" s="513"/>
      <c r="AO1230" s="503"/>
      <c r="AP1230" s="505"/>
      <c r="AQ1230" s="513"/>
      <c r="AR1230" s="503"/>
      <c r="AS1230" s="505"/>
      <c r="AT1230" s="596"/>
      <c r="AU1230" s="522"/>
    </row>
    <row r="1231" spans="1:47" ht="15" customHeight="1">
      <c r="A1231" s="597" t="s">
        <v>244</v>
      </c>
      <c r="B1231" s="648" t="s">
        <v>545</v>
      </c>
      <c r="C1231" s="600">
        <v>1229</v>
      </c>
      <c r="D1231" s="603" t="s">
        <v>546</v>
      </c>
      <c r="E1231" s="606" t="s">
        <v>547</v>
      </c>
      <c r="F1231" s="94" t="s">
        <v>31</v>
      </c>
      <c r="G1231" s="13"/>
      <c r="H1231" s="9">
        <f t="shared" ref="H1231:H1242" si="1491">G1231-I1231</f>
        <v>0</v>
      </c>
      <c r="I1231" s="10"/>
      <c r="J1231" s="13"/>
      <c r="K1231" s="9">
        <f t="shared" ref="K1231:K1242" si="1492">J1231-L1231</f>
        <v>0</v>
      </c>
      <c r="L1231" s="10"/>
      <c r="M1231" s="13"/>
      <c r="N1231" s="9">
        <f t="shared" ref="N1231:N1242" si="1493">M1231-O1231</f>
        <v>0</v>
      </c>
      <c r="O1231" s="10"/>
      <c r="P1231" s="13"/>
      <c r="Q1231" s="9">
        <f t="shared" ref="Q1231:Q1242" si="1494">P1231-R1231</f>
        <v>0</v>
      </c>
      <c r="R1231" s="10"/>
      <c r="S1231" s="13"/>
      <c r="T1231" s="9">
        <f t="shared" ref="T1231:T1242" si="1495">S1231-U1231</f>
        <v>0</v>
      </c>
      <c r="U1231" s="10"/>
      <c r="V1231" s="13"/>
      <c r="W1231" s="9">
        <f t="shared" ref="W1231:W1242" si="1496">V1231-X1231</f>
        <v>0</v>
      </c>
      <c r="X1231" s="126"/>
      <c r="Y1231" s="13"/>
      <c r="Z1231" s="9">
        <f t="shared" ref="Z1231:Z1242" si="1497">Y1231-AA1231</f>
        <v>0</v>
      </c>
      <c r="AA1231" s="10"/>
      <c r="AB1231" s="13"/>
      <c r="AC1231" s="9">
        <f t="shared" ref="AC1231:AC1242" si="1498">AB1231-AD1231</f>
        <v>0</v>
      </c>
      <c r="AD1231" s="10"/>
      <c r="AE1231" s="13"/>
      <c r="AF1231" s="9">
        <f t="shared" ref="AF1231:AF1242" si="1499">AE1231-AG1231</f>
        <v>0</v>
      </c>
      <c r="AG1231" s="10"/>
      <c r="AH1231" s="13"/>
      <c r="AI1231" s="9">
        <f t="shared" ref="AI1231:AI1242" si="1500">AH1231-AJ1231</f>
        <v>0</v>
      </c>
      <c r="AJ1231" s="10"/>
      <c r="AK1231" s="13"/>
      <c r="AL1231" s="9">
        <f t="shared" ref="AL1231:AL1242" si="1501">AK1231-AM1231</f>
        <v>0</v>
      </c>
      <c r="AM1231" s="10"/>
      <c r="AN1231" s="13"/>
      <c r="AO1231" s="9">
        <f t="shared" ref="AO1231:AO1242" si="1502">AN1231-AP1231</f>
        <v>0</v>
      </c>
      <c r="AP1231" s="10"/>
      <c r="AQ1231" s="13"/>
      <c r="AR1231" s="9">
        <f t="shared" ref="AR1231:AR1242" si="1503">AQ1231-AS1231</f>
        <v>0</v>
      </c>
      <c r="AS1231" s="10"/>
      <c r="AT1231" s="23"/>
      <c r="AU1231" s="4" t="s">
        <v>32</v>
      </c>
    </row>
    <row r="1232" spans="1:47" ht="14.45" customHeight="1">
      <c r="A1232" s="598"/>
      <c r="B1232" s="649"/>
      <c r="C1232" s="601"/>
      <c r="D1232" s="604"/>
      <c r="E1232" s="607"/>
      <c r="F1232" s="2" t="s">
        <v>33</v>
      </c>
      <c r="G1232" s="13"/>
      <c r="H1232" s="11">
        <f t="shared" si="1491"/>
        <v>0</v>
      </c>
      <c r="I1232" s="12"/>
      <c r="J1232" s="13"/>
      <c r="K1232" s="11">
        <f t="shared" si="1492"/>
        <v>0</v>
      </c>
      <c r="L1232" s="12"/>
      <c r="M1232" s="13"/>
      <c r="N1232" s="11">
        <f t="shared" si="1493"/>
        <v>0</v>
      </c>
      <c r="O1232" s="12"/>
      <c r="P1232" s="13"/>
      <c r="Q1232" s="11">
        <f t="shared" si="1494"/>
        <v>0</v>
      </c>
      <c r="R1232" s="12"/>
      <c r="S1232" s="13"/>
      <c r="T1232" s="11">
        <f t="shared" si="1495"/>
        <v>0</v>
      </c>
      <c r="U1232" s="12"/>
      <c r="V1232" s="13"/>
      <c r="W1232" s="11">
        <f t="shared" si="1496"/>
        <v>0</v>
      </c>
      <c r="X1232" s="127"/>
      <c r="Y1232" s="13"/>
      <c r="Z1232" s="11">
        <f t="shared" si="1497"/>
        <v>0</v>
      </c>
      <c r="AA1232" s="12"/>
      <c r="AB1232" s="13"/>
      <c r="AC1232" s="11">
        <f t="shared" si="1498"/>
        <v>0</v>
      </c>
      <c r="AD1232" s="12"/>
      <c r="AE1232" s="13"/>
      <c r="AF1232" s="11">
        <f t="shared" si="1499"/>
        <v>0</v>
      </c>
      <c r="AG1232" s="12"/>
      <c r="AH1232" s="13"/>
      <c r="AI1232" s="11">
        <f t="shared" si="1500"/>
        <v>0</v>
      </c>
      <c r="AJ1232" s="12"/>
      <c r="AK1232" s="13"/>
      <c r="AL1232" s="11">
        <f t="shared" si="1501"/>
        <v>0</v>
      </c>
      <c r="AM1232" s="12"/>
      <c r="AN1232" s="13"/>
      <c r="AO1232" s="11">
        <f t="shared" si="1502"/>
        <v>0</v>
      </c>
      <c r="AP1232" s="12"/>
      <c r="AQ1232" s="13"/>
      <c r="AR1232" s="11">
        <f t="shared" si="1503"/>
        <v>0</v>
      </c>
      <c r="AS1232" s="12"/>
      <c r="AT1232" s="23"/>
      <c r="AU1232" s="590">
        <f>SUM(G1231:G1242,J1231:J1242,M1231:M1242,P1231:P1242,S1231:S1242,V1231:V1242,Y1231:Y1242,AB1231:AB1242,AE1231:AE1242,AH1231:AH1242,AK1231:AK1242,AT1231:AT1242,AN1231:AN1242,AQ1231:AQ1242)</f>
        <v>0</v>
      </c>
    </row>
    <row r="1233" spans="1:47" ht="14.45" customHeight="1">
      <c r="A1233" s="598"/>
      <c r="B1233" s="649"/>
      <c r="C1233" s="601"/>
      <c r="D1233" s="604"/>
      <c r="E1233" s="607"/>
      <c r="F1233" s="2" t="s">
        <v>34</v>
      </c>
      <c r="G1233" s="13"/>
      <c r="H1233" s="11">
        <f t="shared" si="1491"/>
        <v>0</v>
      </c>
      <c r="I1233" s="12"/>
      <c r="J1233" s="13"/>
      <c r="K1233" s="11">
        <f t="shared" si="1492"/>
        <v>0</v>
      </c>
      <c r="L1233" s="12"/>
      <c r="M1233" s="13"/>
      <c r="N1233" s="11">
        <f t="shared" si="1493"/>
        <v>0</v>
      </c>
      <c r="O1233" s="12"/>
      <c r="P1233" s="13"/>
      <c r="Q1233" s="11">
        <f t="shared" si="1494"/>
        <v>0</v>
      </c>
      <c r="R1233" s="12"/>
      <c r="S1233" s="13"/>
      <c r="T1233" s="11">
        <f t="shared" si="1495"/>
        <v>0</v>
      </c>
      <c r="U1233" s="12"/>
      <c r="V1233" s="13"/>
      <c r="W1233" s="11">
        <f t="shared" si="1496"/>
        <v>0</v>
      </c>
      <c r="X1233" s="127"/>
      <c r="Y1233" s="13"/>
      <c r="Z1233" s="11">
        <f t="shared" si="1497"/>
        <v>0</v>
      </c>
      <c r="AA1233" s="12"/>
      <c r="AB1233" s="13"/>
      <c r="AC1233" s="11">
        <f t="shared" si="1498"/>
        <v>0</v>
      </c>
      <c r="AD1233" s="12"/>
      <c r="AE1233" s="13"/>
      <c r="AF1233" s="11">
        <f t="shared" si="1499"/>
        <v>0</v>
      </c>
      <c r="AG1233" s="12"/>
      <c r="AH1233" s="13"/>
      <c r="AI1233" s="11">
        <f t="shared" si="1500"/>
        <v>0</v>
      </c>
      <c r="AJ1233" s="12"/>
      <c r="AK1233" s="13"/>
      <c r="AL1233" s="11">
        <f t="shared" si="1501"/>
        <v>0</v>
      </c>
      <c r="AM1233" s="12"/>
      <c r="AN1233" s="13"/>
      <c r="AO1233" s="11">
        <f t="shared" si="1502"/>
        <v>0</v>
      </c>
      <c r="AP1233" s="12"/>
      <c r="AQ1233" s="13"/>
      <c r="AR1233" s="11">
        <f t="shared" si="1503"/>
        <v>0</v>
      </c>
      <c r="AS1233" s="12"/>
      <c r="AT1233" s="23"/>
      <c r="AU1233" s="591"/>
    </row>
    <row r="1234" spans="1:47" ht="14.45" customHeight="1">
      <c r="A1234" s="598"/>
      <c r="B1234" s="649"/>
      <c r="C1234" s="601"/>
      <c r="D1234" s="604"/>
      <c r="E1234" s="607"/>
      <c r="F1234" s="2" t="s">
        <v>36</v>
      </c>
      <c r="G1234" s="13"/>
      <c r="H1234" s="11">
        <f t="shared" si="1491"/>
        <v>0</v>
      </c>
      <c r="I1234" s="12"/>
      <c r="J1234" s="13"/>
      <c r="K1234" s="11">
        <f t="shared" si="1492"/>
        <v>0</v>
      </c>
      <c r="L1234" s="12"/>
      <c r="M1234" s="13"/>
      <c r="N1234" s="11">
        <f t="shared" si="1493"/>
        <v>0</v>
      </c>
      <c r="O1234" s="12"/>
      <c r="P1234" s="13"/>
      <c r="Q1234" s="11">
        <f t="shared" si="1494"/>
        <v>0</v>
      </c>
      <c r="R1234" s="12"/>
      <c r="S1234" s="13"/>
      <c r="T1234" s="11">
        <f t="shared" si="1495"/>
        <v>0</v>
      </c>
      <c r="U1234" s="12"/>
      <c r="V1234" s="13"/>
      <c r="W1234" s="11">
        <f t="shared" si="1496"/>
        <v>0</v>
      </c>
      <c r="X1234" s="127"/>
      <c r="Y1234" s="13"/>
      <c r="Z1234" s="11">
        <f t="shared" si="1497"/>
        <v>0</v>
      </c>
      <c r="AA1234" s="12"/>
      <c r="AB1234" s="13"/>
      <c r="AC1234" s="11">
        <f t="shared" si="1498"/>
        <v>0</v>
      </c>
      <c r="AD1234" s="12"/>
      <c r="AE1234" s="13"/>
      <c r="AF1234" s="11">
        <f t="shared" si="1499"/>
        <v>0</v>
      </c>
      <c r="AG1234" s="12"/>
      <c r="AH1234" s="13"/>
      <c r="AI1234" s="11">
        <f t="shared" si="1500"/>
        <v>0</v>
      </c>
      <c r="AJ1234" s="12"/>
      <c r="AK1234" s="13"/>
      <c r="AL1234" s="11">
        <f t="shared" si="1501"/>
        <v>0</v>
      </c>
      <c r="AM1234" s="12"/>
      <c r="AN1234" s="13"/>
      <c r="AO1234" s="11">
        <f t="shared" si="1502"/>
        <v>0</v>
      </c>
      <c r="AP1234" s="12"/>
      <c r="AQ1234" s="13"/>
      <c r="AR1234" s="11">
        <f t="shared" si="1503"/>
        <v>0</v>
      </c>
      <c r="AS1234" s="12"/>
      <c r="AT1234" s="23"/>
      <c r="AU1234" s="7" t="s">
        <v>35</v>
      </c>
    </row>
    <row r="1235" spans="1:47" ht="14.45" customHeight="1">
      <c r="A1235" s="598"/>
      <c r="B1235" s="649"/>
      <c r="C1235" s="601"/>
      <c r="D1235" s="604"/>
      <c r="E1235" s="607"/>
      <c r="F1235" s="2" t="s">
        <v>37</v>
      </c>
      <c r="G1235" s="13"/>
      <c r="H1235" s="11">
        <f t="shared" si="1491"/>
        <v>0</v>
      </c>
      <c r="I1235" s="12"/>
      <c r="J1235" s="13"/>
      <c r="K1235" s="11">
        <f t="shared" si="1492"/>
        <v>0</v>
      </c>
      <c r="L1235" s="12"/>
      <c r="M1235" s="13"/>
      <c r="N1235" s="11">
        <f t="shared" si="1493"/>
        <v>0</v>
      </c>
      <c r="O1235" s="12"/>
      <c r="P1235" s="13"/>
      <c r="Q1235" s="11">
        <f t="shared" si="1494"/>
        <v>0</v>
      </c>
      <c r="R1235" s="12"/>
      <c r="S1235" s="13"/>
      <c r="T1235" s="11">
        <f t="shared" si="1495"/>
        <v>0</v>
      </c>
      <c r="U1235" s="12"/>
      <c r="V1235" s="13"/>
      <c r="W1235" s="11">
        <f t="shared" si="1496"/>
        <v>0</v>
      </c>
      <c r="X1235" s="127"/>
      <c r="Y1235" s="13"/>
      <c r="Z1235" s="11">
        <f t="shared" si="1497"/>
        <v>0</v>
      </c>
      <c r="AA1235" s="12"/>
      <c r="AB1235" s="13"/>
      <c r="AC1235" s="11">
        <f t="shared" si="1498"/>
        <v>0</v>
      </c>
      <c r="AD1235" s="12"/>
      <c r="AE1235" s="13"/>
      <c r="AF1235" s="11">
        <f t="shared" si="1499"/>
        <v>0</v>
      </c>
      <c r="AG1235" s="12"/>
      <c r="AH1235" s="13"/>
      <c r="AI1235" s="11">
        <f t="shared" si="1500"/>
        <v>0</v>
      </c>
      <c r="AJ1235" s="12"/>
      <c r="AK1235" s="13"/>
      <c r="AL1235" s="11">
        <f t="shared" si="1501"/>
        <v>0</v>
      </c>
      <c r="AM1235" s="12"/>
      <c r="AN1235" s="13"/>
      <c r="AO1235" s="11">
        <f t="shared" si="1502"/>
        <v>0</v>
      </c>
      <c r="AP1235" s="12"/>
      <c r="AQ1235" s="13"/>
      <c r="AR1235" s="11">
        <f t="shared" si="1503"/>
        <v>0</v>
      </c>
      <c r="AS1235" s="12"/>
      <c r="AT1235" s="23"/>
      <c r="AU1235" s="590">
        <f>SUM(H1231:H1242,K1231:K1242,N1231:N1242,Q1231:Q1242,T1231:T1242,W1231:W1242,Z1231:Z1242,AC1231:AC1242,AF1231:AF1242,AI1231:AI1242,AL1231:AL1242,AO1231:AO1242,AR1231:AR1242)</f>
        <v>0</v>
      </c>
    </row>
    <row r="1236" spans="1:47" ht="14.45" customHeight="1">
      <c r="A1236" s="598"/>
      <c r="B1236" s="649"/>
      <c r="C1236" s="601"/>
      <c r="D1236" s="604"/>
      <c r="E1236" s="607"/>
      <c r="F1236" s="2" t="s">
        <v>40</v>
      </c>
      <c r="G1236" s="13"/>
      <c r="H1236" s="11">
        <f t="shared" si="1491"/>
        <v>0</v>
      </c>
      <c r="I1236" s="12"/>
      <c r="J1236" s="13"/>
      <c r="K1236" s="11">
        <f t="shared" si="1492"/>
        <v>0</v>
      </c>
      <c r="L1236" s="12"/>
      <c r="M1236" s="13"/>
      <c r="N1236" s="11">
        <f t="shared" si="1493"/>
        <v>0</v>
      </c>
      <c r="O1236" s="12"/>
      <c r="P1236" s="13"/>
      <c r="Q1236" s="11">
        <f t="shared" si="1494"/>
        <v>0</v>
      </c>
      <c r="R1236" s="12"/>
      <c r="S1236" s="13"/>
      <c r="T1236" s="11">
        <f t="shared" si="1495"/>
        <v>0</v>
      </c>
      <c r="U1236" s="12"/>
      <c r="V1236" s="13"/>
      <c r="W1236" s="11">
        <f t="shared" si="1496"/>
        <v>0</v>
      </c>
      <c r="X1236" s="127"/>
      <c r="Y1236" s="13"/>
      <c r="Z1236" s="11">
        <f t="shared" si="1497"/>
        <v>0</v>
      </c>
      <c r="AA1236" s="12"/>
      <c r="AB1236" s="13"/>
      <c r="AC1236" s="11">
        <f t="shared" si="1498"/>
        <v>0</v>
      </c>
      <c r="AD1236" s="12"/>
      <c r="AE1236" s="13"/>
      <c r="AF1236" s="11">
        <f t="shared" si="1499"/>
        <v>0</v>
      </c>
      <c r="AG1236" s="12"/>
      <c r="AH1236" s="13"/>
      <c r="AI1236" s="11">
        <f t="shared" si="1500"/>
        <v>0</v>
      </c>
      <c r="AJ1236" s="12"/>
      <c r="AK1236" s="13"/>
      <c r="AL1236" s="11">
        <f t="shared" si="1501"/>
        <v>0</v>
      </c>
      <c r="AM1236" s="12"/>
      <c r="AN1236" s="13"/>
      <c r="AO1236" s="11">
        <f t="shared" si="1502"/>
        <v>0</v>
      </c>
      <c r="AP1236" s="12"/>
      <c r="AQ1236" s="13"/>
      <c r="AR1236" s="11">
        <f t="shared" si="1503"/>
        <v>0</v>
      </c>
      <c r="AS1236" s="12"/>
      <c r="AT1236" s="23"/>
      <c r="AU1236" s="591"/>
    </row>
    <row r="1237" spans="1:47" ht="14.45" customHeight="1">
      <c r="A1237" s="598"/>
      <c r="B1237" s="649"/>
      <c r="C1237" s="601"/>
      <c r="D1237" s="604"/>
      <c r="E1237" s="607"/>
      <c r="F1237" s="2" t="s">
        <v>41</v>
      </c>
      <c r="G1237" s="13"/>
      <c r="H1237" s="11">
        <f t="shared" si="1491"/>
        <v>0</v>
      </c>
      <c r="I1237" s="12"/>
      <c r="J1237" s="13"/>
      <c r="K1237" s="11">
        <f t="shared" si="1492"/>
        <v>0</v>
      </c>
      <c r="L1237" s="12"/>
      <c r="M1237" s="13"/>
      <c r="N1237" s="11">
        <f t="shared" si="1493"/>
        <v>0</v>
      </c>
      <c r="O1237" s="12"/>
      <c r="P1237" s="13"/>
      <c r="Q1237" s="11">
        <f t="shared" si="1494"/>
        <v>0</v>
      </c>
      <c r="R1237" s="12"/>
      <c r="S1237" s="13"/>
      <c r="T1237" s="11">
        <f t="shared" si="1495"/>
        <v>0</v>
      </c>
      <c r="U1237" s="12"/>
      <c r="V1237" s="13"/>
      <c r="W1237" s="11">
        <f t="shared" si="1496"/>
        <v>0</v>
      </c>
      <c r="X1237" s="127"/>
      <c r="Y1237" s="13"/>
      <c r="Z1237" s="11">
        <f t="shared" si="1497"/>
        <v>0</v>
      </c>
      <c r="AA1237" s="12"/>
      <c r="AB1237" s="13"/>
      <c r="AC1237" s="11">
        <f t="shared" si="1498"/>
        <v>0</v>
      </c>
      <c r="AD1237" s="12"/>
      <c r="AE1237" s="13"/>
      <c r="AF1237" s="11">
        <f t="shared" si="1499"/>
        <v>0</v>
      </c>
      <c r="AG1237" s="12"/>
      <c r="AH1237" s="13"/>
      <c r="AI1237" s="11">
        <f t="shared" si="1500"/>
        <v>0</v>
      </c>
      <c r="AJ1237" s="12"/>
      <c r="AK1237" s="13"/>
      <c r="AL1237" s="11">
        <f t="shared" si="1501"/>
        <v>0</v>
      </c>
      <c r="AM1237" s="12"/>
      <c r="AN1237" s="13"/>
      <c r="AO1237" s="11">
        <f t="shared" si="1502"/>
        <v>0</v>
      </c>
      <c r="AP1237" s="12"/>
      <c r="AQ1237" s="13"/>
      <c r="AR1237" s="11">
        <f t="shared" si="1503"/>
        <v>0</v>
      </c>
      <c r="AS1237" s="12"/>
      <c r="AT1237" s="23"/>
      <c r="AU1237" s="7" t="s">
        <v>38</v>
      </c>
    </row>
    <row r="1238" spans="1:47" ht="14.45" customHeight="1">
      <c r="A1238" s="598"/>
      <c r="B1238" s="649"/>
      <c r="C1238" s="601"/>
      <c r="D1238" s="604"/>
      <c r="E1238" s="607"/>
      <c r="F1238" s="2" t="s">
        <v>43</v>
      </c>
      <c r="G1238" s="13"/>
      <c r="H1238" s="11">
        <f t="shared" si="1491"/>
        <v>0</v>
      </c>
      <c r="I1238" s="12"/>
      <c r="J1238" s="13"/>
      <c r="K1238" s="11">
        <f t="shared" si="1492"/>
        <v>0</v>
      </c>
      <c r="L1238" s="12"/>
      <c r="M1238" s="13"/>
      <c r="N1238" s="11">
        <f t="shared" si="1493"/>
        <v>0</v>
      </c>
      <c r="O1238" s="12"/>
      <c r="P1238" s="13"/>
      <c r="Q1238" s="11">
        <f t="shared" si="1494"/>
        <v>0</v>
      </c>
      <c r="R1238" s="12"/>
      <c r="S1238" s="13"/>
      <c r="T1238" s="11">
        <f t="shared" si="1495"/>
        <v>0</v>
      </c>
      <c r="U1238" s="12"/>
      <c r="V1238" s="13"/>
      <c r="W1238" s="11">
        <f t="shared" si="1496"/>
        <v>0</v>
      </c>
      <c r="X1238" s="127"/>
      <c r="Y1238" s="13"/>
      <c r="Z1238" s="11">
        <f t="shared" si="1497"/>
        <v>0</v>
      </c>
      <c r="AA1238" s="12"/>
      <c r="AB1238" s="13"/>
      <c r="AC1238" s="11">
        <f t="shared" si="1498"/>
        <v>0</v>
      </c>
      <c r="AD1238" s="12"/>
      <c r="AE1238" s="13"/>
      <c r="AF1238" s="11">
        <f t="shared" si="1499"/>
        <v>0</v>
      </c>
      <c r="AG1238" s="12"/>
      <c r="AH1238" s="13"/>
      <c r="AI1238" s="11">
        <f t="shared" si="1500"/>
        <v>0</v>
      </c>
      <c r="AJ1238" s="12"/>
      <c r="AK1238" s="13"/>
      <c r="AL1238" s="11">
        <f t="shared" si="1501"/>
        <v>0</v>
      </c>
      <c r="AM1238" s="12"/>
      <c r="AN1238" s="13"/>
      <c r="AO1238" s="11">
        <f t="shared" si="1502"/>
        <v>0</v>
      </c>
      <c r="AP1238" s="12"/>
      <c r="AQ1238" s="13"/>
      <c r="AR1238" s="11">
        <f t="shared" si="1503"/>
        <v>0</v>
      </c>
      <c r="AS1238" s="12"/>
      <c r="AT1238" s="23"/>
      <c r="AU1238" s="590">
        <f>SUM(I1231:I1242,L1231:L1242,O1231:O1242,R1231:R1242,U1231:U1242,X1231:X1242,AA1231:AA1242,AD1231:AD1242,AG1231:AG1242,AJ1231:AJ1242,AM1231:AM1242,AP1231:AP1242,AS1231:AS1242)</f>
        <v>0</v>
      </c>
    </row>
    <row r="1239" spans="1:47" ht="14.45" customHeight="1">
      <c r="A1239" s="598"/>
      <c r="B1239" s="649"/>
      <c r="C1239" s="601"/>
      <c r="D1239" s="604"/>
      <c r="E1239" s="607"/>
      <c r="F1239" s="2" t="s">
        <v>44</v>
      </c>
      <c r="G1239" s="13"/>
      <c r="H1239" s="11">
        <f t="shared" si="1491"/>
        <v>0</v>
      </c>
      <c r="I1239" s="12"/>
      <c r="J1239" s="13"/>
      <c r="K1239" s="11">
        <f t="shared" si="1492"/>
        <v>0</v>
      </c>
      <c r="L1239" s="12"/>
      <c r="M1239" s="13"/>
      <c r="N1239" s="11">
        <f t="shared" si="1493"/>
        <v>0</v>
      </c>
      <c r="O1239" s="12"/>
      <c r="P1239" s="13"/>
      <c r="Q1239" s="11">
        <f t="shared" si="1494"/>
        <v>0</v>
      </c>
      <c r="R1239" s="12"/>
      <c r="S1239" s="13"/>
      <c r="T1239" s="11">
        <f t="shared" si="1495"/>
        <v>0</v>
      </c>
      <c r="U1239" s="12"/>
      <c r="V1239" s="13"/>
      <c r="W1239" s="11">
        <f t="shared" si="1496"/>
        <v>0</v>
      </c>
      <c r="X1239" s="127"/>
      <c r="Y1239" s="13"/>
      <c r="Z1239" s="11">
        <f t="shared" si="1497"/>
        <v>0</v>
      </c>
      <c r="AA1239" s="12"/>
      <c r="AB1239" s="13"/>
      <c r="AC1239" s="11">
        <f t="shared" si="1498"/>
        <v>0</v>
      </c>
      <c r="AD1239" s="12"/>
      <c r="AE1239" s="13"/>
      <c r="AF1239" s="11">
        <f t="shared" si="1499"/>
        <v>0</v>
      </c>
      <c r="AG1239" s="12"/>
      <c r="AH1239" s="13"/>
      <c r="AI1239" s="11">
        <f t="shared" si="1500"/>
        <v>0</v>
      </c>
      <c r="AJ1239" s="12"/>
      <c r="AK1239" s="13"/>
      <c r="AL1239" s="11">
        <f t="shared" si="1501"/>
        <v>0</v>
      </c>
      <c r="AM1239" s="12"/>
      <c r="AN1239" s="13"/>
      <c r="AO1239" s="11">
        <f t="shared" si="1502"/>
        <v>0</v>
      </c>
      <c r="AP1239" s="12"/>
      <c r="AQ1239" s="13"/>
      <c r="AR1239" s="11">
        <f t="shared" si="1503"/>
        <v>0</v>
      </c>
      <c r="AS1239" s="12"/>
      <c r="AT1239" s="23"/>
      <c r="AU1239" s="591"/>
    </row>
    <row r="1240" spans="1:47" ht="14.45" customHeight="1">
      <c r="A1240" s="598"/>
      <c r="B1240" s="649"/>
      <c r="C1240" s="601"/>
      <c r="D1240" s="604"/>
      <c r="E1240" s="607"/>
      <c r="F1240" s="2" t="s">
        <v>310</v>
      </c>
      <c r="G1240" s="13"/>
      <c r="H1240" s="11">
        <f t="shared" si="1491"/>
        <v>0</v>
      </c>
      <c r="I1240" s="12"/>
      <c r="J1240" s="13"/>
      <c r="K1240" s="11">
        <f t="shared" si="1492"/>
        <v>0</v>
      </c>
      <c r="L1240" s="12"/>
      <c r="M1240" s="13"/>
      <c r="N1240" s="11">
        <f t="shared" si="1493"/>
        <v>0</v>
      </c>
      <c r="O1240" s="12"/>
      <c r="P1240" s="13"/>
      <c r="Q1240" s="11">
        <f t="shared" si="1494"/>
        <v>0</v>
      </c>
      <c r="R1240" s="12"/>
      <c r="S1240" s="13"/>
      <c r="T1240" s="11">
        <f t="shared" si="1495"/>
        <v>0</v>
      </c>
      <c r="U1240" s="12"/>
      <c r="V1240" s="13"/>
      <c r="W1240" s="11">
        <f t="shared" si="1496"/>
        <v>0</v>
      </c>
      <c r="X1240" s="127"/>
      <c r="Y1240" s="13"/>
      <c r="Z1240" s="11">
        <f t="shared" si="1497"/>
        <v>0</v>
      </c>
      <c r="AA1240" s="12"/>
      <c r="AB1240" s="13"/>
      <c r="AC1240" s="11">
        <f t="shared" si="1498"/>
        <v>0</v>
      </c>
      <c r="AD1240" s="12"/>
      <c r="AE1240" s="13"/>
      <c r="AF1240" s="11">
        <f t="shared" si="1499"/>
        <v>0</v>
      </c>
      <c r="AG1240" s="12"/>
      <c r="AH1240" s="13"/>
      <c r="AI1240" s="11">
        <f t="shared" si="1500"/>
        <v>0</v>
      </c>
      <c r="AJ1240" s="12"/>
      <c r="AK1240" s="13"/>
      <c r="AL1240" s="11">
        <f t="shared" si="1501"/>
        <v>0</v>
      </c>
      <c r="AM1240" s="12"/>
      <c r="AN1240" s="13"/>
      <c r="AO1240" s="11">
        <f t="shared" si="1502"/>
        <v>0</v>
      </c>
      <c r="AP1240" s="12"/>
      <c r="AQ1240" s="13"/>
      <c r="AR1240" s="11">
        <f t="shared" si="1503"/>
        <v>0</v>
      </c>
      <c r="AS1240" s="12"/>
      <c r="AT1240" s="23"/>
      <c r="AU1240" s="7" t="s">
        <v>42</v>
      </c>
    </row>
    <row r="1241" spans="1:47" ht="14.45" customHeight="1">
      <c r="A1241" s="598"/>
      <c r="B1241" s="649"/>
      <c r="C1241" s="601"/>
      <c r="D1241" s="604"/>
      <c r="E1241" s="607"/>
      <c r="F1241" s="2" t="s">
        <v>311</v>
      </c>
      <c r="G1241" s="13"/>
      <c r="H1241" s="11">
        <f t="shared" si="1491"/>
        <v>0</v>
      </c>
      <c r="I1241" s="12"/>
      <c r="J1241" s="13"/>
      <c r="K1241" s="11">
        <f t="shared" si="1492"/>
        <v>0</v>
      </c>
      <c r="L1241" s="12"/>
      <c r="M1241" s="13"/>
      <c r="N1241" s="11">
        <f t="shared" si="1493"/>
        <v>0</v>
      </c>
      <c r="O1241" s="12"/>
      <c r="P1241" s="13"/>
      <c r="Q1241" s="11">
        <f t="shared" si="1494"/>
        <v>0</v>
      </c>
      <c r="R1241" s="12"/>
      <c r="S1241" s="13"/>
      <c r="T1241" s="11">
        <f t="shared" si="1495"/>
        <v>0</v>
      </c>
      <c r="U1241" s="12"/>
      <c r="V1241" s="13"/>
      <c r="W1241" s="11">
        <f t="shared" si="1496"/>
        <v>0</v>
      </c>
      <c r="X1241" s="127"/>
      <c r="Y1241" s="13"/>
      <c r="Z1241" s="11">
        <f t="shared" si="1497"/>
        <v>0</v>
      </c>
      <c r="AA1241" s="12"/>
      <c r="AB1241" s="13"/>
      <c r="AC1241" s="11">
        <f t="shared" si="1498"/>
        <v>0</v>
      </c>
      <c r="AD1241" s="12"/>
      <c r="AE1241" s="13"/>
      <c r="AF1241" s="11">
        <f t="shared" si="1499"/>
        <v>0</v>
      </c>
      <c r="AG1241" s="12"/>
      <c r="AH1241" s="13"/>
      <c r="AI1241" s="11">
        <f t="shared" si="1500"/>
        <v>0</v>
      </c>
      <c r="AJ1241" s="12"/>
      <c r="AK1241" s="13"/>
      <c r="AL1241" s="11">
        <f t="shared" si="1501"/>
        <v>0</v>
      </c>
      <c r="AM1241" s="12"/>
      <c r="AN1241" s="13"/>
      <c r="AO1241" s="11">
        <f t="shared" si="1502"/>
        <v>0</v>
      </c>
      <c r="AP1241" s="12"/>
      <c r="AQ1241" s="13"/>
      <c r="AR1241" s="11">
        <f t="shared" si="1503"/>
        <v>0</v>
      </c>
      <c r="AS1241" s="12"/>
      <c r="AT1241" s="23"/>
      <c r="AU1241" s="592" t="e">
        <f>AU1238/AU1232</f>
        <v>#DIV/0!</v>
      </c>
    </row>
    <row r="1242" spans="1:47" ht="15" customHeight="1">
      <c r="A1242" s="599"/>
      <c r="B1242" s="650"/>
      <c r="C1242" s="602"/>
      <c r="D1242" s="605"/>
      <c r="E1242" s="608"/>
      <c r="F1242" s="67" t="s">
        <v>312</v>
      </c>
      <c r="G1242" s="15"/>
      <c r="H1242" s="16">
        <f t="shared" si="1491"/>
        <v>0</v>
      </c>
      <c r="I1242" s="17"/>
      <c r="J1242" s="15"/>
      <c r="K1242" s="16">
        <f t="shared" si="1492"/>
        <v>0</v>
      </c>
      <c r="L1242" s="17"/>
      <c r="M1242" s="15"/>
      <c r="N1242" s="16">
        <f t="shared" si="1493"/>
        <v>0</v>
      </c>
      <c r="O1242" s="17"/>
      <c r="P1242" s="15"/>
      <c r="Q1242" s="16">
        <f t="shared" si="1494"/>
        <v>0</v>
      </c>
      <c r="R1242" s="17"/>
      <c r="S1242" s="15"/>
      <c r="T1242" s="16">
        <f t="shared" si="1495"/>
        <v>0</v>
      </c>
      <c r="U1242" s="17"/>
      <c r="V1242" s="15"/>
      <c r="W1242" s="16">
        <f t="shared" si="1496"/>
        <v>0</v>
      </c>
      <c r="X1242" s="128"/>
      <c r="Y1242" s="15"/>
      <c r="Z1242" s="16">
        <f t="shared" si="1497"/>
        <v>0</v>
      </c>
      <c r="AA1242" s="17"/>
      <c r="AB1242" s="15"/>
      <c r="AC1242" s="16">
        <f t="shared" si="1498"/>
        <v>0</v>
      </c>
      <c r="AD1242" s="17"/>
      <c r="AE1242" s="15"/>
      <c r="AF1242" s="16">
        <f t="shared" si="1499"/>
        <v>0</v>
      </c>
      <c r="AG1242" s="17"/>
      <c r="AH1242" s="15"/>
      <c r="AI1242" s="16">
        <f t="shared" si="1500"/>
        <v>0</v>
      </c>
      <c r="AJ1242" s="17"/>
      <c r="AK1242" s="15"/>
      <c r="AL1242" s="16">
        <f t="shared" si="1501"/>
        <v>0</v>
      </c>
      <c r="AM1242" s="17"/>
      <c r="AN1242" s="15"/>
      <c r="AO1242" s="16">
        <f t="shared" si="1502"/>
        <v>0</v>
      </c>
      <c r="AP1242" s="17"/>
      <c r="AQ1242" s="15"/>
      <c r="AR1242" s="16">
        <f t="shared" si="1503"/>
        <v>0</v>
      </c>
      <c r="AS1242" s="17"/>
      <c r="AT1242" s="24"/>
      <c r="AU1242" s="666"/>
    </row>
    <row r="1243" spans="1:47" ht="15" customHeight="1">
      <c r="A1243" s="475" t="s">
        <v>22</v>
      </c>
      <c r="B1243" s="651" t="s">
        <v>18</v>
      </c>
      <c r="C1243" s="498" t="s">
        <v>19</v>
      </c>
      <c r="D1243" s="498" t="s">
        <v>204</v>
      </c>
      <c r="E1243" s="498" t="s">
        <v>21</v>
      </c>
      <c r="F1243" s="594" t="s">
        <v>23</v>
      </c>
      <c r="G1243" s="473" t="s">
        <v>24</v>
      </c>
      <c r="H1243" s="475" t="s">
        <v>25</v>
      </c>
      <c r="I1243" s="477" t="s">
        <v>26</v>
      </c>
      <c r="J1243" s="473" t="s">
        <v>24</v>
      </c>
      <c r="K1243" s="475" t="s">
        <v>25</v>
      </c>
      <c r="L1243" s="477" t="s">
        <v>26</v>
      </c>
      <c r="M1243" s="473" t="s">
        <v>24</v>
      </c>
      <c r="N1243" s="475" t="s">
        <v>25</v>
      </c>
      <c r="O1243" s="477" t="s">
        <v>26</v>
      </c>
      <c r="P1243" s="473" t="s">
        <v>24</v>
      </c>
      <c r="Q1243" s="475" t="s">
        <v>25</v>
      </c>
      <c r="R1243" s="477" t="s">
        <v>26</v>
      </c>
      <c r="S1243" s="473" t="s">
        <v>24</v>
      </c>
      <c r="T1243" s="475" t="s">
        <v>25</v>
      </c>
      <c r="U1243" s="477" t="s">
        <v>26</v>
      </c>
      <c r="V1243" s="473" t="s">
        <v>24</v>
      </c>
      <c r="W1243" s="475" t="s">
        <v>25</v>
      </c>
      <c r="X1243" s="647" t="s">
        <v>26</v>
      </c>
      <c r="Y1243" s="473" t="s">
        <v>24</v>
      </c>
      <c r="Z1243" s="475" t="s">
        <v>25</v>
      </c>
      <c r="AA1243" s="477" t="s">
        <v>26</v>
      </c>
      <c r="AB1243" s="473" t="s">
        <v>24</v>
      </c>
      <c r="AC1243" s="475" t="s">
        <v>25</v>
      </c>
      <c r="AD1243" s="477" t="s">
        <v>26</v>
      </c>
      <c r="AE1243" s="473" t="s">
        <v>24</v>
      </c>
      <c r="AF1243" s="475" t="s">
        <v>25</v>
      </c>
      <c r="AG1243" s="477" t="s">
        <v>26</v>
      </c>
      <c r="AH1243" s="473" t="s">
        <v>24</v>
      </c>
      <c r="AI1243" s="475" t="s">
        <v>25</v>
      </c>
      <c r="AJ1243" s="477" t="s">
        <v>26</v>
      </c>
      <c r="AK1243" s="473" t="s">
        <v>24</v>
      </c>
      <c r="AL1243" s="475" t="s">
        <v>25</v>
      </c>
      <c r="AM1243" s="477" t="s">
        <v>26</v>
      </c>
      <c r="AN1243" s="473" t="s">
        <v>24</v>
      </c>
      <c r="AO1243" s="475" t="s">
        <v>25</v>
      </c>
      <c r="AP1243" s="477" t="s">
        <v>26</v>
      </c>
      <c r="AQ1243" s="473" t="s">
        <v>24</v>
      </c>
      <c r="AR1243" s="475" t="s">
        <v>25</v>
      </c>
      <c r="AS1243" s="477" t="s">
        <v>26</v>
      </c>
      <c r="AT1243" s="617" t="s">
        <v>24</v>
      </c>
      <c r="AU1243" s="521" t="s">
        <v>27</v>
      </c>
    </row>
    <row r="1244" spans="1:47" ht="15" customHeight="1">
      <c r="A1244" s="476"/>
      <c r="B1244" s="652"/>
      <c r="C1244" s="499"/>
      <c r="D1244" s="499"/>
      <c r="E1244" s="499"/>
      <c r="F1244" s="558"/>
      <c r="G1244" s="474"/>
      <c r="H1244" s="476"/>
      <c r="I1244" s="478"/>
      <c r="J1244" s="474"/>
      <c r="K1244" s="476"/>
      <c r="L1244" s="478"/>
      <c r="M1244" s="474"/>
      <c r="N1244" s="476"/>
      <c r="O1244" s="478"/>
      <c r="P1244" s="474"/>
      <c r="Q1244" s="476"/>
      <c r="R1244" s="478"/>
      <c r="S1244" s="474"/>
      <c r="T1244" s="476"/>
      <c r="U1244" s="478"/>
      <c r="V1244" s="474"/>
      <c r="W1244" s="476"/>
      <c r="X1244" s="559"/>
      <c r="Y1244" s="474"/>
      <c r="Z1244" s="476"/>
      <c r="AA1244" s="478"/>
      <c r="AB1244" s="474"/>
      <c r="AC1244" s="476"/>
      <c r="AD1244" s="478"/>
      <c r="AE1244" s="474"/>
      <c r="AF1244" s="476"/>
      <c r="AG1244" s="478"/>
      <c r="AH1244" s="474"/>
      <c r="AI1244" s="476"/>
      <c r="AJ1244" s="478"/>
      <c r="AK1244" s="474"/>
      <c r="AL1244" s="476"/>
      <c r="AM1244" s="478"/>
      <c r="AN1244" s="474"/>
      <c r="AO1244" s="476"/>
      <c r="AP1244" s="478"/>
      <c r="AQ1244" s="474"/>
      <c r="AR1244" s="476"/>
      <c r="AS1244" s="478"/>
      <c r="AT1244" s="595"/>
      <c r="AU1244" s="522"/>
    </row>
    <row r="1245" spans="1:47" ht="15" customHeight="1">
      <c r="A1245" s="618" t="s">
        <v>244</v>
      </c>
      <c r="B1245" s="653" t="s">
        <v>548</v>
      </c>
      <c r="C1245" s="621">
        <v>2130</v>
      </c>
      <c r="D1245" s="624">
        <v>756</v>
      </c>
      <c r="E1245" s="627" t="s">
        <v>549</v>
      </c>
      <c r="F1245" s="95" t="s">
        <v>31</v>
      </c>
      <c r="G1245" s="13"/>
      <c r="H1245" s="9">
        <f t="shared" ref="H1245:H1256" si="1504">G1245-I1245</f>
        <v>0</v>
      </c>
      <c r="I1245" s="10"/>
      <c r="J1245" s="13"/>
      <c r="K1245" s="9">
        <f t="shared" ref="K1245:K1256" si="1505">J1245-L1245</f>
        <v>0</v>
      </c>
      <c r="L1245" s="10"/>
      <c r="M1245" s="13"/>
      <c r="N1245" s="9">
        <f t="shared" ref="N1245:N1256" si="1506">M1245-O1245</f>
        <v>0</v>
      </c>
      <c r="O1245" s="10"/>
      <c r="P1245" s="13"/>
      <c r="Q1245" s="9">
        <f t="shared" ref="Q1245:Q1256" si="1507">P1245-R1245</f>
        <v>0</v>
      </c>
      <c r="R1245" s="10"/>
      <c r="S1245" s="13"/>
      <c r="T1245" s="9">
        <f t="shared" ref="T1245:T1256" si="1508">S1245-U1245</f>
        <v>0</v>
      </c>
      <c r="U1245" s="10"/>
      <c r="V1245" s="13"/>
      <c r="W1245" s="9">
        <f t="shared" ref="W1245:W1256" si="1509">V1245-X1245</f>
        <v>0</v>
      </c>
      <c r="X1245" s="126"/>
      <c r="Y1245" s="13"/>
      <c r="Z1245" s="9">
        <f t="shared" ref="Z1245:Z1256" si="1510">Y1245-AA1245</f>
        <v>0</v>
      </c>
      <c r="AA1245" s="10"/>
      <c r="AB1245" s="13"/>
      <c r="AC1245" s="9">
        <f t="shared" ref="AC1245:AC1256" si="1511">AB1245-AD1245</f>
        <v>0</v>
      </c>
      <c r="AD1245" s="10"/>
      <c r="AE1245" s="13"/>
      <c r="AF1245" s="9">
        <f t="shared" ref="AF1245:AF1256" si="1512">AE1245-AG1245</f>
        <v>0</v>
      </c>
      <c r="AG1245" s="10"/>
      <c r="AH1245" s="13"/>
      <c r="AI1245" s="9">
        <f t="shared" ref="AI1245:AI1256" si="1513">AH1245-AJ1245</f>
        <v>0</v>
      </c>
      <c r="AJ1245" s="10"/>
      <c r="AK1245" s="13"/>
      <c r="AL1245" s="9">
        <f t="shared" ref="AL1245:AL1256" si="1514">AK1245-AM1245</f>
        <v>0</v>
      </c>
      <c r="AM1245" s="10"/>
      <c r="AN1245" s="13"/>
      <c r="AO1245" s="9">
        <f t="shared" ref="AO1245:AO1256" si="1515">AN1245-AP1245</f>
        <v>0</v>
      </c>
      <c r="AP1245" s="10"/>
      <c r="AQ1245" s="13"/>
      <c r="AR1245" s="9">
        <f t="shared" ref="AR1245:AR1256" si="1516">AQ1245-AS1245</f>
        <v>0</v>
      </c>
      <c r="AS1245" s="10"/>
      <c r="AT1245" s="23"/>
      <c r="AU1245" s="4" t="s">
        <v>32</v>
      </c>
    </row>
    <row r="1246" spans="1:47" ht="14.45" customHeight="1">
      <c r="A1246" s="619"/>
      <c r="B1246" s="654"/>
      <c r="C1246" s="622"/>
      <c r="D1246" s="625"/>
      <c r="E1246" s="628"/>
      <c r="F1246" s="96" t="s">
        <v>33</v>
      </c>
      <c r="G1246" s="13"/>
      <c r="H1246" s="11">
        <f t="shared" si="1504"/>
        <v>0</v>
      </c>
      <c r="I1246" s="12"/>
      <c r="J1246" s="13"/>
      <c r="K1246" s="11">
        <f t="shared" si="1505"/>
        <v>0</v>
      </c>
      <c r="L1246" s="12"/>
      <c r="M1246" s="13"/>
      <c r="N1246" s="11">
        <f t="shared" si="1506"/>
        <v>0</v>
      </c>
      <c r="O1246" s="12"/>
      <c r="P1246" s="13"/>
      <c r="Q1246" s="11">
        <f t="shared" si="1507"/>
        <v>0</v>
      </c>
      <c r="R1246" s="12"/>
      <c r="S1246" s="13"/>
      <c r="T1246" s="11">
        <f t="shared" si="1508"/>
        <v>0</v>
      </c>
      <c r="U1246" s="12"/>
      <c r="V1246" s="13"/>
      <c r="W1246" s="11">
        <f t="shared" si="1509"/>
        <v>0</v>
      </c>
      <c r="X1246" s="127"/>
      <c r="Y1246" s="13"/>
      <c r="Z1246" s="11">
        <f t="shared" si="1510"/>
        <v>0</v>
      </c>
      <c r="AA1246" s="12"/>
      <c r="AB1246" s="13"/>
      <c r="AC1246" s="11">
        <f t="shared" si="1511"/>
        <v>0</v>
      </c>
      <c r="AD1246" s="12"/>
      <c r="AE1246" s="13"/>
      <c r="AF1246" s="11">
        <f t="shared" si="1512"/>
        <v>0</v>
      </c>
      <c r="AG1246" s="12"/>
      <c r="AH1246" s="13"/>
      <c r="AI1246" s="11">
        <f t="shared" si="1513"/>
        <v>0</v>
      </c>
      <c r="AJ1246" s="12"/>
      <c r="AK1246" s="13"/>
      <c r="AL1246" s="11">
        <f t="shared" si="1514"/>
        <v>0</v>
      </c>
      <c r="AM1246" s="12"/>
      <c r="AN1246" s="13"/>
      <c r="AO1246" s="11">
        <f t="shared" si="1515"/>
        <v>0</v>
      </c>
      <c r="AP1246" s="12"/>
      <c r="AQ1246" s="13"/>
      <c r="AR1246" s="11">
        <f t="shared" si="1516"/>
        <v>0</v>
      </c>
      <c r="AS1246" s="12"/>
      <c r="AT1246" s="23"/>
      <c r="AU1246" s="590">
        <f>SUM(G1245:G1256,J1245:J1256,M1245:M1256,P1245:P1256,S1245:S1256,AT1245:AT1256,V1245:V1256,Y1245:Y1256,AB1245:AB1256,AE1245:AE1256,AH1245:AH1256,AK1245:AK1256,AN1245:AN1256,AQ1245:AQ1256)</f>
        <v>0</v>
      </c>
    </row>
    <row r="1247" spans="1:47" ht="14.45" customHeight="1">
      <c r="A1247" s="619"/>
      <c r="B1247" s="654"/>
      <c r="C1247" s="622"/>
      <c r="D1247" s="625"/>
      <c r="E1247" s="628"/>
      <c r="F1247" s="96" t="s">
        <v>34</v>
      </c>
      <c r="G1247" s="13"/>
      <c r="H1247" s="11">
        <f t="shared" si="1504"/>
        <v>0</v>
      </c>
      <c r="I1247" s="12"/>
      <c r="J1247" s="13"/>
      <c r="K1247" s="11">
        <f t="shared" si="1505"/>
        <v>0</v>
      </c>
      <c r="L1247" s="12"/>
      <c r="M1247" s="13"/>
      <c r="N1247" s="11">
        <f t="shared" si="1506"/>
        <v>0</v>
      </c>
      <c r="O1247" s="12"/>
      <c r="P1247" s="13"/>
      <c r="Q1247" s="11">
        <f t="shared" si="1507"/>
        <v>0</v>
      </c>
      <c r="R1247" s="12"/>
      <c r="S1247" s="13"/>
      <c r="T1247" s="11">
        <f t="shared" si="1508"/>
        <v>0</v>
      </c>
      <c r="U1247" s="12"/>
      <c r="V1247" s="13"/>
      <c r="W1247" s="11">
        <f t="shared" si="1509"/>
        <v>0</v>
      </c>
      <c r="X1247" s="127"/>
      <c r="Y1247" s="13"/>
      <c r="Z1247" s="11">
        <f t="shared" si="1510"/>
        <v>0</v>
      </c>
      <c r="AA1247" s="12"/>
      <c r="AB1247" s="13"/>
      <c r="AC1247" s="11">
        <f t="shared" si="1511"/>
        <v>0</v>
      </c>
      <c r="AD1247" s="12"/>
      <c r="AE1247" s="13"/>
      <c r="AF1247" s="11">
        <f t="shared" si="1512"/>
        <v>0</v>
      </c>
      <c r="AG1247" s="12"/>
      <c r="AH1247" s="13"/>
      <c r="AI1247" s="11">
        <f t="shared" si="1513"/>
        <v>0</v>
      </c>
      <c r="AJ1247" s="12"/>
      <c r="AK1247" s="13"/>
      <c r="AL1247" s="11">
        <f t="shared" si="1514"/>
        <v>0</v>
      </c>
      <c r="AM1247" s="12"/>
      <c r="AN1247" s="13"/>
      <c r="AO1247" s="11">
        <f t="shared" si="1515"/>
        <v>0</v>
      </c>
      <c r="AP1247" s="12"/>
      <c r="AQ1247" s="13"/>
      <c r="AR1247" s="11">
        <f t="shared" si="1516"/>
        <v>0</v>
      </c>
      <c r="AS1247" s="12"/>
      <c r="AT1247" s="23"/>
      <c r="AU1247" s="591"/>
    </row>
    <row r="1248" spans="1:47" ht="14.45" customHeight="1">
      <c r="A1248" s="619"/>
      <c r="B1248" s="654"/>
      <c r="C1248" s="622"/>
      <c r="D1248" s="625"/>
      <c r="E1248" s="628"/>
      <c r="F1248" s="96" t="s">
        <v>36</v>
      </c>
      <c r="G1248" s="13"/>
      <c r="H1248" s="11">
        <f t="shared" si="1504"/>
        <v>0</v>
      </c>
      <c r="I1248" s="12"/>
      <c r="J1248" s="13"/>
      <c r="K1248" s="11">
        <f t="shared" si="1505"/>
        <v>0</v>
      </c>
      <c r="L1248" s="12"/>
      <c r="M1248" s="13"/>
      <c r="N1248" s="11">
        <f t="shared" si="1506"/>
        <v>0</v>
      </c>
      <c r="O1248" s="12"/>
      <c r="P1248" s="13"/>
      <c r="Q1248" s="11">
        <f t="shared" si="1507"/>
        <v>0</v>
      </c>
      <c r="R1248" s="12"/>
      <c r="S1248" s="13"/>
      <c r="T1248" s="11">
        <f t="shared" si="1508"/>
        <v>0</v>
      </c>
      <c r="U1248" s="12"/>
      <c r="V1248" s="13"/>
      <c r="W1248" s="11">
        <f t="shared" si="1509"/>
        <v>0</v>
      </c>
      <c r="X1248" s="127"/>
      <c r="Y1248" s="13"/>
      <c r="Z1248" s="11">
        <f t="shared" si="1510"/>
        <v>0</v>
      </c>
      <c r="AA1248" s="12"/>
      <c r="AB1248" s="13"/>
      <c r="AC1248" s="11">
        <f t="shared" si="1511"/>
        <v>0</v>
      </c>
      <c r="AD1248" s="12"/>
      <c r="AE1248" s="13"/>
      <c r="AF1248" s="11">
        <f t="shared" si="1512"/>
        <v>0</v>
      </c>
      <c r="AG1248" s="12"/>
      <c r="AH1248" s="13"/>
      <c r="AI1248" s="11">
        <f t="shared" si="1513"/>
        <v>0</v>
      </c>
      <c r="AJ1248" s="12"/>
      <c r="AK1248" s="13"/>
      <c r="AL1248" s="11">
        <f t="shared" si="1514"/>
        <v>0</v>
      </c>
      <c r="AM1248" s="12"/>
      <c r="AN1248" s="13"/>
      <c r="AO1248" s="11">
        <f t="shared" si="1515"/>
        <v>0</v>
      </c>
      <c r="AP1248" s="12"/>
      <c r="AQ1248" s="13"/>
      <c r="AR1248" s="11">
        <f t="shared" si="1516"/>
        <v>0</v>
      </c>
      <c r="AS1248" s="12"/>
      <c r="AT1248" s="23"/>
      <c r="AU1248" s="7" t="s">
        <v>35</v>
      </c>
    </row>
    <row r="1249" spans="1:47" ht="14.45" customHeight="1">
      <c r="A1249" s="619"/>
      <c r="B1249" s="654"/>
      <c r="C1249" s="622"/>
      <c r="D1249" s="625"/>
      <c r="E1249" s="628"/>
      <c r="F1249" s="96" t="s">
        <v>37</v>
      </c>
      <c r="G1249" s="13"/>
      <c r="H1249" s="11">
        <f t="shared" si="1504"/>
        <v>0</v>
      </c>
      <c r="I1249" s="12"/>
      <c r="J1249" s="13"/>
      <c r="K1249" s="11">
        <f t="shared" si="1505"/>
        <v>0</v>
      </c>
      <c r="L1249" s="12"/>
      <c r="M1249" s="13"/>
      <c r="N1249" s="11">
        <f t="shared" si="1506"/>
        <v>0</v>
      </c>
      <c r="O1249" s="12"/>
      <c r="P1249" s="13"/>
      <c r="Q1249" s="11">
        <f t="shared" si="1507"/>
        <v>0</v>
      </c>
      <c r="R1249" s="12"/>
      <c r="S1249" s="13"/>
      <c r="T1249" s="11">
        <f t="shared" si="1508"/>
        <v>0</v>
      </c>
      <c r="U1249" s="12"/>
      <c r="V1249" s="13"/>
      <c r="W1249" s="11">
        <f t="shared" si="1509"/>
        <v>0</v>
      </c>
      <c r="X1249" s="127"/>
      <c r="Y1249" s="13"/>
      <c r="Z1249" s="11">
        <f t="shared" si="1510"/>
        <v>0</v>
      </c>
      <c r="AA1249" s="12"/>
      <c r="AB1249" s="13"/>
      <c r="AC1249" s="11">
        <f t="shared" si="1511"/>
        <v>0</v>
      </c>
      <c r="AD1249" s="12"/>
      <c r="AE1249" s="13"/>
      <c r="AF1249" s="11">
        <f t="shared" si="1512"/>
        <v>0</v>
      </c>
      <c r="AG1249" s="12"/>
      <c r="AH1249" s="13"/>
      <c r="AI1249" s="11">
        <f t="shared" si="1513"/>
        <v>0</v>
      </c>
      <c r="AJ1249" s="12"/>
      <c r="AK1249" s="13"/>
      <c r="AL1249" s="11">
        <f t="shared" si="1514"/>
        <v>0</v>
      </c>
      <c r="AM1249" s="12"/>
      <c r="AN1249" s="13"/>
      <c r="AO1249" s="11">
        <f t="shared" si="1515"/>
        <v>0</v>
      </c>
      <c r="AP1249" s="12"/>
      <c r="AQ1249" s="13"/>
      <c r="AR1249" s="11">
        <f t="shared" si="1516"/>
        <v>0</v>
      </c>
      <c r="AS1249" s="12"/>
      <c r="AT1249" s="23"/>
      <c r="AU1249" s="590">
        <f>SUM(H1245:H1256,K1245:K1256,N1245:N1256,Q1245:Q1256,T1245:T1256,W1245:W1256,Z1245:Z1256,AC1245:AC1256,AF1245:AF1256,AI1245:AI1256,AL1245:AL1256,AO1245:AO1256,AR1245:AR1256)</f>
        <v>0</v>
      </c>
    </row>
    <row r="1250" spans="1:47" ht="14.45" customHeight="1">
      <c r="A1250" s="619"/>
      <c r="B1250" s="654"/>
      <c r="C1250" s="622"/>
      <c r="D1250" s="625"/>
      <c r="E1250" s="628"/>
      <c r="F1250" s="96" t="s">
        <v>40</v>
      </c>
      <c r="G1250" s="13"/>
      <c r="H1250" s="11">
        <f t="shared" si="1504"/>
        <v>0</v>
      </c>
      <c r="I1250" s="12"/>
      <c r="J1250" s="13"/>
      <c r="K1250" s="11">
        <f t="shared" si="1505"/>
        <v>0</v>
      </c>
      <c r="L1250" s="12"/>
      <c r="M1250" s="13"/>
      <c r="N1250" s="11">
        <f t="shared" si="1506"/>
        <v>0</v>
      </c>
      <c r="O1250" s="12"/>
      <c r="P1250" s="13"/>
      <c r="Q1250" s="11">
        <f t="shared" si="1507"/>
        <v>0</v>
      </c>
      <c r="R1250" s="12"/>
      <c r="S1250" s="13"/>
      <c r="T1250" s="11">
        <f t="shared" si="1508"/>
        <v>0</v>
      </c>
      <c r="U1250" s="12"/>
      <c r="V1250" s="13"/>
      <c r="W1250" s="11">
        <f t="shared" si="1509"/>
        <v>0</v>
      </c>
      <c r="X1250" s="127"/>
      <c r="Y1250" s="13"/>
      <c r="Z1250" s="11">
        <f t="shared" si="1510"/>
        <v>0</v>
      </c>
      <c r="AA1250" s="12"/>
      <c r="AB1250" s="13"/>
      <c r="AC1250" s="11">
        <f t="shared" si="1511"/>
        <v>0</v>
      </c>
      <c r="AD1250" s="12"/>
      <c r="AE1250" s="13"/>
      <c r="AF1250" s="11">
        <f t="shared" si="1512"/>
        <v>0</v>
      </c>
      <c r="AG1250" s="12"/>
      <c r="AH1250" s="13"/>
      <c r="AI1250" s="11">
        <f t="shared" si="1513"/>
        <v>0</v>
      </c>
      <c r="AJ1250" s="12"/>
      <c r="AK1250" s="13"/>
      <c r="AL1250" s="11">
        <f t="shared" si="1514"/>
        <v>0</v>
      </c>
      <c r="AM1250" s="12"/>
      <c r="AN1250" s="13"/>
      <c r="AO1250" s="11">
        <f t="shared" si="1515"/>
        <v>0</v>
      </c>
      <c r="AP1250" s="12"/>
      <c r="AQ1250" s="13"/>
      <c r="AR1250" s="11">
        <f t="shared" si="1516"/>
        <v>0</v>
      </c>
      <c r="AS1250" s="12"/>
      <c r="AT1250" s="23"/>
      <c r="AU1250" s="591"/>
    </row>
    <row r="1251" spans="1:47" ht="14.45" customHeight="1">
      <c r="A1251" s="619"/>
      <c r="B1251" s="654"/>
      <c r="C1251" s="622"/>
      <c r="D1251" s="625"/>
      <c r="E1251" s="628"/>
      <c r="F1251" s="96" t="s">
        <v>41</v>
      </c>
      <c r="G1251" s="13"/>
      <c r="H1251" s="11">
        <f t="shared" si="1504"/>
        <v>0</v>
      </c>
      <c r="I1251" s="12"/>
      <c r="J1251" s="13"/>
      <c r="K1251" s="11">
        <f t="shared" si="1505"/>
        <v>0</v>
      </c>
      <c r="L1251" s="12"/>
      <c r="M1251" s="13"/>
      <c r="N1251" s="11">
        <f t="shared" si="1506"/>
        <v>0</v>
      </c>
      <c r="O1251" s="12"/>
      <c r="P1251" s="13"/>
      <c r="Q1251" s="11">
        <f t="shared" si="1507"/>
        <v>0</v>
      </c>
      <c r="R1251" s="12"/>
      <c r="S1251" s="13"/>
      <c r="T1251" s="11">
        <f t="shared" si="1508"/>
        <v>0</v>
      </c>
      <c r="U1251" s="12"/>
      <c r="V1251" s="13"/>
      <c r="W1251" s="11">
        <f t="shared" si="1509"/>
        <v>0</v>
      </c>
      <c r="X1251" s="127"/>
      <c r="Y1251" s="13"/>
      <c r="Z1251" s="11">
        <f t="shared" si="1510"/>
        <v>0</v>
      </c>
      <c r="AA1251" s="12"/>
      <c r="AB1251" s="13"/>
      <c r="AC1251" s="11">
        <f t="shared" si="1511"/>
        <v>0</v>
      </c>
      <c r="AD1251" s="12"/>
      <c r="AE1251" s="13"/>
      <c r="AF1251" s="11">
        <f t="shared" si="1512"/>
        <v>0</v>
      </c>
      <c r="AG1251" s="12"/>
      <c r="AH1251" s="13"/>
      <c r="AI1251" s="11">
        <f t="shared" si="1513"/>
        <v>0</v>
      </c>
      <c r="AJ1251" s="12"/>
      <c r="AK1251" s="13"/>
      <c r="AL1251" s="11">
        <f t="shared" si="1514"/>
        <v>0</v>
      </c>
      <c r="AM1251" s="12"/>
      <c r="AN1251" s="13"/>
      <c r="AO1251" s="11">
        <f t="shared" si="1515"/>
        <v>0</v>
      </c>
      <c r="AP1251" s="12"/>
      <c r="AQ1251" s="13"/>
      <c r="AR1251" s="11">
        <f t="shared" si="1516"/>
        <v>0</v>
      </c>
      <c r="AS1251" s="12"/>
      <c r="AT1251" s="23"/>
      <c r="AU1251" s="7" t="s">
        <v>38</v>
      </c>
    </row>
    <row r="1252" spans="1:47" ht="14.45" customHeight="1">
      <c r="A1252" s="619"/>
      <c r="B1252" s="654"/>
      <c r="C1252" s="622"/>
      <c r="D1252" s="625"/>
      <c r="E1252" s="628"/>
      <c r="F1252" s="96" t="s">
        <v>43</v>
      </c>
      <c r="G1252" s="13"/>
      <c r="H1252" s="11">
        <f t="shared" si="1504"/>
        <v>0</v>
      </c>
      <c r="I1252" s="12"/>
      <c r="J1252" s="13"/>
      <c r="K1252" s="11">
        <f t="shared" si="1505"/>
        <v>0</v>
      </c>
      <c r="L1252" s="12"/>
      <c r="M1252" s="13"/>
      <c r="N1252" s="11">
        <f t="shared" si="1506"/>
        <v>0</v>
      </c>
      <c r="O1252" s="12"/>
      <c r="P1252" s="13"/>
      <c r="Q1252" s="11">
        <f t="shared" si="1507"/>
        <v>0</v>
      </c>
      <c r="R1252" s="12"/>
      <c r="S1252" s="13"/>
      <c r="T1252" s="11">
        <f t="shared" si="1508"/>
        <v>0</v>
      </c>
      <c r="U1252" s="12"/>
      <c r="V1252" s="13"/>
      <c r="W1252" s="11">
        <f t="shared" si="1509"/>
        <v>0</v>
      </c>
      <c r="X1252" s="127"/>
      <c r="Y1252" s="13"/>
      <c r="Z1252" s="11">
        <f t="shared" si="1510"/>
        <v>0</v>
      </c>
      <c r="AA1252" s="12"/>
      <c r="AB1252" s="13"/>
      <c r="AC1252" s="11">
        <f t="shared" si="1511"/>
        <v>0</v>
      </c>
      <c r="AD1252" s="12"/>
      <c r="AE1252" s="13"/>
      <c r="AF1252" s="11">
        <f t="shared" si="1512"/>
        <v>0</v>
      </c>
      <c r="AG1252" s="12"/>
      <c r="AH1252" s="13"/>
      <c r="AI1252" s="11">
        <f t="shared" si="1513"/>
        <v>0</v>
      </c>
      <c r="AJ1252" s="12"/>
      <c r="AK1252" s="13"/>
      <c r="AL1252" s="11">
        <f t="shared" si="1514"/>
        <v>0</v>
      </c>
      <c r="AM1252" s="12"/>
      <c r="AN1252" s="13"/>
      <c r="AO1252" s="11">
        <f t="shared" si="1515"/>
        <v>0</v>
      </c>
      <c r="AP1252" s="12"/>
      <c r="AQ1252" s="13"/>
      <c r="AR1252" s="11">
        <f t="shared" si="1516"/>
        <v>0</v>
      </c>
      <c r="AS1252" s="12"/>
      <c r="AT1252" s="23"/>
      <c r="AU1252" s="590">
        <f>SUM(I1245:I1256,L1245:L1256,O1245:O1256,R1245:R1256,U1245:U1256,X1245:X1256,AA1245:AA1256,AD1245:AD1256,AG1245:AG1256,AJ1245:AJ1256,AM1245:AM1256,AP1245:AP1256,AS1245:AS1256)</f>
        <v>0</v>
      </c>
    </row>
    <row r="1253" spans="1:47" ht="14.45" customHeight="1">
      <c r="A1253" s="619"/>
      <c r="B1253" s="654"/>
      <c r="C1253" s="622"/>
      <c r="D1253" s="625"/>
      <c r="E1253" s="628"/>
      <c r="F1253" s="96" t="s">
        <v>44</v>
      </c>
      <c r="G1253" s="13"/>
      <c r="H1253" s="11">
        <f t="shared" si="1504"/>
        <v>0</v>
      </c>
      <c r="I1253" s="12"/>
      <c r="J1253" s="13"/>
      <c r="K1253" s="11">
        <f t="shared" si="1505"/>
        <v>0</v>
      </c>
      <c r="L1253" s="12"/>
      <c r="M1253" s="13"/>
      <c r="N1253" s="11">
        <f t="shared" si="1506"/>
        <v>0</v>
      </c>
      <c r="O1253" s="12"/>
      <c r="P1253" s="13"/>
      <c r="Q1253" s="11">
        <f t="shared" si="1507"/>
        <v>0</v>
      </c>
      <c r="R1253" s="12"/>
      <c r="S1253" s="13"/>
      <c r="T1253" s="11">
        <f t="shared" si="1508"/>
        <v>0</v>
      </c>
      <c r="U1253" s="12"/>
      <c r="V1253" s="13"/>
      <c r="W1253" s="11">
        <f t="shared" si="1509"/>
        <v>0</v>
      </c>
      <c r="X1253" s="127"/>
      <c r="Y1253" s="13"/>
      <c r="Z1253" s="11">
        <f t="shared" si="1510"/>
        <v>0</v>
      </c>
      <c r="AA1253" s="12"/>
      <c r="AB1253" s="13"/>
      <c r="AC1253" s="11">
        <f t="shared" si="1511"/>
        <v>0</v>
      </c>
      <c r="AD1253" s="12"/>
      <c r="AE1253" s="13"/>
      <c r="AF1253" s="11">
        <f t="shared" si="1512"/>
        <v>0</v>
      </c>
      <c r="AG1253" s="12"/>
      <c r="AH1253" s="13"/>
      <c r="AI1253" s="11">
        <f t="shared" si="1513"/>
        <v>0</v>
      </c>
      <c r="AJ1253" s="12"/>
      <c r="AK1253" s="13"/>
      <c r="AL1253" s="11">
        <f t="shared" si="1514"/>
        <v>0</v>
      </c>
      <c r="AM1253" s="12"/>
      <c r="AN1253" s="13"/>
      <c r="AO1253" s="11">
        <f t="shared" si="1515"/>
        <v>0</v>
      </c>
      <c r="AP1253" s="12"/>
      <c r="AQ1253" s="13"/>
      <c r="AR1253" s="11">
        <f t="shared" si="1516"/>
        <v>0</v>
      </c>
      <c r="AS1253" s="12"/>
      <c r="AT1253" s="23"/>
      <c r="AU1253" s="591"/>
    </row>
    <row r="1254" spans="1:47" ht="13.5" customHeight="1">
      <c r="A1254" s="619"/>
      <c r="B1254" s="654"/>
      <c r="C1254" s="622"/>
      <c r="D1254" s="625"/>
      <c r="E1254" s="628"/>
      <c r="F1254" s="96" t="s">
        <v>310</v>
      </c>
      <c r="G1254" s="13"/>
      <c r="H1254" s="11">
        <f t="shared" si="1504"/>
        <v>0</v>
      </c>
      <c r="I1254" s="12"/>
      <c r="J1254" s="13"/>
      <c r="K1254" s="11">
        <f t="shared" si="1505"/>
        <v>0</v>
      </c>
      <c r="L1254" s="12"/>
      <c r="M1254" s="13"/>
      <c r="N1254" s="11">
        <f t="shared" si="1506"/>
        <v>0</v>
      </c>
      <c r="O1254" s="12"/>
      <c r="P1254" s="13"/>
      <c r="Q1254" s="11">
        <f t="shared" si="1507"/>
        <v>0</v>
      </c>
      <c r="R1254" s="12"/>
      <c r="S1254" s="13"/>
      <c r="T1254" s="11">
        <f t="shared" si="1508"/>
        <v>0</v>
      </c>
      <c r="U1254" s="12"/>
      <c r="V1254" s="13"/>
      <c r="W1254" s="11">
        <f t="shared" si="1509"/>
        <v>0</v>
      </c>
      <c r="X1254" s="127"/>
      <c r="Y1254" s="13"/>
      <c r="Z1254" s="11">
        <f t="shared" si="1510"/>
        <v>0</v>
      </c>
      <c r="AA1254" s="12"/>
      <c r="AB1254" s="13"/>
      <c r="AC1254" s="11">
        <f t="shared" si="1511"/>
        <v>0</v>
      </c>
      <c r="AD1254" s="12"/>
      <c r="AE1254" s="13"/>
      <c r="AF1254" s="11">
        <f t="shared" si="1512"/>
        <v>0</v>
      </c>
      <c r="AG1254" s="12"/>
      <c r="AH1254" s="13"/>
      <c r="AI1254" s="11">
        <f t="shared" si="1513"/>
        <v>0</v>
      </c>
      <c r="AJ1254" s="12"/>
      <c r="AK1254" s="13"/>
      <c r="AL1254" s="11">
        <f t="shared" si="1514"/>
        <v>0</v>
      </c>
      <c r="AM1254" s="12"/>
      <c r="AN1254" s="13"/>
      <c r="AO1254" s="11">
        <f t="shared" si="1515"/>
        <v>0</v>
      </c>
      <c r="AP1254" s="12"/>
      <c r="AQ1254" s="13"/>
      <c r="AR1254" s="11">
        <f t="shared" si="1516"/>
        <v>0</v>
      </c>
      <c r="AS1254" s="12"/>
      <c r="AT1254" s="23"/>
      <c r="AU1254" s="7" t="s">
        <v>42</v>
      </c>
    </row>
    <row r="1255" spans="1:47" ht="12" customHeight="1">
      <c r="A1255" s="619"/>
      <c r="B1255" s="654"/>
      <c r="C1255" s="622"/>
      <c r="D1255" s="625"/>
      <c r="E1255" s="628"/>
      <c r="F1255" s="96" t="s">
        <v>311</v>
      </c>
      <c r="G1255" s="13"/>
      <c r="H1255" s="11">
        <f t="shared" si="1504"/>
        <v>0</v>
      </c>
      <c r="I1255" s="12"/>
      <c r="J1255" s="13"/>
      <c r="K1255" s="11">
        <f t="shared" si="1505"/>
        <v>0</v>
      </c>
      <c r="L1255" s="12"/>
      <c r="M1255" s="13"/>
      <c r="N1255" s="11">
        <f t="shared" si="1506"/>
        <v>0</v>
      </c>
      <c r="O1255" s="12"/>
      <c r="P1255" s="13"/>
      <c r="Q1255" s="11">
        <f t="shared" si="1507"/>
        <v>0</v>
      </c>
      <c r="R1255" s="12"/>
      <c r="S1255" s="13"/>
      <c r="T1255" s="11">
        <f t="shared" si="1508"/>
        <v>0</v>
      </c>
      <c r="U1255" s="12"/>
      <c r="V1255" s="13"/>
      <c r="W1255" s="11">
        <f t="shared" si="1509"/>
        <v>0</v>
      </c>
      <c r="X1255" s="127"/>
      <c r="Y1255" s="13"/>
      <c r="Z1255" s="11">
        <f t="shared" si="1510"/>
        <v>0</v>
      </c>
      <c r="AA1255" s="12"/>
      <c r="AB1255" s="13"/>
      <c r="AC1255" s="11">
        <f t="shared" si="1511"/>
        <v>0</v>
      </c>
      <c r="AD1255" s="12"/>
      <c r="AE1255" s="13"/>
      <c r="AF1255" s="11">
        <f t="shared" si="1512"/>
        <v>0</v>
      </c>
      <c r="AG1255" s="12"/>
      <c r="AH1255" s="13"/>
      <c r="AI1255" s="11">
        <f t="shared" si="1513"/>
        <v>0</v>
      </c>
      <c r="AJ1255" s="12"/>
      <c r="AK1255" s="13"/>
      <c r="AL1255" s="11">
        <f t="shared" si="1514"/>
        <v>0</v>
      </c>
      <c r="AM1255" s="12"/>
      <c r="AN1255" s="13"/>
      <c r="AO1255" s="11">
        <f t="shared" si="1515"/>
        <v>0</v>
      </c>
      <c r="AP1255" s="12"/>
      <c r="AQ1255" s="13"/>
      <c r="AR1255" s="11">
        <f t="shared" si="1516"/>
        <v>0</v>
      </c>
      <c r="AS1255" s="12"/>
      <c r="AT1255" s="23"/>
      <c r="AU1255" s="592" t="e">
        <f>AU1252/AU1246</f>
        <v>#DIV/0!</v>
      </c>
    </row>
    <row r="1256" spans="1:47" ht="11.25" customHeight="1">
      <c r="A1256" s="620"/>
      <c r="B1256" s="655"/>
      <c r="C1256" s="623"/>
      <c r="D1256" s="626"/>
      <c r="E1256" s="628"/>
      <c r="F1256" s="97" t="s">
        <v>312</v>
      </c>
      <c r="G1256" s="26"/>
      <c r="H1256" s="20">
        <f t="shared" si="1504"/>
        <v>0</v>
      </c>
      <c r="I1256" s="21"/>
      <c r="J1256" s="26"/>
      <c r="K1256" s="20">
        <f t="shared" si="1505"/>
        <v>0</v>
      </c>
      <c r="L1256" s="21"/>
      <c r="M1256" s="26"/>
      <c r="N1256" s="20">
        <f t="shared" si="1506"/>
        <v>0</v>
      </c>
      <c r="O1256" s="21"/>
      <c r="P1256" s="26"/>
      <c r="Q1256" s="20">
        <f t="shared" si="1507"/>
        <v>0</v>
      </c>
      <c r="R1256" s="21"/>
      <c r="S1256" s="26"/>
      <c r="T1256" s="20">
        <f t="shared" si="1508"/>
        <v>0</v>
      </c>
      <c r="U1256" s="21"/>
      <c r="V1256" s="26"/>
      <c r="W1256" s="20">
        <f t="shared" si="1509"/>
        <v>0</v>
      </c>
      <c r="X1256" s="129"/>
      <c r="Y1256" s="26"/>
      <c r="Z1256" s="20">
        <f t="shared" si="1510"/>
        <v>0</v>
      </c>
      <c r="AA1256" s="21"/>
      <c r="AB1256" s="26"/>
      <c r="AC1256" s="20">
        <f t="shared" si="1511"/>
        <v>0</v>
      </c>
      <c r="AD1256" s="21"/>
      <c r="AE1256" s="26"/>
      <c r="AF1256" s="20">
        <f t="shared" si="1512"/>
        <v>0</v>
      </c>
      <c r="AG1256" s="21"/>
      <c r="AH1256" s="26"/>
      <c r="AI1256" s="20">
        <f t="shared" si="1513"/>
        <v>0</v>
      </c>
      <c r="AJ1256" s="21"/>
      <c r="AK1256" s="26"/>
      <c r="AL1256" s="20">
        <f t="shared" si="1514"/>
        <v>0</v>
      </c>
      <c r="AM1256" s="21"/>
      <c r="AN1256" s="26"/>
      <c r="AO1256" s="20">
        <f t="shared" si="1515"/>
        <v>0</v>
      </c>
      <c r="AP1256" s="21"/>
      <c r="AQ1256" s="26"/>
      <c r="AR1256" s="20">
        <f t="shared" si="1516"/>
        <v>0</v>
      </c>
      <c r="AS1256" s="21"/>
      <c r="AT1256" s="69"/>
      <c r="AU1256" s="616"/>
    </row>
    <row r="1257" spans="1:47" ht="21.75" customHeight="1">
      <c r="E1257" s="28"/>
      <c r="F1257" s="29" t="s">
        <v>232</v>
      </c>
      <c r="G1257" s="109">
        <f t="shared" ref="G1257:AJ1257" si="1517">SUM(G5:G1256)</f>
        <v>16011493</v>
      </c>
      <c r="H1257" s="85">
        <f t="shared" si="1517"/>
        <v>-39864</v>
      </c>
      <c r="I1257" s="110">
        <f t="shared" si="1517"/>
        <v>16051357</v>
      </c>
      <c r="J1257" s="109">
        <f t="shared" si="1517"/>
        <v>9943312</v>
      </c>
      <c r="K1257" s="85">
        <f t="shared" si="1517"/>
        <v>319882</v>
      </c>
      <c r="L1257" s="110">
        <f t="shared" si="1517"/>
        <v>9623430</v>
      </c>
      <c r="M1257" s="109">
        <f t="shared" si="1517"/>
        <v>22934650</v>
      </c>
      <c r="N1257" s="85">
        <f t="shared" si="1517"/>
        <v>393080</v>
      </c>
      <c r="O1257" s="110">
        <f t="shared" si="1517"/>
        <v>22541570</v>
      </c>
      <c r="P1257" s="109">
        <f t="shared" si="1517"/>
        <v>10533535</v>
      </c>
      <c r="Q1257" s="85">
        <f t="shared" si="1517"/>
        <v>263814</v>
      </c>
      <c r="R1257" s="110">
        <f t="shared" si="1517"/>
        <v>10269721</v>
      </c>
      <c r="S1257" s="109">
        <f t="shared" si="1517"/>
        <v>7798194</v>
      </c>
      <c r="T1257" s="85">
        <f>SUM(T5:T1256)</f>
        <v>815550</v>
      </c>
      <c r="U1257" s="110">
        <f t="shared" si="1517"/>
        <v>6982644</v>
      </c>
      <c r="V1257" s="109">
        <f t="shared" si="1517"/>
        <v>12509505</v>
      </c>
      <c r="W1257" s="85">
        <f t="shared" si="1517"/>
        <v>528817</v>
      </c>
      <c r="X1257" s="130">
        <f t="shared" si="1517"/>
        <v>11980688</v>
      </c>
      <c r="Y1257" s="109">
        <f t="shared" si="1517"/>
        <v>17318286</v>
      </c>
      <c r="Z1257" s="85">
        <f t="shared" si="1517"/>
        <v>288400</v>
      </c>
      <c r="AA1257" s="110">
        <f t="shared" si="1517"/>
        <v>16809986</v>
      </c>
      <c r="AB1257" s="109">
        <f t="shared" si="1517"/>
        <v>20296177</v>
      </c>
      <c r="AC1257" s="85">
        <f t="shared" si="1517"/>
        <v>349640</v>
      </c>
      <c r="AD1257" s="110">
        <f t="shared" si="1517"/>
        <v>18213218</v>
      </c>
      <c r="AE1257" s="109">
        <f>SUM(AE5:AE1256)</f>
        <v>12865168</v>
      </c>
      <c r="AF1257" s="85">
        <f>SUM(AF5:AF1256)</f>
        <v>0</v>
      </c>
      <c r="AG1257" s="110">
        <f t="shared" si="1517"/>
        <v>12866600</v>
      </c>
      <c r="AH1257" s="109">
        <f>SUM(AH5:AH1256)</f>
        <v>95525036</v>
      </c>
      <c r="AI1257" s="85">
        <f t="shared" si="1517"/>
        <v>25931989</v>
      </c>
      <c r="AJ1257" s="110">
        <f>SUM(AJ5:AJ1256)</f>
        <v>69593047</v>
      </c>
      <c r="AK1257" s="109">
        <f>SUM(AK5:AK1256)</f>
        <v>60097802</v>
      </c>
      <c r="AL1257" s="85">
        <f>SUM(AL5:AL1256)</f>
        <v>60097802</v>
      </c>
      <c r="AM1257" s="110">
        <f t="shared" ref="AM1257" si="1518">SUM(AM5:AM1256)</f>
        <v>0</v>
      </c>
      <c r="AN1257" s="109">
        <f t="shared" ref="AN1257" si="1519">SUM(AN5:AN1256)</f>
        <v>44348345</v>
      </c>
      <c r="AO1257" s="85">
        <f>SUM(AO5:AO1256)</f>
        <v>44348345</v>
      </c>
      <c r="AP1257" s="110">
        <f t="shared" ref="AP1257:AQ1257" si="1520">SUM(AP5:AP1256)</f>
        <v>0</v>
      </c>
      <c r="AQ1257" s="109">
        <f t="shared" si="1520"/>
        <v>13921203</v>
      </c>
      <c r="AR1257" s="85">
        <f>SUM(AR5:AR1256)</f>
        <v>13921203</v>
      </c>
      <c r="AS1257" s="110">
        <f t="shared" ref="AS1257" si="1521">SUM(AS5:AS1256)</f>
        <v>0</v>
      </c>
      <c r="AT1257" s="101">
        <f>SUM(AT5:AT1256)</f>
        <v>54690547</v>
      </c>
      <c r="AU1257" s="86"/>
    </row>
    <row r="1258" spans="1:47" ht="13.5" customHeight="1">
      <c r="E1258" s="30"/>
      <c r="G1258" s="111"/>
      <c r="H1258" s="87">
        <f>H1257/G1257</f>
        <v>-2.4897116090298386E-3</v>
      </c>
      <c r="I1258" s="112">
        <f>I1257/G1257</f>
        <v>1.0024897116090299</v>
      </c>
      <c r="J1258" s="111"/>
      <c r="K1258" s="87">
        <f>K1257/J1257</f>
        <v>3.2170568518819484E-2</v>
      </c>
      <c r="L1258" s="112">
        <f>L1257/J1257</f>
        <v>0.9678294314811805</v>
      </c>
      <c r="M1258" s="111"/>
      <c r="N1258" s="87">
        <f>N1257/M1257</f>
        <v>1.7139132273655801E-2</v>
      </c>
      <c r="O1258" s="112">
        <f>O1257/M1257</f>
        <v>0.98286086772634418</v>
      </c>
      <c r="P1258" s="111"/>
      <c r="Q1258" s="87">
        <f>Q1257/P1257</f>
        <v>2.5045153407664188E-2</v>
      </c>
      <c r="R1258" s="112">
        <f>R1257/P1257</f>
        <v>0.97495484659233578</v>
      </c>
      <c r="S1258" s="111"/>
      <c r="T1258" s="87">
        <f>T1257/S1257</f>
        <v>0.10458190704155347</v>
      </c>
      <c r="U1258" s="112">
        <f>U1257/S1257</f>
        <v>0.89541809295844654</v>
      </c>
      <c r="V1258" s="111"/>
      <c r="W1258" s="87">
        <f>W1257/V1257</f>
        <v>4.227321544697412E-2</v>
      </c>
      <c r="X1258" s="131">
        <f>X1257/V1257</f>
        <v>0.95772678455302584</v>
      </c>
      <c r="Y1258" s="111"/>
      <c r="Z1258" s="87">
        <f>Z1257/Y1257</f>
        <v>1.6652918192943574E-2</v>
      </c>
      <c r="AA1258" s="112">
        <f>AA1257/Y1257</f>
        <v>0.97064952039711094</v>
      </c>
      <c r="AB1258" s="111"/>
      <c r="AC1258" s="87">
        <f>AC1257/AB1257</f>
        <v>1.7226889576298039E-2</v>
      </c>
      <c r="AD1258" s="112">
        <f>AD1257/AB1257</f>
        <v>0.89737185480792758</v>
      </c>
      <c r="AE1258" s="111"/>
      <c r="AF1258" s="87">
        <f>AF1257/AE1257</f>
        <v>0</v>
      </c>
      <c r="AG1258" s="112">
        <f>AG1257/AE1257</f>
        <v>1.0001113083016093</v>
      </c>
      <c r="AH1258" s="111"/>
      <c r="AI1258" s="87">
        <f>AI1257/AH1257</f>
        <v>0.27146798458154991</v>
      </c>
      <c r="AJ1258" s="112">
        <f>AJ1257/AH1257</f>
        <v>0.72853201541845014</v>
      </c>
      <c r="AK1258" s="111"/>
      <c r="AL1258" s="87">
        <f>AL1257/AK1257</f>
        <v>1</v>
      </c>
      <c r="AM1258" s="112">
        <f>AM1257/AK1257</f>
        <v>0</v>
      </c>
      <c r="AN1258" s="111"/>
      <c r="AO1258" s="87">
        <f>AO1257/AN1257</f>
        <v>1</v>
      </c>
      <c r="AP1258" s="112">
        <f>AP1257/AN1257</f>
        <v>0</v>
      </c>
      <c r="AQ1258" s="111"/>
      <c r="AR1258" s="87">
        <f>AR1257/AQ1257</f>
        <v>1</v>
      </c>
      <c r="AS1258" s="112">
        <f>AS1257/AQ1257</f>
        <v>0</v>
      </c>
      <c r="AT1258" s="102"/>
      <c r="AU1258" s="55"/>
    </row>
    <row r="1259" spans="1:47" ht="13.5" customHeight="1">
      <c r="E1259" s="30"/>
      <c r="G1259" s="111"/>
      <c r="H1259" s="55"/>
      <c r="I1259" s="113"/>
      <c r="J1259" s="111"/>
      <c r="K1259" s="55"/>
      <c r="L1259" s="113"/>
      <c r="M1259" s="111"/>
      <c r="N1259" s="55"/>
      <c r="O1259" s="113"/>
      <c r="P1259" s="111"/>
      <c r="Q1259" s="55"/>
      <c r="R1259" s="113"/>
      <c r="S1259" s="111"/>
      <c r="T1259" s="55"/>
      <c r="U1259" s="113"/>
      <c r="V1259" s="111"/>
      <c r="W1259" s="55"/>
      <c r="X1259" s="91"/>
      <c r="Y1259" s="111"/>
      <c r="Z1259" s="55"/>
      <c r="AA1259" s="113"/>
      <c r="AB1259" s="111"/>
      <c r="AC1259" s="55"/>
      <c r="AD1259" s="113"/>
      <c r="AE1259" s="111"/>
      <c r="AF1259" s="55"/>
      <c r="AG1259" s="113"/>
      <c r="AH1259" s="111"/>
      <c r="AI1259" s="55"/>
      <c r="AJ1259" s="113"/>
      <c r="AK1259" s="111"/>
      <c r="AL1259" s="55"/>
      <c r="AM1259" s="113"/>
      <c r="AN1259" s="111"/>
      <c r="AO1259" s="55"/>
      <c r="AP1259" s="113"/>
      <c r="AQ1259" s="111"/>
      <c r="AR1259" s="55"/>
      <c r="AS1259" s="113"/>
      <c r="AT1259" s="102"/>
      <c r="AU1259" s="55"/>
    </row>
    <row r="1260" spans="1:47" ht="13.5" customHeight="1">
      <c r="B1260"/>
      <c r="E1260" s="640" t="s">
        <v>233</v>
      </c>
      <c r="F1260" s="641"/>
      <c r="G1260" s="642" t="s">
        <v>118</v>
      </c>
      <c r="H1260" s="643"/>
      <c r="I1260" s="644"/>
      <c r="J1260" s="642" t="s">
        <v>118</v>
      </c>
      <c r="K1260" s="643"/>
      <c r="L1260" s="644"/>
      <c r="M1260" s="642" t="s">
        <v>119</v>
      </c>
      <c r="N1260" s="643"/>
      <c r="O1260" s="644"/>
      <c r="P1260" s="506" t="s">
        <v>233</v>
      </c>
      <c r="Q1260" s="507"/>
      <c r="R1260" s="508"/>
      <c r="S1260" s="506" t="s">
        <v>233</v>
      </c>
      <c r="T1260" s="507"/>
      <c r="U1260" s="508"/>
      <c r="V1260" s="506" t="s">
        <v>233</v>
      </c>
      <c r="W1260" s="507"/>
      <c r="X1260" s="662"/>
      <c r="Y1260" s="506" t="s">
        <v>233</v>
      </c>
      <c r="Z1260" s="507"/>
      <c r="AA1260" s="508"/>
      <c r="AB1260" s="506" t="s">
        <v>233</v>
      </c>
      <c r="AC1260" s="507"/>
      <c r="AD1260" s="508"/>
      <c r="AE1260" s="506" t="s">
        <v>233</v>
      </c>
      <c r="AF1260" s="507"/>
      <c r="AG1260" s="508"/>
      <c r="AH1260" s="506" t="s">
        <v>233</v>
      </c>
      <c r="AI1260" s="507"/>
      <c r="AJ1260" s="508"/>
      <c r="AK1260" s="506" t="s">
        <v>233</v>
      </c>
      <c r="AL1260" s="507"/>
      <c r="AM1260" s="508"/>
      <c r="AN1260" s="506" t="s">
        <v>233</v>
      </c>
      <c r="AO1260" s="507"/>
      <c r="AP1260" s="508"/>
      <c r="AQ1260" s="506" t="s">
        <v>233</v>
      </c>
      <c r="AR1260" s="507"/>
      <c r="AS1260" s="508"/>
      <c r="AT1260" s="663" t="s">
        <v>17</v>
      </c>
      <c r="AU1260" s="643"/>
    </row>
    <row r="1261" spans="1:47" ht="30" customHeight="1">
      <c r="B1261"/>
      <c r="E1261" s="634" t="s">
        <v>550</v>
      </c>
      <c r="F1261" s="635"/>
      <c r="G1261" s="111"/>
      <c r="H1261" s="55"/>
      <c r="I1261" s="114">
        <v>18327117</v>
      </c>
      <c r="J1261" s="111"/>
      <c r="K1261" s="55"/>
      <c r="L1261" s="114">
        <v>18864244</v>
      </c>
      <c r="M1261" s="111"/>
      <c r="N1261" s="55"/>
      <c r="O1261" s="114">
        <v>19919329</v>
      </c>
      <c r="P1261" s="111"/>
      <c r="Q1261" s="55"/>
      <c r="R1261" s="114">
        <v>20678920</v>
      </c>
      <c r="S1261" s="111"/>
      <c r="T1261" s="55"/>
      <c r="U1261" s="114">
        <v>20678920</v>
      </c>
      <c r="V1261" s="111"/>
      <c r="W1261" s="55"/>
      <c r="X1261" s="173">
        <v>22604917</v>
      </c>
      <c r="Y1261" s="111"/>
      <c r="Z1261" s="55"/>
      <c r="AA1261" s="173">
        <v>23057015</v>
      </c>
      <c r="AB1261" s="111"/>
      <c r="AC1261" s="55"/>
      <c r="AD1261" s="173">
        <v>22659776</v>
      </c>
      <c r="AE1261" s="111"/>
      <c r="AF1261" s="55"/>
      <c r="AG1261" s="173">
        <v>23112971</v>
      </c>
      <c r="AH1261" s="111"/>
      <c r="AI1261" s="55"/>
      <c r="AJ1261" s="173">
        <f>23575231</f>
        <v>23575231</v>
      </c>
      <c r="AK1261" s="111"/>
      <c r="AL1261" s="55"/>
      <c r="AM1261" s="173">
        <f>AJ1261</f>
        <v>23575231</v>
      </c>
      <c r="AN1261" s="111"/>
      <c r="AO1261" s="55"/>
      <c r="AP1261" s="173">
        <f>AM1261</f>
        <v>23575231</v>
      </c>
      <c r="AQ1261" s="111"/>
      <c r="AR1261" s="55"/>
      <c r="AS1261" s="173">
        <f>AP1261</f>
        <v>23575231</v>
      </c>
      <c r="AT1261" s="137">
        <v>23575231</v>
      </c>
      <c r="AU1261" s="88" t="s">
        <v>235</v>
      </c>
    </row>
    <row r="1262" spans="1:47" ht="13.5" customHeight="1">
      <c r="B1262"/>
      <c r="E1262" s="645" t="s">
        <v>551</v>
      </c>
      <c r="F1262" s="646"/>
      <c r="G1262" s="157"/>
      <c r="H1262" s="158"/>
      <c r="I1262" s="159"/>
      <c r="J1262" s="157"/>
      <c r="K1262" s="158"/>
      <c r="L1262" s="159"/>
      <c r="M1262" s="157"/>
      <c r="N1262" s="158"/>
      <c r="O1262" s="159"/>
      <c r="P1262" s="157"/>
      <c r="Q1262" s="158"/>
      <c r="R1262" s="159"/>
      <c r="S1262" s="157"/>
      <c r="T1262" s="158"/>
      <c r="U1262" s="159">
        <f>SUM(S10+S1108)</f>
        <v>418034</v>
      </c>
      <c r="V1262" s="157"/>
      <c r="W1262" s="158"/>
      <c r="X1262" s="160">
        <f>SUM(V764+V798+V955+V810+V69)</f>
        <v>945707</v>
      </c>
      <c r="Y1262" s="111"/>
      <c r="Z1262" s="55"/>
      <c r="AA1262" s="160">
        <f>SUM(AB764+Y798+Y955+Y810+Y69)</f>
        <v>0</v>
      </c>
      <c r="AB1262" s="111"/>
      <c r="AC1262" s="55"/>
      <c r="AD1262" s="162"/>
      <c r="AE1262" s="111"/>
      <c r="AF1262" s="55"/>
      <c r="AG1262" s="162"/>
      <c r="AH1262" s="111"/>
      <c r="AI1262" s="55"/>
      <c r="AJ1262" s="162">
        <v>2777172</v>
      </c>
      <c r="AK1262" s="111"/>
      <c r="AL1262" s="55"/>
      <c r="AM1262" s="162"/>
      <c r="AN1262" s="111"/>
      <c r="AO1262" s="55"/>
      <c r="AP1262" s="162"/>
      <c r="AQ1262" s="111"/>
      <c r="AR1262" s="55"/>
      <c r="AS1262" s="162"/>
      <c r="AT1262" s="137"/>
      <c r="AU1262" s="88"/>
    </row>
    <row r="1263" spans="1:47" ht="13.5" customHeight="1">
      <c r="B1263"/>
      <c r="E1263" s="636" t="s">
        <v>552</v>
      </c>
      <c r="F1263" s="637"/>
      <c r="G1263" s="111"/>
      <c r="H1263" s="55"/>
      <c r="I1263" s="114">
        <v>0</v>
      </c>
      <c r="J1263" s="111"/>
      <c r="K1263" s="55"/>
      <c r="L1263" s="114">
        <v>0</v>
      </c>
      <c r="M1263" s="111"/>
      <c r="N1263" s="55"/>
      <c r="O1263" s="114"/>
      <c r="P1263" s="111"/>
      <c r="Q1263" s="55"/>
      <c r="R1263" s="114">
        <v>0</v>
      </c>
      <c r="S1263" s="111"/>
      <c r="T1263" s="55"/>
      <c r="U1263" s="143">
        <f>SUM(U1261*0.2-185025-150000-330000-706000-172289-2592470)</f>
        <v>0</v>
      </c>
      <c r="V1263" s="111"/>
      <c r="W1263" s="55"/>
      <c r="X1263" s="173">
        <f>SUM(X1261*0.2-185025+2592470-900000-4400000-28400-506000-60000-960000-74028)</f>
        <v>0.40000000037252903</v>
      </c>
      <c r="Y1263" s="111"/>
      <c r="Z1263" s="55"/>
      <c r="AA1263" s="114">
        <v>0</v>
      </c>
      <c r="AB1263" s="111"/>
      <c r="AC1263" s="55"/>
      <c r="AD1263" s="114">
        <v>0</v>
      </c>
      <c r="AE1263" s="111"/>
      <c r="AF1263" s="55"/>
      <c r="AG1263" s="114">
        <f>3215854-1620000-1595854</f>
        <v>0</v>
      </c>
      <c r="AI1263" s="55"/>
      <c r="AJ1263" s="114">
        <f>1133019-834000-212000</f>
        <v>87019</v>
      </c>
      <c r="AK1263" s="111"/>
      <c r="AL1263" s="55"/>
      <c r="AM1263" s="114">
        <f>SUM(AM1261*0.1)</f>
        <v>2357523.1</v>
      </c>
      <c r="AN1263" s="111"/>
      <c r="AO1263" s="55"/>
      <c r="AP1263" s="114">
        <f>SUM(AP1261*0.1)</f>
        <v>2357523.1</v>
      </c>
      <c r="AQ1263" s="111"/>
      <c r="AR1263" s="55"/>
      <c r="AS1263" s="114">
        <f>SUM(AS1261*0.1)</f>
        <v>2357523.1</v>
      </c>
      <c r="AT1263" s="138">
        <f>SUM(AT1261*0.2)</f>
        <v>4715046.2</v>
      </c>
      <c r="AU1263" s="88" t="s">
        <v>553</v>
      </c>
    </row>
    <row r="1264" spans="1:47" ht="13.5" customHeight="1">
      <c r="B1264"/>
      <c r="E1264" s="636" t="s">
        <v>554</v>
      </c>
      <c r="F1264" s="668"/>
      <c r="G1264" s="111"/>
      <c r="H1264" s="55"/>
      <c r="I1264" s="114"/>
      <c r="J1264" s="111"/>
      <c r="K1264" s="55"/>
      <c r="L1264" s="114"/>
      <c r="M1264" s="111"/>
      <c r="N1264" s="55"/>
      <c r="O1264" s="114"/>
      <c r="P1264" s="111"/>
      <c r="Q1264" s="55"/>
      <c r="R1264" s="114"/>
      <c r="S1264" s="111"/>
      <c r="T1264" s="55"/>
      <c r="U1264" s="143"/>
      <c r="V1264" s="111"/>
      <c r="W1264" s="55"/>
      <c r="X1264" s="173"/>
      <c r="Y1264" s="111"/>
      <c r="Z1264" s="55"/>
      <c r="AA1264" s="114"/>
      <c r="AB1264" s="111"/>
      <c r="AC1264" s="55"/>
      <c r="AD1264" s="114"/>
      <c r="AE1264" s="111"/>
      <c r="AF1264" s="55"/>
      <c r="AG1264" s="114">
        <f>1916311+1620000+1595854</f>
        <v>5132165</v>
      </c>
      <c r="AH1264" s="111"/>
      <c r="AI1264" s="55"/>
      <c r="AJ1264" s="114">
        <f>3582027+834000+212000</f>
        <v>4628027</v>
      </c>
      <c r="AK1264" s="111"/>
      <c r="AL1264" s="55"/>
      <c r="AM1264" s="114"/>
      <c r="AN1264" s="111"/>
      <c r="AO1264" s="55"/>
      <c r="AP1264" s="114"/>
      <c r="AQ1264" s="111"/>
      <c r="AR1264" s="55"/>
      <c r="AS1264" s="114"/>
      <c r="AT1264" s="138"/>
      <c r="AU1264" s="88"/>
    </row>
    <row r="1265" spans="1:55" ht="30" customHeight="1">
      <c r="A1265" s="35"/>
      <c r="B1265"/>
      <c r="E1265" s="638" t="s">
        <v>555</v>
      </c>
      <c r="F1265" s="639"/>
      <c r="G1265" s="111"/>
      <c r="H1265" s="55"/>
      <c r="I1265" s="114">
        <f>SUM(I1261:I1263)</f>
        <v>18327117</v>
      </c>
      <c r="J1265" s="111"/>
      <c r="K1265" s="55"/>
      <c r="L1265" s="114">
        <f>SUM(L1261:L1263)</f>
        <v>18864244</v>
      </c>
      <c r="M1265" s="111"/>
      <c r="N1265" s="55"/>
      <c r="O1265" s="114">
        <f>SUM(O1261:O1263)</f>
        <v>19919329</v>
      </c>
      <c r="P1265" s="111"/>
      <c r="Q1265" s="55"/>
      <c r="R1265" s="114">
        <f>SUM(R1261-R1263)</f>
        <v>20678920</v>
      </c>
      <c r="S1265" s="111"/>
      <c r="T1265" s="55"/>
      <c r="U1265" s="114">
        <f>SUM(U1261*0.8)</f>
        <v>16543136</v>
      </c>
      <c r="V1265" s="111"/>
      <c r="W1265" s="55"/>
      <c r="X1265" s="132">
        <f>SUM(X1261*0.8)</f>
        <v>18083933.600000001</v>
      </c>
      <c r="Y1265" s="111"/>
      <c r="Z1265" s="55"/>
      <c r="AA1265" s="114">
        <f>SUM(AA1261*0.8)</f>
        <v>18445612</v>
      </c>
      <c r="AB1265" s="111"/>
      <c r="AC1265" s="55"/>
      <c r="AD1265" s="114">
        <f>SUM(AD1261*0.8)</f>
        <v>18127820.800000001</v>
      </c>
      <c r="AE1265" s="111"/>
      <c r="AF1265" s="55"/>
      <c r="AG1265" s="114">
        <f>SUM(AG1261*0.8)</f>
        <v>18490376.800000001</v>
      </c>
      <c r="AH1265" s="111"/>
      <c r="AI1265" s="55"/>
      <c r="AJ1265" s="114">
        <f>SUM(AJ1261*0.8)</f>
        <v>18860184.800000001</v>
      </c>
      <c r="AK1265" s="111"/>
      <c r="AL1265" s="55"/>
      <c r="AM1265" s="114">
        <f>SUM(AM1261*0.9)</f>
        <v>21217707.900000002</v>
      </c>
      <c r="AN1265" s="111"/>
      <c r="AO1265" s="55"/>
      <c r="AP1265" s="114">
        <f>SUM(AP1261*0.9)</f>
        <v>21217707.900000002</v>
      </c>
      <c r="AQ1265" s="111"/>
      <c r="AR1265" s="55"/>
      <c r="AS1265" s="114">
        <f>SUM(AS1261*0.9)</f>
        <v>21217707.900000002</v>
      </c>
      <c r="AT1265" s="137">
        <f>SUM(AT1261*0.8)</f>
        <v>18860184.800000001</v>
      </c>
      <c r="AU1265" s="88" t="s">
        <v>556</v>
      </c>
    </row>
    <row r="1266" spans="1:55" ht="13.5" customHeight="1">
      <c r="A1266" s="35"/>
      <c r="B1266"/>
      <c r="E1266" s="664" t="s">
        <v>136</v>
      </c>
      <c r="F1266" s="665"/>
      <c r="G1266" s="509" t="s">
        <v>136</v>
      </c>
      <c r="H1266" s="510"/>
      <c r="I1266" s="511"/>
      <c r="J1266" s="509" t="s">
        <v>136</v>
      </c>
      <c r="K1266" s="510"/>
      <c r="L1266" s="511"/>
      <c r="M1266" s="509" t="s">
        <v>136</v>
      </c>
      <c r="N1266" s="510"/>
      <c r="O1266" s="511"/>
      <c r="P1266" s="509" t="s">
        <v>136</v>
      </c>
      <c r="Q1266" s="510"/>
      <c r="R1266" s="511"/>
      <c r="S1266" s="509" t="s">
        <v>136</v>
      </c>
      <c r="T1266" s="510"/>
      <c r="U1266" s="511"/>
      <c r="V1266" s="509" t="s">
        <v>136</v>
      </c>
      <c r="W1266" s="510"/>
      <c r="X1266" s="659"/>
      <c r="Y1266" s="509" t="s">
        <v>136</v>
      </c>
      <c r="Z1266" s="510"/>
      <c r="AA1266" s="511"/>
      <c r="AB1266" s="509" t="s">
        <v>136</v>
      </c>
      <c r="AC1266" s="510"/>
      <c r="AD1266" s="511"/>
      <c r="AE1266" s="509" t="s">
        <v>136</v>
      </c>
      <c r="AF1266" s="510"/>
      <c r="AG1266" s="511"/>
      <c r="AH1266" s="509" t="s">
        <v>136</v>
      </c>
      <c r="AI1266" s="510"/>
      <c r="AJ1266" s="511"/>
      <c r="AK1266" s="509" t="s">
        <v>136</v>
      </c>
      <c r="AL1266" s="510"/>
      <c r="AM1266" s="511"/>
      <c r="AN1266" s="509" t="s">
        <v>136</v>
      </c>
      <c r="AO1266" s="510"/>
      <c r="AP1266" s="511"/>
      <c r="AQ1266" s="509" t="s">
        <v>136</v>
      </c>
      <c r="AR1266" s="510"/>
      <c r="AS1266" s="511"/>
      <c r="AT1266" s="660" t="s">
        <v>137</v>
      </c>
      <c r="AU1266" s="661"/>
    </row>
    <row r="1267" spans="1:55" ht="27.75" customHeight="1">
      <c r="A1267" s="35"/>
      <c r="B1267"/>
      <c r="E1267" s="634" t="s">
        <v>236</v>
      </c>
      <c r="F1267" s="635"/>
      <c r="G1267" s="111"/>
      <c r="H1267" s="55"/>
      <c r="I1267" s="114">
        <f>F1267</f>
        <v>0</v>
      </c>
      <c r="J1267" s="111"/>
      <c r="K1267" s="55"/>
      <c r="L1267" s="114">
        <v>40290997</v>
      </c>
      <c r="M1267" s="111"/>
      <c r="N1267" s="55"/>
      <c r="O1267" s="114">
        <f>L1272</f>
        <v>49211929</v>
      </c>
      <c r="P1267" s="111"/>
      <c r="Q1267" s="55"/>
      <c r="R1267" s="114">
        <v>91404999</v>
      </c>
      <c r="S1267" s="111"/>
      <c r="T1267" s="55"/>
      <c r="U1267" s="114">
        <f>R1272</f>
        <v>101550384</v>
      </c>
      <c r="V1267" s="111"/>
      <c r="W1267" s="55"/>
      <c r="X1267" s="132">
        <f>U1272</f>
        <v>112152060</v>
      </c>
      <c r="Y1267" s="111"/>
      <c r="Z1267" s="55"/>
      <c r="AA1267" s="114">
        <f>X1272</f>
        <v>118672195.59999999</v>
      </c>
      <c r="AB1267" s="111"/>
      <c r="AC1267" s="55"/>
      <c r="AD1267" s="114">
        <f>AA1272</f>
        <v>120019421.59999999</v>
      </c>
      <c r="AE1267" s="111"/>
      <c r="AF1267" s="55"/>
      <c r="AG1267" s="114">
        <v>135900253</v>
      </c>
      <c r="AH1267" s="111"/>
      <c r="AI1267" s="55"/>
      <c r="AJ1267" s="114">
        <f>AG1272</f>
        <v>146656194.80000001</v>
      </c>
      <c r="AK1267" s="111"/>
      <c r="AL1267" s="55"/>
      <c r="AM1267" s="114">
        <f>AJ1272</f>
        <v>77396542.600000024</v>
      </c>
      <c r="AN1267" s="111"/>
      <c r="AO1267" s="55"/>
      <c r="AP1267" s="114">
        <f>AM1272</f>
        <v>38516448.50000003</v>
      </c>
      <c r="AQ1267" s="111"/>
      <c r="AR1267" s="55"/>
      <c r="AS1267" s="114">
        <f>AP1272</f>
        <v>15385811.400000036</v>
      </c>
      <c r="AT1267" s="137"/>
      <c r="AU1267" s="55"/>
    </row>
    <row r="1268" spans="1:55" ht="33.75" customHeight="1">
      <c r="A1268" s="35"/>
      <c r="B1268"/>
      <c r="C1268" s="35"/>
      <c r="E1268" s="636" t="s">
        <v>557</v>
      </c>
      <c r="F1268" s="637"/>
      <c r="G1268" s="111"/>
      <c r="H1268" s="55"/>
      <c r="I1268" s="114">
        <f>I1265</f>
        <v>18327117</v>
      </c>
      <c r="J1268" s="111"/>
      <c r="K1268" s="55"/>
      <c r="L1268" s="114">
        <f>L1265</f>
        <v>18864244</v>
      </c>
      <c r="M1268" s="111"/>
      <c r="N1268" s="55"/>
      <c r="O1268" s="114">
        <f>O1265</f>
        <v>19919329</v>
      </c>
      <c r="P1268" s="111"/>
      <c r="Q1268" s="55"/>
      <c r="R1268" s="114">
        <f>R1265</f>
        <v>20678920</v>
      </c>
      <c r="S1268" s="111"/>
      <c r="T1268" s="55"/>
      <c r="U1268" s="114">
        <f>SUM(U1265+U1262+1438700)</f>
        <v>18399870</v>
      </c>
      <c r="V1268" s="111"/>
      <c r="W1268" s="55"/>
      <c r="X1268" s="114">
        <f>SUM(X1265+X1262)</f>
        <v>19029640.600000001</v>
      </c>
      <c r="Y1268" s="111"/>
      <c r="Z1268" s="55"/>
      <c r="AA1268" s="114">
        <f>SUM(AA1265+AA1262)</f>
        <v>18445612</v>
      </c>
      <c r="AB1268" s="111"/>
      <c r="AC1268" s="55"/>
      <c r="AD1268" s="114">
        <f>SUM(AD1265+AD1262)</f>
        <v>18127820.800000001</v>
      </c>
      <c r="AE1268" s="111"/>
      <c r="AF1268" s="55"/>
      <c r="AG1268" s="114">
        <f>AG1265</f>
        <v>18490376.800000001</v>
      </c>
      <c r="AH1268" s="111"/>
      <c r="AI1268" s="55" t="s">
        <v>558</v>
      </c>
      <c r="AJ1268" s="114">
        <f>AJ1265+AJ1262</f>
        <v>21637356.800000001</v>
      </c>
      <c r="AK1268" s="111"/>
      <c r="AL1268" s="55"/>
      <c r="AM1268" s="114">
        <f>AM1265</f>
        <v>21217707.900000002</v>
      </c>
      <c r="AN1268" s="111"/>
      <c r="AO1268" s="55"/>
      <c r="AP1268" s="114">
        <f>AP1265</f>
        <v>21217707.900000002</v>
      </c>
      <c r="AQ1268" s="111"/>
      <c r="AR1268" s="55"/>
      <c r="AS1268" s="114">
        <f>AS1265</f>
        <v>21217707.900000002</v>
      </c>
      <c r="AT1268" s="102"/>
      <c r="AU1268" s="55"/>
    </row>
    <row r="1269" spans="1:55">
      <c r="B1269"/>
      <c r="E1269" s="636" t="s">
        <v>238</v>
      </c>
      <c r="F1269" s="637"/>
      <c r="G1269" s="111"/>
      <c r="H1269" s="55"/>
      <c r="I1269" s="115">
        <f>SUM(I1267:I1268)</f>
        <v>18327117</v>
      </c>
      <c r="J1269" s="111"/>
      <c r="K1269" s="55"/>
      <c r="L1269" s="115">
        <f>SUM(L1267:L1268)</f>
        <v>59155241</v>
      </c>
      <c r="M1269" s="111"/>
      <c r="N1269" s="55"/>
      <c r="O1269" s="115">
        <f>SUM(O1267:O1268)</f>
        <v>69131258</v>
      </c>
      <c r="P1269" s="111"/>
      <c r="Q1269" s="55"/>
      <c r="R1269" s="115">
        <f>SUM(R1267:R1268)</f>
        <v>112083919</v>
      </c>
      <c r="S1269" s="111"/>
      <c r="T1269" s="55"/>
      <c r="U1269" s="115">
        <f>SUM(U1267:U1268)</f>
        <v>119950254</v>
      </c>
      <c r="V1269" s="111"/>
      <c r="W1269" s="55"/>
      <c r="X1269" s="133">
        <f>SUM(X1267:X1268)</f>
        <v>131181700.59999999</v>
      </c>
      <c r="Y1269" s="111"/>
      <c r="Z1269" s="55"/>
      <c r="AA1269" s="115">
        <f>SUM(AA1267:AA1268)</f>
        <v>137117807.59999999</v>
      </c>
      <c r="AB1269" s="111"/>
      <c r="AC1269" s="55"/>
      <c r="AD1269" s="115">
        <f>SUM(AD1267:AD1268)</f>
        <v>138147242.40000001</v>
      </c>
      <c r="AE1269" s="111"/>
      <c r="AF1269" s="55"/>
      <c r="AG1269" s="115">
        <f>SUM(AG1267:AG1268,AG1264)</f>
        <v>159522794.80000001</v>
      </c>
      <c r="AH1269" s="111"/>
      <c r="AI1269" s="55"/>
      <c r="AJ1269" s="115">
        <f>SUM(AJ1267:AJ1268,AJ1264)</f>
        <v>172921578.60000002</v>
      </c>
      <c r="AK1269" s="111"/>
      <c r="AL1269" s="55"/>
      <c r="AM1269" s="115">
        <f>SUM(AM1267:AM1268,AM1264)</f>
        <v>98614250.50000003</v>
      </c>
      <c r="AN1269" s="111"/>
      <c r="AO1269" s="55"/>
      <c r="AP1269" s="115">
        <f>SUM(AP1267:AP1268,AP1264)</f>
        <v>59734156.400000036</v>
      </c>
      <c r="AQ1269" s="111"/>
      <c r="AR1269" s="55"/>
      <c r="AS1269" s="115">
        <f>SUM(AS1267:AS1268,AS1264)</f>
        <v>36603519.300000042</v>
      </c>
      <c r="AT1269" s="137">
        <f>AT1265</f>
        <v>18860184.800000001</v>
      </c>
      <c r="AU1269" s="55" t="s">
        <v>139</v>
      </c>
    </row>
    <row r="1270" spans="1:55">
      <c r="B1270" s="146"/>
      <c r="E1270" s="636" t="s">
        <v>140</v>
      </c>
      <c r="F1270" s="637"/>
      <c r="G1270" s="111"/>
      <c r="H1270" s="55"/>
      <c r="I1270" s="114">
        <f>H1257*-1</f>
        <v>39864</v>
      </c>
      <c r="J1270" s="111"/>
      <c r="K1270" s="55"/>
      <c r="L1270" s="114">
        <f>K1257*-1</f>
        <v>-319882</v>
      </c>
      <c r="M1270" s="111"/>
      <c r="N1270" s="55"/>
      <c r="O1270" s="114">
        <f>N1257*-1</f>
        <v>-393080</v>
      </c>
      <c r="P1270" s="111"/>
      <c r="Q1270" s="55"/>
      <c r="R1270" s="114">
        <f>Q1257*-1</f>
        <v>-263814</v>
      </c>
      <c r="S1270" s="111"/>
      <c r="T1270" s="55"/>
      <c r="U1270" s="114">
        <f>T1257*-1</f>
        <v>-815550</v>
      </c>
      <c r="V1270" s="111"/>
      <c r="W1270" s="55"/>
      <c r="X1270" s="132">
        <f>W1257*-1</f>
        <v>-528817</v>
      </c>
      <c r="Y1270" s="111"/>
      <c r="Z1270" s="55"/>
      <c r="AA1270" s="114">
        <f>Z1257*-1</f>
        <v>-288400</v>
      </c>
      <c r="AB1270" s="111"/>
      <c r="AC1270" s="55"/>
      <c r="AD1270" s="114">
        <f>AC1257*-1</f>
        <v>-349640</v>
      </c>
      <c r="AE1270" s="111"/>
      <c r="AF1270" s="55"/>
      <c r="AG1270" s="114">
        <f>AF1257*-1</f>
        <v>0</v>
      </c>
      <c r="AH1270" s="111"/>
      <c r="AI1270" s="55"/>
      <c r="AJ1270" s="114">
        <f>AI1257*-1</f>
        <v>-25931989</v>
      </c>
      <c r="AK1270" s="111"/>
      <c r="AL1270" s="55"/>
      <c r="AM1270" s="114">
        <f>AL1257*-1</f>
        <v>-60097802</v>
      </c>
      <c r="AN1270" s="111"/>
      <c r="AO1270" s="55"/>
      <c r="AP1270" s="114">
        <f>AO1257*-1</f>
        <v>-44348345</v>
      </c>
      <c r="AQ1270" s="111"/>
      <c r="AR1270" s="55"/>
      <c r="AS1270" s="114">
        <f>AR1257*-1</f>
        <v>-13921203</v>
      </c>
      <c r="AT1270" s="139">
        <f>AT1257*-1</f>
        <v>-54690547</v>
      </c>
      <c r="AU1270" s="89" t="s">
        <v>141</v>
      </c>
    </row>
    <row r="1271" spans="1:55">
      <c r="B1271"/>
      <c r="E1271" s="630" t="s">
        <v>142</v>
      </c>
      <c r="F1271" s="631"/>
      <c r="G1271" s="111"/>
      <c r="H1271" s="55"/>
      <c r="I1271" s="114">
        <f>I1257*-1</f>
        <v>-16051357</v>
      </c>
      <c r="J1271" s="111"/>
      <c r="K1271" s="55"/>
      <c r="L1271" s="114">
        <f>L1257*-1</f>
        <v>-9623430</v>
      </c>
      <c r="M1271" s="111"/>
      <c r="N1271" s="55"/>
      <c r="O1271" s="114">
        <f>O1257*-1</f>
        <v>-22541570</v>
      </c>
      <c r="P1271" s="111"/>
      <c r="Q1271" s="55"/>
      <c r="R1271" s="114">
        <f>R1257*-1</f>
        <v>-10269721</v>
      </c>
      <c r="S1271" s="111"/>
      <c r="T1271" s="55"/>
      <c r="U1271" s="114">
        <f>U1257*-1</f>
        <v>-6982644</v>
      </c>
      <c r="V1271" s="121"/>
      <c r="W1271" s="122"/>
      <c r="X1271" s="134">
        <f>X1257*-1</f>
        <v>-11980688</v>
      </c>
      <c r="Y1271" s="111"/>
      <c r="Z1271" s="55"/>
      <c r="AA1271" s="114">
        <f>AA1257*-1</f>
        <v>-16809986</v>
      </c>
      <c r="AB1271" s="111"/>
      <c r="AC1271" s="55"/>
      <c r="AD1271" s="114">
        <f>AD1257*-1</f>
        <v>-18213218</v>
      </c>
      <c r="AE1271" s="111"/>
      <c r="AF1271" s="55"/>
      <c r="AG1271" s="114">
        <f>AG1257*-1</f>
        <v>-12866600</v>
      </c>
      <c r="AH1271" s="111"/>
      <c r="AI1271" s="55"/>
      <c r="AJ1271" s="114">
        <f>AJ1257*-1</f>
        <v>-69593047</v>
      </c>
      <c r="AK1271" s="111"/>
      <c r="AL1271" s="55"/>
      <c r="AM1271" s="114">
        <f>AM1257*-1</f>
        <v>0</v>
      </c>
      <c r="AN1271" s="111"/>
      <c r="AO1271" s="55"/>
      <c r="AP1271" s="114">
        <f>AP1257*-1</f>
        <v>0</v>
      </c>
      <c r="AQ1271" s="111"/>
      <c r="AR1271" s="55"/>
      <c r="AS1271" s="114">
        <f>AS1257*-1</f>
        <v>0</v>
      </c>
      <c r="AT1271" s="102"/>
      <c r="AU1271" s="55"/>
    </row>
    <row r="1272" spans="1:55" ht="27" customHeight="1">
      <c r="A1272" s="146"/>
      <c r="B1272"/>
      <c r="E1272" s="632" t="s">
        <v>239</v>
      </c>
      <c r="F1272" s="633"/>
      <c r="G1272" s="116"/>
      <c r="H1272" s="117"/>
      <c r="I1272" s="118">
        <f>SUM(I1269:I1271)</f>
        <v>2315624</v>
      </c>
      <c r="J1272" s="116"/>
      <c r="K1272" s="117"/>
      <c r="L1272" s="118">
        <f>SUM(L1269:L1271)</f>
        <v>49211929</v>
      </c>
      <c r="M1272" s="116"/>
      <c r="N1272" s="117"/>
      <c r="O1272" s="118">
        <v>90581847</v>
      </c>
      <c r="P1272" s="116"/>
      <c r="Q1272" s="117"/>
      <c r="R1272" s="118">
        <f>SUM(R1269:R1271)</f>
        <v>101550384</v>
      </c>
      <c r="S1272" s="116"/>
      <c r="T1272" s="117"/>
      <c r="U1272" s="118">
        <f>SUM(U1269:U1271)</f>
        <v>112152060</v>
      </c>
      <c r="V1272" s="119"/>
      <c r="W1272" s="120"/>
      <c r="X1272" s="135">
        <f>SUM(X1269:X1271)</f>
        <v>118672195.59999999</v>
      </c>
      <c r="Y1272" s="116"/>
      <c r="Z1272" s="117"/>
      <c r="AA1272" s="118">
        <f>SUM(AA1269:AA1271)</f>
        <v>120019421.59999999</v>
      </c>
      <c r="AB1272" s="116"/>
      <c r="AC1272" s="117"/>
      <c r="AD1272" s="118">
        <f>SUM(AD1269:AD1271)</f>
        <v>119584384.40000001</v>
      </c>
      <c r="AE1272" s="116"/>
      <c r="AF1272" s="117"/>
      <c r="AG1272" s="118">
        <f>SUM(AG1269:AG1271)</f>
        <v>146656194.80000001</v>
      </c>
      <c r="AH1272" s="116"/>
      <c r="AI1272" s="117"/>
      <c r="AJ1272" s="118">
        <f>SUM(AJ1269:AJ1271)</f>
        <v>77396542.600000024</v>
      </c>
      <c r="AK1272" s="116"/>
      <c r="AL1272" s="117"/>
      <c r="AM1272" s="118">
        <f>SUM(AM1269:AM1271)</f>
        <v>38516448.50000003</v>
      </c>
      <c r="AN1272" s="116"/>
      <c r="AO1272" s="117"/>
      <c r="AP1272" s="118">
        <f>SUM(AP1269:AP1271)</f>
        <v>15385811.400000036</v>
      </c>
      <c r="AQ1272" s="116"/>
      <c r="AR1272" s="117"/>
      <c r="AS1272" s="118">
        <f>SUM(AS1269:AS1271)</f>
        <v>22682316.300000042</v>
      </c>
      <c r="AT1272" s="140">
        <f>SUM(AT1269:AT1270)</f>
        <v>-35830362.200000003</v>
      </c>
      <c r="AU1272" s="90" t="s">
        <v>144</v>
      </c>
    </row>
    <row r="1273" spans="1:55">
      <c r="AZ1273" s="145" t="s">
        <v>146</v>
      </c>
      <c r="BA1273" s="145" t="s">
        <v>559</v>
      </c>
      <c r="BC1273" t="s">
        <v>560</v>
      </c>
    </row>
    <row r="1274" spans="1:55" s="1" customFormat="1" ht="30.75">
      <c r="G1274" s="1" t="s">
        <v>146</v>
      </c>
      <c r="H1274" s="1" t="s">
        <v>147</v>
      </c>
      <c r="J1274" s="1" t="s">
        <v>146</v>
      </c>
      <c r="K1274" s="1" t="s">
        <v>147</v>
      </c>
      <c r="M1274" s="1" t="s">
        <v>146</v>
      </c>
      <c r="N1274" s="1" t="s">
        <v>147</v>
      </c>
      <c r="P1274" s="1" t="s">
        <v>146</v>
      </c>
      <c r="Q1274" s="1" t="s">
        <v>147</v>
      </c>
      <c r="S1274" s="1" t="s">
        <v>146</v>
      </c>
      <c r="T1274" s="1" t="s">
        <v>147</v>
      </c>
      <c r="V1274" s="1" t="s">
        <v>146</v>
      </c>
      <c r="W1274" s="1" t="s">
        <v>147</v>
      </c>
      <c r="Y1274" s="1" t="s">
        <v>146</v>
      </c>
      <c r="Z1274" s="1" t="s">
        <v>147</v>
      </c>
      <c r="AB1274" s="1" t="s">
        <v>146</v>
      </c>
      <c r="AC1274" s="1" t="s">
        <v>147</v>
      </c>
      <c r="AE1274" s="1" t="s">
        <v>146</v>
      </c>
      <c r="AF1274" s="1" t="s">
        <v>149</v>
      </c>
      <c r="AH1274" s="1" t="s">
        <v>146</v>
      </c>
      <c r="AI1274" s="1" t="s">
        <v>149</v>
      </c>
      <c r="AK1274" s="1" t="s">
        <v>146</v>
      </c>
      <c r="AL1274" s="1" t="s">
        <v>149</v>
      </c>
      <c r="AN1274" s="1" t="s">
        <v>146</v>
      </c>
      <c r="AO1274" s="1" t="s">
        <v>149</v>
      </c>
      <c r="AQ1274" s="1" t="s">
        <v>146</v>
      </c>
      <c r="AR1274" s="1" t="s">
        <v>149</v>
      </c>
      <c r="AZ1274" s="228" t="s">
        <v>205</v>
      </c>
      <c r="BA1274" s="228">
        <v>624444</v>
      </c>
      <c r="BC1274" s="1">
        <f>2884+1667+6667+2798+1675+3448+2388+8138+4289+5343+1622+930+1906+5426+2575+2188+4213+2698+1959+2033+2501+4970+3422+5825+4550+7022+2934+2419+4189+1290+3295+4411+3139+3414+3761+4913+2397+3041+1825+7432+2618+3102+2928+2523+2877+2357+1282+2176+5243+2561+2279+2958+5306+4240+3780+5686</f>
        <v>193513</v>
      </c>
    </row>
    <row r="1275" spans="1:55">
      <c r="G1275" s="1" t="s">
        <v>205</v>
      </c>
      <c r="H1275" s="197">
        <v>5756516</v>
      </c>
      <c r="J1275" s="1" t="s">
        <v>205</v>
      </c>
      <c r="K1275" s="197">
        <v>6108160</v>
      </c>
      <c r="M1275" s="1" t="s">
        <v>205</v>
      </c>
      <c r="N1275" s="197">
        <v>4509411</v>
      </c>
      <c r="P1275" s="1" t="s">
        <v>205</v>
      </c>
      <c r="Q1275" s="197">
        <v>5009193</v>
      </c>
      <c r="S1275" s="1" t="s">
        <v>205</v>
      </c>
      <c r="T1275" s="197">
        <v>3529300</v>
      </c>
      <c r="V1275" s="1" t="s">
        <v>205</v>
      </c>
      <c r="W1275" s="197">
        <v>2855200</v>
      </c>
      <c r="Y1275" s="1" t="s">
        <v>205</v>
      </c>
      <c r="Z1275" s="197">
        <v>10360000</v>
      </c>
      <c r="AB1275" s="1" t="s">
        <v>205</v>
      </c>
      <c r="AC1275" s="197">
        <v>60861773</v>
      </c>
      <c r="AE1275" s="1" t="s">
        <v>205</v>
      </c>
      <c r="AF1275" s="197">
        <v>51171315</v>
      </c>
      <c r="AH1275" s="1" t="s">
        <v>205</v>
      </c>
      <c r="AI1275" s="197">
        <v>21641520</v>
      </c>
      <c r="AK1275" s="1" t="s">
        <v>205</v>
      </c>
      <c r="AL1275" s="197">
        <v>20749600</v>
      </c>
      <c r="AN1275" s="1" t="s">
        <v>205</v>
      </c>
      <c r="AO1275" s="197">
        <v>350000</v>
      </c>
      <c r="AQ1275" s="1" t="s">
        <v>205</v>
      </c>
      <c r="AR1275" s="197">
        <v>350000</v>
      </c>
      <c r="AZ1275" s="145" t="s">
        <v>230</v>
      </c>
      <c r="BA1275" s="145">
        <v>28621</v>
      </c>
    </row>
    <row r="1276" spans="1:55">
      <c r="G1276" s="1" t="s">
        <v>244</v>
      </c>
      <c r="H1276" s="197">
        <v>6295977</v>
      </c>
      <c r="J1276" s="1" t="s">
        <v>244</v>
      </c>
      <c r="K1276" s="197">
        <v>370715</v>
      </c>
      <c r="M1276" s="1" t="s">
        <v>244</v>
      </c>
      <c r="N1276" s="197">
        <v>15566542</v>
      </c>
      <c r="P1276" s="1" t="s">
        <v>244</v>
      </c>
      <c r="Q1276" s="197">
        <v>1546000</v>
      </c>
      <c r="S1276" s="1" t="s">
        <v>244</v>
      </c>
      <c r="T1276" s="197">
        <v>1035400</v>
      </c>
      <c r="V1276" s="1" t="s">
        <v>244</v>
      </c>
      <c r="W1276" s="197">
        <v>0</v>
      </c>
      <c r="Y1276" s="1" t="s">
        <v>244</v>
      </c>
      <c r="Z1276" s="197">
        <v>780000</v>
      </c>
      <c r="AB1276" s="1" t="s">
        <v>244</v>
      </c>
      <c r="AC1276" s="197">
        <v>10968000</v>
      </c>
      <c r="AE1276" s="1" t="s">
        <v>244</v>
      </c>
      <c r="AF1276" s="197">
        <v>53246000</v>
      </c>
      <c r="AH1276" s="1" t="s">
        <v>244</v>
      </c>
      <c r="AI1276" s="197">
        <v>2328000</v>
      </c>
      <c r="AK1276" s="1" t="s">
        <v>244</v>
      </c>
      <c r="AL1276" s="197">
        <v>7736000</v>
      </c>
      <c r="AN1276" s="1" t="s">
        <v>244</v>
      </c>
      <c r="AO1276" s="197"/>
      <c r="AQ1276" s="1" t="s">
        <v>244</v>
      </c>
      <c r="AR1276" s="197"/>
      <c r="AZ1276" s="145" t="s">
        <v>245</v>
      </c>
      <c r="BA1276" s="145">
        <v>9638</v>
      </c>
    </row>
    <row r="1277" spans="1:55">
      <c r="G1277" s="1" t="s">
        <v>230</v>
      </c>
      <c r="H1277" s="197">
        <v>0</v>
      </c>
      <c r="J1277" s="1" t="s">
        <v>230</v>
      </c>
      <c r="K1277" s="197">
        <v>0</v>
      </c>
      <c r="M1277" s="1" t="s">
        <v>230</v>
      </c>
      <c r="N1277" s="197">
        <v>1232000</v>
      </c>
      <c r="P1277" s="1" t="s">
        <v>230</v>
      </c>
      <c r="Q1277" s="197">
        <v>107819</v>
      </c>
      <c r="S1277" s="1" t="s">
        <v>230</v>
      </c>
      <c r="T1277" s="197">
        <v>0</v>
      </c>
      <c r="V1277" s="1" t="s">
        <v>230</v>
      </c>
      <c r="W1277" s="197">
        <v>4095764</v>
      </c>
      <c r="Y1277" s="1" t="s">
        <v>230</v>
      </c>
      <c r="Z1277" s="197">
        <v>0</v>
      </c>
      <c r="AB1277" s="1" t="s">
        <v>230</v>
      </c>
      <c r="AC1277" s="197">
        <v>3322000</v>
      </c>
      <c r="AE1277" s="1" t="s">
        <v>230</v>
      </c>
      <c r="AF1277" s="197">
        <v>3143008</v>
      </c>
      <c r="AH1277" s="1" t="s">
        <v>230</v>
      </c>
      <c r="AI1277" s="197">
        <v>4146000</v>
      </c>
      <c r="AK1277" s="1" t="s">
        <v>230</v>
      </c>
      <c r="AL1277" s="197">
        <v>616000</v>
      </c>
      <c r="AN1277" s="1" t="s">
        <v>230</v>
      </c>
      <c r="AO1277" s="197">
        <v>1408000</v>
      </c>
      <c r="AQ1277" s="1" t="s">
        <v>230</v>
      </c>
      <c r="AR1277" s="197">
        <v>5936000</v>
      </c>
      <c r="AZ1277" s="145" t="s">
        <v>246</v>
      </c>
      <c r="BA1277" s="145">
        <v>69431</v>
      </c>
      <c r="BC1277" s="171"/>
    </row>
    <row r="1278" spans="1:55">
      <c r="G1278" s="1" t="s">
        <v>245</v>
      </c>
      <c r="H1278" s="197">
        <v>30000</v>
      </c>
      <c r="J1278" s="1" t="s">
        <v>245</v>
      </c>
      <c r="K1278" s="197">
        <v>0</v>
      </c>
      <c r="M1278" s="1" t="s">
        <v>245</v>
      </c>
      <c r="N1278" s="197">
        <v>234382</v>
      </c>
      <c r="P1278" s="1" t="s">
        <v>245</v>
      </c>
      <c r="Q1278" s="197">
        <v>0</v>
      </c>
      <c r="S1278" s="1" t="s">
        <v>245</v>
      </c>
      <c r="T1278" s="197">
        <v>0</v>
      </c>
      <c r="V1278" s="1" t="s">
        <v>245</v>
      </c>
      <c r="W1278" s="197">
        <v>0</v>
      </c>
      <c r="Y1278" s="1" t="s">
        <v>245</v>
      </c>
      <c r="Z1278" s="197">
        <v>0</v>
      </c>
      <c r="AB1278" s="1" t="s">
        <v>245</v>
      </c>
      <c r="AC1278" s="197"/>
      <c r="AE1278" s="1" t="s">
        <v>245</v>
      </c>
      <c r="AF1278" s="197"/>
      <c r="AH1278" s="1" t="s">
        <v>245</v>
      </c>
      <c r="AI1278" s="197"/>
      <c r="AK1278" s="1" t="s">
        <v>245</v>
      </c>
      <c r="AL1278" s="197"/>
      <c r="AN1278" s="1" t="s">
        <v>245</v>
      </c>
      <c r="AO1278" s="197"/>
      <c r="AQ1278" s="1" t="s">
        <v>245</v>
      </c>
      <c r="AR1278" s="197"/>
      <c r="AZ1278" s="145" t="s">
        <v>247</v>
      </c>
      <c r="BA1278" s="145">
        <v>83836</v>
      </c>
      <c r="BC1278" s="171"/>
    </row>
    <row r="1279" spans="1:55">
      <c r="G1279" s="1" t="s">
        <v>246</v>
      </c>
      <c r="H1279" s="197">
        <v>2565000</v>
      </c>
      <c r="J1279" s="1" t="s">
        <v>246</v>
      </c>
      <c r="K1279" s="197">
        <v>2153937</v>
      </c>
      <c r="M1279" s="1" t="s">
        <v>246</v>
      </c>
      <c r="N1279" s="197">
        <v>300000</v>
      </c>
      <c r="P1279" s="1" t="s">
        <v>246</v>
      </c>
      <c r="Q1279" s="197">
        <v>2006991</v>
      </c>
      <c r="S1279" s="1" t="s">
        <v>246</v>
      </c>
      <c r="T1279" s="197">
        <v>767750</v>
      </c>
      <c r="V1279" s="1" t="s">
        <v>246</v>
      </c>
      <c r="W1279" s="197">
        <v>4105500</v>
      </c>
      <c r="Y1279" s="1" t="s">
        <v>246</v>
      </c>
      <c r="Z1279" s="197">
        <v>4059000</v>
      </c>
      <c r="AB1279" s="1" t="s">
        <v>246</v>
      </c>
      <c r="AC1279" s="197">
        <v>1027565</v>
      </c>
      <c r="AE1279" s="1" t="s">
        <v>246</v>
      </c>
      <c r="AF1279" s="197">
        <v>16675444</v>
      </c>
      <c r="AH1279" s="1" t="s">
        <v>246</v>
      </c>
      <c r="AI1279" s="197">
        <v>2883668</v>
      </c>
      <c r="AK1279" s="1" t="s">
        <v>246</v>
      </c>
      <c r="AL1279" s="197">
        <v>2142125</v>
      </c>
      <c r="AN1279" s="1" t="s">
        <v>246</v>
      </c>
      <c r="AO1279" s="197">
        <v>2388889</v>
      </c>
      <c r="AQ1279" s="1" t="s">
        <v>246</v>
      </c>
      <c r="AR1279" s="197"/>
      <c r="AZ1279" s="145" t="s">
        <v>561</v>
      </c>
      <c r="BA1279" s="145">
        <v>4552</v>
      </c>
    </row>
    <row r="1280" spans="1:55">
      <c r="G1280" s="1" t="s">
        <v>258</v>
      </c>
      <c r="H1280" s="197">
        <v>0</v>
      </c>
      <c r="J1280" s="1" t="s">
        <v>258</v>
      </c>
      <c r="K1280" s="197">
        <v>0</v>
      </c>
      <c r="M1280" s="1" t="s">
        <v>258</v>
      </c>
      <c r="N1280" s="197">
        <v>0</v>
      </c>
      <c r="P1280" s="1" t="s">
        <v>258</v>
      </c>
      <c r="Q1280" s="197">
        <v>0</v>
      </c>
      <c r="S1280" s="1" t="s">
        <v>258</v>
      </c>
      <c r="T1280" s="197">
        <v>883606</v>
      </c>
      <c r="V1280" s="1" t="s">
        <v>258</v>
      </c>
      <c r="W1280" s="197">
        <v>0</v>
      </c>
      <c r="Y1280" s="1" t="s">
        <v>258</v>
      </c>
      <c r="Z1280" s="197">
        <v>0</v>
      </c>
      <c r="AB1280" s="1" t="s">
        <v>258</v>
      </c>
      <c r="AC1280" s="197"/>
      <c r="AE1280" s="1" t="s">
        <v>258</v>
      </c>
      <c r="AF1280" s="197"/>
      <c r="AH1280" s="1" t="s">
        <v>258</v>
      </c>
      <c r="AI1280" s="197"/>
      <c r="AK1280" s="1" t="s">
        <v>258</v>
      </c>
      <c r="AL1280" s="197"/>
      <c r="AN1280" s="1" t="s">
        <v>258</v>
      </c>
      <c r="AO1280" s="197"/>
      <c r="AQ1280" s="1" t="s">
        <v>258</v>
      </c>
      <c r="AR1280" s="197"/>
      <c r="AZ1280" s="145" t="s">
        <v>562</v>
      </c>
      <c r="BA1280" s="145">
        <v>18424</v>
      </c>
    </row>
    <row r="1281" spans="7:63">
      <c r="G1281" s="1" t="s">
        <v>88</v>
      </c>
      <c r="H1281" s="197">
        <v>354000</v>
      </c>
      <c r="J1281" s="1" t="s">
        <v>88</v>
      </c>
      <c r="K1281" s="197">
        <v>250000</v>
      </c>
      <c r="M1281" s="1" t="s">
        <v>88</v>
      </c>
      <c r="N1281" s="197">
        <v>0</v>
      </c>
      <c r="P1281" s="1" t="s">
        <v>88</v>
      </c>
      <c r="Q1281" s="197">
        <v>750000</v>
      </c>
      <c r="S1281" s="1" t="s">
        <v>88</v>
      </c>
      <c r="T1281" s="197">
        <v>0</v>
      </c>
      <c r="V1281" s="1" t="s">
        <v>88</v>
      </c>
      <c r="W1281" s="197">
        <v>0</v>
      </c>
      <c r="Y1281" s="1" t="s">
        <v>88</v>
      </c>
      <c r="Z1281" s="197">
        <v>0</v>
      </c>
      <c r="AB1281" s="1" t="s">
        <v>88</v>
      </c>
      <c r="AC1281" s="197"/>
      <c r="AE1281" s="1" t="s">
        <v>88</v>
      </c>
      <c r="AF1281" s="197"/>
      <c r="AH1281" s="1" t="s">
        <v>88</v>
      </c>
      <c r="AI1281" s="197"/>
      <c r="AK1281" s="1" t="s">
        <v>88</v>
      </c>
      <c r="AL1281" s="197"/>
      <c r="AN1281" s="1" t="s">
        <v>88</v>
      </c>
      <c r="AO1281" s="197"/>
      <c r="AQ1281" s="1" t="s">
        <v>88</v>
      </c>
      <c r="AR1281" s="197"/>
      <c r="AZ1281" s="145" t="s">
        <v>563</v>
      </c>
      <c r="BA1281" s="145">
        <v>15482</v>
      </c>
    </row>
    <row r="1282" spans="7:63">
      <c r="G1282" s="1" t="s">
        <v>248</v>
      </c>
      <c r="H1282" s="197">
        <v>0</v>
      </c>
      <c r="J1282" s="1" t="s">
        <v>248</v>
      </c>
      <c r="K1282" s="197">
        <v>0</v>
      </c>
      <c r="M1282" s="1" t="s">
        <v>248</v>
      </c>
      <c r="N1282" s="197">
        <v>0</v>
      </c>
      <c r="P1282" s="1" t="s">
        <v>248</v>
      </c>
      <c r="Q1282" s="197">
        <v>0</v>
      </c>
      <c r="S1282" s="1" t="s">
        <v>248</v>
      </c>
      <c r="T1282" s="197">
        <v>0</v>
      </c>
      <c r="V1282" s="1" t="s">
        <v>248</v>
      </c>
      <c r="W1282" s="197">
        <v>271695</v>
      </c>
      <c r="Y1282" s="1" t="s">
        <v>248</v>
      </c>
      <c r="Z1282" s="197">
        <v>61138</v>
      </c>
      <c r="AB1282" s="1" t="s">
        <v>248</v>
      </c>
      <c r="AC1282" s="197">
        <v>5414488</v>
      </c>
      <c r="AE1282" s="1" t="s">
        <v>248</v>
      </c>
      <c r="AF1282" s="197">
        <v>759568</v>
      </c>
      <c r="AH1282" s="1" t="s">
        <v>248</v>
      </c>
      <c r="AI1282" s="197">
        <v>4065280</v>
      </c>
      <c r="AK1282" s="1" t="s">
        <v>248</v>
      </c>
      <c r="AL1282" s="197"/>
      <c r="AN1282" s="1" t="s">
        <v>248</v>
      </c>
      <c r="AO1282" s="197"/>
      <c r="AQ1282" s="1" t="s">
        <v>248</v>
      </c>
      <c r="AR1282" s="197"/>
      <c r="AZ1282" s="145" t="s">
        <v>564</v>
      </c>
      <c r="BA1282" s="145">
        <v>773399</v>
      </c>
      <c r="BB1282">
        <f>BA1282/BA1283</f>
        <v>0.83460383784448766</v>
      </c>
    </row>
    <row r="1283" spans="7:63">
      <c r="G1283" s="1" t="s">
        <v>80</v>
      </c>
      <c r="H1283" s="197">
        <v>1010000</v>
      </c>
      <c r="J1283" s="1" t="s">
        <v>80</v>
      </c>
      <c r="K1283" s="197">
        <v>1060500</v>
      </c>
      <c r="M1283" s="1" t="s">
        <v>80</v>
      </c>
      <c r="N1283" s="197">
        <v>1092315</v>
      </c>
      <c r="P1283" s="1" t="s">
        <v>80</v>
      </c>
      <c r="Q1283" s="197">
        <v>1113532</v>
      </c>
      <c r="S1283" s="1" t="s">
        <v>80</v>
      </c>
      <c r="T1283" s="197">
        <v>1146938</v>
      </c>
      <c r="V1283" s="1" t="s">
        <v>80</v>
      </c>
      <c r="W1283" s="197">
        <v>1181346</v>
      </c>
      <c r="Y1283" s="1" t="s">
        <v>80</v>
      </c>
      <c r="Z1283" s="197">
        <v>1181346</v>
      </c>
      <c r="AB1283" s="1" t="s">
        <v>80</v>
      </c>
      <c r="AC1283" s="197">
        <v>1204973</v>
      </c>
      <c r="AE1283" s="1" t="s">
        <v>80</v>
      </c>
      <c r="AF1283" s="197">
        <v>977000</v>
      </c>
      <c r="AH1283" s="1" t="s">
        <v>80</v>
      </c>
      <c r="AI1283" s="197">
        <v>996540</v>
      </c>
      <c r="AK1283" s="1" t="s">
        <v>80</v>
      </c>
      <c r="AL1283" s="197">
        <v>1016470</v>
      </c>
      <c r="AN1283" s="1" t="s">
        <v>80</v>
      </c>
      <c r="AO1283" s="197">
        <v>1036800</v>
      </c>
      <c r="AQ1283" s="1" t="s">
        <v>80</v>
      </c>
      <c r="AR1283" s="197">
        <v>1057536</v>
      </c>
      <c r="AZ1283" t="s">
        <v>182</v>
      </c>
      <c r="BA1283">
        <f>SUM(BA1278,BA1282,BA1277)</f>
        <v>926666</v>
      </c>
    </row>
    <row r="1285" spans="7:63" ht="51.75" customHeight="1">
      <c r="G1285" s="226" t="s">
        <v>146</v>
      </c>
      <c r="H1285" s="226" t="s">
        <v>140</v>
      </c>
      <c r="I1285" s="227" t="s">
        <v>142</v>
      </c>
      <c r="J1285" s="226" t="s">
        <v>146</v>
      </c>
      <c r="K1285" s="226" t="s">
        <v>140</v>
      </c>
      <c r="L1285" s="227" t="s">
        <v>142</v>
      </c>
      <c r="M1285" s="226" t="s">
        <v>146</v>
      </c>
      <c r="N1285" s="226" t="s">
        <v>140</v>
      </c>
      <c r="O1285" s="227" t="s">
        <v>142</v>
      </c>
      <c r="P1285" s="226" t="s">
        <v>146</v>
      </c>
      <c r="Q1285" s="226" t="s">
        <v>140</v>
      </c>
      <c r="R1285" s="227" t="s">
        <v>142</v>
      </c>
      <c r="S1285" s="226" t="s">
        <v>146</v>
      </c>
      <c r="T1285" s="226" t="s">
        <v>140</v>
      </c>
      <c r="U1285" s="227" t="s">
        <v>142</v>
      </c>
      <c r="V1285" s="226" t="s">
        <v>146</v>
      </c>
      <c r="W1285" s="226" t="s">
        <v>140</v>
      </c>
      <c r="X1285" s="227" t="s">
        <v>142</v>
      </c>
      <c r="Y1285" s="226" t="s">
        <v>146</v>
      </c>
      <c r="Z1285" s="226" t="s">
        <v>140</v>
      </c>
      <c r="AA1285" s="227" t="s">
        <v>142</v>
      </c>
      <c r="AB1285" s="226" t="s">
        <v>146</v>
      </c>
      <c r="AC1285" s="226" t="s">
        <v>140</v>
      </c>
      <c r="AD1285" s="227" t="s">
        <v>142</v>
      </c>
      <c r="AE1285" s="226" t="s">
        <v>146</v>
      </c>
      <c r="AF1285" s="226" t="s">
        <v>158</v>
      </c>
      <c r="AG1285" s="227" t="s">
        <v>159</v>
      </c>
      <c r="AH1285" s="226" t="s">
        <v>146</v>
      </c>
      <c r="AI1285" s="226" t="s">
        <v>158</v>
      </c>
      <c r="AJ1285" s="227" t="s">
        <v>159</v>
      </c>
      <c r="AK1285" s="226" t="s">
        <v>146</v>
      </c>
      <c r="AL1285" s="226" t="s">
        <v>158</v>
      </c>
      <c r="AM1285" s="227" t="s">
        <v>159</v>
      </c>
      <c r="AN1285" s="226" t="s">
        <v>146</v>
      </c>
      <c r="AO1285" s="226" t="s">
        <v>158</v>
      </c>
      <c r="AP1285" s="227" t="s">
        <v>159</v>
      </c>
      <c r="AQ1285" s="226" t="s">
        <v>146</v>
      </c>
      <c r="AR1285" s="226" t="s">
        <v>158</v>
      </c>
      <c r="AS1285" s="227" t="s">
        <v>159</v>
      </c>
      <c r="AU1285" s="242" t="s">
        <v>146</v>
      </c>
      <c r="AV1285" s="242" t="s">
        <v>565</v>
      </c>
      <c r="AW1285" s="243" t="s">
        <v>566</v>
      </c>
      <c r="AX1285" s="228" t="s">
        <v>567</v>
      </c>
      <c r="AZ1285" s="145" t="s">
        <v>146</v>
      </c>
      <c r="BA1285" s="228" t="s">
        <v>568</v>
      </c>
      <c r="BB1285" s="243" t="s">
        <v>163</v>
      </c>
      <c r="BC1285" s="228" t="s">
        <v>569</v>
      </c>
      <c r="BE1285" s="823" t="s">
        <v>165</v>
      </c>
      <c r="BF1285" s="276" t="s">
        <v>570</v>
      </c>
      <c r="BG1285" s="228" t="s">
        <v>571</v>
      </c>
      <c r="BH1285" s="228" t="s">
        <v>572</v>
      </c>
      <c r="BI1285" s="228" t="s">
        <v>573</v>
      </c>
    </row>
    <row r="1286" spans="7:63">
      <c r="G1286" s="228" t="s">
        <v>205</v>
      </c>
      <c r="H1286" s="144">
        <f>SUM(G1203:G1214,G1013:G1021,G977:G988,G963:G974,G929:G937,G816:G822,G781:G789,G770:G778,G758:G767,G747:G755,G736:G744,G703:G711,G670:G678,G604:G612,G593:G601,G582:G590,G571:G579,G560:G568,G549:G557,G538:G546,G527:G535,G516:G524,G505:G513,G494:G502,G483:G491,G472:G480,G461:G469,G450:G458,G439:G447,G425:G436,G400:G408,G389:G397,G378:G386,G367:G375,G356:G364,G345:G353,G334:G342,G323:G331,G312:G320,G301:G309,G290:G298,G268:G276,G257:G265,G232:G240,G221:G229,G210:G218)</f>
        <v>5756516</v>
      </c>
      <c r="I1286" s="144">
        <f>SUM(I1203:I1214,I1013:I1021,I977:I988,I963:I974,I929:I937,I816:I822,I781:I789,I770:I778,I758:I767,I747:I755,I736:I744,I703:I711,I670:I678,I604:I612,I593:I601,I582:I590,I571:I579,I560:I568,I549:I557,I538:I546,I527:I535,I516:I524,I505:I513,I494:I502,I483:I491,I472:I480,I461:I469,I450:I458,I439:I447,I425:I436,I400:I408,I389:I397,I378:I386,I367:I375,I356:I364,I345:I353,I334:I342,I323:I331,I312:I320,I301:I309,I290:I298,I268:I276,I257:I265,I232:I240,I221:I229,I210:I218)</f>
        <v>5743216</v>
      </c>
      <c r="J1286" s="228" t="s">
        <v>205</v>
      </c>
      <c r="K1286" s="144">
        <f>SUM(J1203:J1214,J1013:J1021,J977:J988,J963:J974,J929:J937,J816:J822,J781:J789,J770:J778,J758:J767,J747:J755,J736:J744,J703:J711,J670:J678,J604:J612,J593:J601,J582:J590,J571:J579,J560:J568,J549:J557,J538:J546,J527:J535,J516:J524,J505:J513,J494:J502,J483:J491,J472:J480,J461:J469,J450:J458,J439:J447,J425:J436,J400:J408,J389:J397,J378:J386,J367:J375,J356:J364,J345:J353,J334:J342,J323:J331,J312:J320,J301:J309,J290:J298,J268:J276,J257:J265,J232:J240,J221:J229,J210:J218)</f>
        <v>6108160</v>
      </c>
      <c r="L1286" s="144">
        <f>SUM(L1203:L1214,L1013:L1021,L977:L988,L963:L974,L929:L937,L816:L822,L781:L789,L770:L778,L758:L767,L747:L755,L736:L744,L703:L711,L670:L678,L604:L612,L593:L601,L582:L590,L571:L579,L560:L568,L549:L557,L538:L546,L527:L535,L516:L524,L505:L513,L494:L502,L483:L491,L472:L480,L461:L469,L450:L458,L439:L447,L425:L436,L400:L408,L389:L397,L378:L386,L367:L375,L356:L364,L345:L353,L334:L342,L323:L331,L312:L320,L301:L309,L290:L298,L268:L276,L257:L265,L232:L240,L221:L229,L210:L218)</f>
        <v>5788278</v>
      </c>
      <c r="M1286" s="228" t="s">
        <v>205</v>
      </c>
      <c r="N1286" s="144">
        <f>SUM(M1203:M1214,M1013:M1021,M977:M988,M963:M974,M929:M937,M816:M822,M781:M789,M770:M778,M758:M767,M747:M755,M736:M744,M703:M711,M670:M678,M604:M612,M593:M601,M582:M590,M571:M579,M560:M568,M549:M557,M538:M546,M527:M535,M516:M524,M505:M513,M494:M502,M483:M491,M472:M480,M461:M469,M450:M458,M439:M447,M425:M436,M400:M408,M389:M397,M378:M386,M367:M375,M356:M364,M345:M353,M334:M342,M323:M331,M312:M320,M301:M309,M290:M298,M268:M276,M257:M265,M232:M240,M221:M229,M210:M218)</f>
        <v>4509411</v>
      </c>
      <c r="O1286" s="144">
        <f>SUM(O1203:O1214,O1013:O1021,O977:O988,O963:O974,O929:O937,O816:O822,O781:O789,O770:O778,O758:O767,O747:O755,O736:O744,O703:O711,O670:O678,O604:O612,O593:O601,O582:O590,O571:O579,O560:O568,O549:O557,O538:O546,O527:O535,O516:O524,O505:O513,O494:O502,O483:O491,O472:O480,O461:O469,O450:O458,O439:O447,O425:O436,O400:O408,O389:O397,O378:O386,O367:O375,O356:O364,O345:O353,O334:O342,O323:O331,O312:O320,O301:O309,O290:O298,O268:O276,O257:O265,O232:O240,O221:O229,O210:O218)</f>
        <v>4157611</v>
      </c>
      <c r="P1286" s="228" t="s">
        <v>205</v>
      </c>
      <c r="Q1286" s="144">
        <f>SUM(P1203:P1214,P1013:P1021,P977:P988,P963:P974,P929:P937,P816:P822,P781:P789,P770:P778,P758:P767,P747:P755,P736:P744,P703:P711,P670:P678,P604:P612,P593:P601,P582:P590,P571:P579,P560:P568,P549:P557,P538:P546,P527:P535,P516:P524,P505:P513,P494:P502,P483:P491,P472:P480,P461:P469,P450:P458,P439:P447,P425:P436,P400:P408,P389:P397,P378:P386,P367:P375,P356:P364,P345:P353,P334:P342,P323:P331,P312:P320,P301:P309,P290:P298,P268:P276,P257:P265,P232:P240,P221:P229,P210:P218)</f>
        <v>5009193</v>
      </c>
      <c r="R1286" s="144">
        <f>SUM(R1203:R1214,R1013:R1021,R977:R988,R963:R974,R929:R937,R816:R822,R781:R789,R770:R778,R758:R767,R747:R755,R736:R744,R703:R711,R670:R678,R604:R612,R593:R601,R582:R590,R571:R579,R560:R568,R549:R557,R538:R546,R527:R535,R516:R524,R505:R513,R494:R502,R483:R491,R472:R480,R461:R469,R450:R458,R439:R447,R425:R436,R400:R408,R389:R397,R378:R386,R367:R375,R356:R364,R345:R353,R334:R342,R323:R331,R312:R320,R301:R309,R290:R298,R268:R276,R257:R265,R232:R240,R221:R229,R210:R218)</f>
        <v>4745379</v>
      </c>
      <c r="S1286" s="228" t="s">
        <v>205</v>
      </c>
      <c r="T1286" s="144">
        <f>SUM(S1203:S1214,S1013:S1021,S977:S988,S963:S974,S929:S937,S816:S822,S781:S789,S770:S778,S758:S767,S747:S755,S736:S744,S703:S711,S670:S678,S604:S612,S593:S601,S582:S590,S571:S579,S560:S568,S549:S557,S538:S546,S527:S535,S516:S524,S505:S513,S494:S502,S483:S491,S472:S480,S461:S469,S450:S458,S439:S447,S425:S436,S400:S408,S389:S397,S378:S386,S367:S375,S356:S364,S345:S353,S334:S342,S323:S331,S312:S320,S301:S309,S290:S298,S268:S276,S257:S265,S232:S240,S221:S229,S210:S218)</f>
        <v>3529300</v>
      </c>
      <c r="U1286" s="144">
        <f>SUM(U1203:U1214,U1013:U1021,U977:U988,U963:U974,U929:U937,U816:U822,U781:U789,U770:U778,U758:U767,U747:U755,U736:U744,U703:U711,U670:U678,U604:U612,U593:U601,U582:U590,U571:U579,U560:U568,U549:U557,U538:U546,U527:U535,U516:U524,U505:U513,U494:U502,U483:U491,U472:U480,U461:U469,U450:U458,U439:U447,U425:U436,U400:U408,U389:U397,U378:U386,U367:U375,U356:U364,U345:U353,U334:U342,U323:U331,U312:U320,U301:U309,U290:U298,U268:U276,U257:U265,U232:U240,U221:U229,U210:U218)</f>
        <v>3529300</v>
      </c>
      <c r="V1286" s="228" t="s">
        <v>205</v>
      </c>
      <c r="W1286" s="144">
        <f>SUM(V1203:V1214,V1013:V1021,V977:V988,V963:V974,V929:V937,V816:V822,V781:V789,V770:V778,V758:V767,V747:V755,V736:V744,V703:V711,V670:V678,V604:V612,V593:V601,V582:V590,V571:V579,V560:V568,V549:V557,V538:V546,V527:V535,V516:V524,V505:V513,V494:V502,V483:V491,V472:V480,V461:V469,V450:V458,V439:V447,V425:V436,V400:V408,V389:V397,V378:V386,V367:V375,V356:V364,V345:V353,V334:V342,V323:V331,V312:V320,V301:V309,V290:V298,V268:V276,V257:V265,V232:V240,V221:V229,V210:V218)</f>
        <v>2855200</v>
      </c>
      <c r="X1286" s="144">
        <f>SUM(X1203:X1214,X1013:X1021,X977:X988,X963:X974,X929:X937,X816:X822,X781:X789,X770:X778,X758:X767,X747:X755,X736:X744,X703:X711,X670:X678,X604:X612,X593:X601,X582:X590,X571:X579,X560:X568,X549:X557,X538:X546,X527:X535,X516:X524,X505:X513,X494:X502,X483:X491,X472:X480,X461:X469,X450:X458,X439:X447,X425:X436,X400:X408,X389:X397,X378:X386,X367:X375,X356:X364,X345:X353,X334:X342,X323:X331,X312:X320,X301:X309,X290:X298,X268:X276,X257:X265,X232:X240,X221:X229,X210:X218)</f>
        <v>2855200</v>
      </c>
      <c r="Y1286" s="228" t="s">
        <v>205</v>
      </c>
      <c r="Z1286" s="144">
        <f>SUM(Y1203:Y1214,Y1013:Y1021,Y977:Y988,Y963:Y974,Y929:Y937,Y816:Y822,Y781:Y789,Y770:Y778,Y758:Y767,Y747:Y755,Y736:Y744,Y703:Y711,Y670:Y678,Y604:Y612,Y593:Y601,Y582:Y590,Y571:Y579,Y560:Y568,Y549:Y557,Y538:Y546,Y527:Y535,Y516:Y524,Y505:Y513,Y494:Y502,Y483:Y491,Y472:Y480,Y461:Y469,Y450:Y458,Y439:Y447,Y425:Y436,Y400:Y408,Y389:Y397,Y378:Y386,Y367:Y375,Y356:Y364,Y345:Y353,Y334:Y342,Y323:Y331,Y312:Y320,Y301:Y309,Y290:Y298,Y268:Y276,Y257:Y265,Y232:Y240,Y221:Y229,Y210:Y218)</f>
        <v>10360000</v>
      </c>
      <c r="AA1286" s="144">
        <f>SUM(AA1203:AA1214,AA1013:AA1021,AA977:AA988,AA963:AA974,AA929:AA937,AA816:AA822,AA781:AA789,AA770:AA778,AA758:AA767,AA747:AA755,AA736:AA744,AA703:AA711,AA670:AA678,AA604:AA612,AA593:AA601,AA582:AA590,AA571:AA579,AA560:AA568,AA549:AA557,AA538:AA546,AA527:AA535,AA516:AA524,AA505:AA513,AA494:AA502,AA483:AA491,AA472:AA480,AA461:AA469,AA450:AA458,AA439:AA447,AA425:AA436,AA400:AA408,AA389:AA397,AA378:AA386,AA367:AA375,AA356:AA364,AA345:AA353,AA334:AA342,AA323:AA331,AA312:AA320,AA301:AA309,AA290:AA298,AA268:AA276,AA257:AA265,AA232:AA240,AA221:AA229,AA210:AA218)</f>
        <v>9851700</v>
      </c>
      <c r="AB1286" s="228" t="s">
        <v>205</v>
      </c>
      <c r="AC1286" s="144">
        <f>SUM(AB1203:AB1214,AB1013:AB1021,AB977:AB988,AB963:AB974,AB929:AB937,AB816:AB822,AB781:AB789,AB770:AB778,AB758:AB767,AB747:AB755,AB736:AB744,AB703:AB711,AB670:AB678,AB604:AB612,AB593:AB601,AB582:AB590,AB571:AB579,AB560:AB568,AB549:AB557,AB538:AB546,AB527:AB535,AB516:AB524,AB505:AB513,AB494:AB502,AB483:AB491,AB472:AB480,AB461:AB469,AB450:AB458,AB439:AB447,AB425:AB436,AB400:AB408,AB389:AB397,AB378:AB386,AB367:AB375,AB356:AB364,AB345:AB353,AB334:AB342,AB323:AB331,AB312:AB320,AB301:AB309,AB290:AB298,AB268:AB276,AB257:AB265,AB232:AB240,AB221:AB229,AB210:AB218)</f>
        <v>16164799</v>
      </c>
      <c r="AD1286" s="144">
        <f>SUM(AD1203:AD1214,AD1013:AD1021,AD977:AD988,AD963:AD974,AD929:AD937,AD816:AD822,AD781:AD789,AD770:AD778,AD758:AD767,AD747:AD755,AD736:AD744,AD703:AD711,AD670:AD678,AD604:AD612,AD593:AD601,AD582:AD590,AD571:AD579,AD560:AD568,AD549:AD557,AD538:AD546,AD527:AD535,AD516:AD524,AD505:AD513,AD494:AD502,AD483:AD491,AD472:AD480,AD461:AD469,AD450:AD458,AD439:AD447,AD425:AD436,AD400:AD408,AD389:AD397,AD378:AD386,AD367:AD375,AD356:AD364,AD345:AD353,AD334:AD342,AD323:AD331,AD312:AD320,AD301:AD309,AD290:AD298,AD268:AD276,AD257:AD265,AD232:AD240,AD221:AD229,AD210:AD218)</f>
        <v>14359480</v>
      </c>
      <c r="AE1286" s="228" t="s">
        <v>205</v>
      </c>
      <c r="AF1286" s="144">
        <f>SUM(AE1203:AE1214,AE977:AE988,AE963:AE974,AE929:AE937,AE816:AE822,AE781:AE789,AE770:AE778,AE758:AE767,AE747:AE755,AE736:AE744,AE703:AE711,AE670:AE678,AE604:AE612,AE593:AE601,AE582:AE590,AE571:AE579,AE560:AE568,AE549:AE557,AE538:AE546,AE527:AE535,AE516:AE524,AE505:AE513,AE483:AE491,AE494:AE502,AE472:AE480,AE461:AE469,AE450:AE458,AE439:AE447,AE425:AE436,AE400:AE408,AE389:AE397,AE378:AE386,AE367:AE375,AE356:AE364,AE345:AE353,AE334:AE342,AE323:AE331,AE301:AE309,AE312:AE320,AE290:AE298,AE268:AE276,AE257:AE265,AE232:AE240,AE221:AE229,AE210:AE218,AE1093:AE1102)</f>
        <v>3244800</v>
      </c>
      <c r="AG1286" s="232">
        <f>SUM(AG1203:AG1214,AG1013:AG1021,AG977:AG988,AG963:AG974,AG929:AG937,AG816:AG822,AG781:AG789,AG770:AG778,AG758:AG767,AG747:AG755,AG736:AG744,AG703:AG711,AG670:AG678,AG604:AG612,AG593:AG601,AG582:AG590,AG571:AG579,AG560:AG568,AG549:AG557,AG538:AG546,AG527:AG535,AG516:AG524,AG505:AG513,AG494:AG502,AG483:AG491,AG472:AG480,AG461:AG469,AG450:AG458,AG439:AG447,AG425:AG436,AG400:AG408,AG389:AG397,AG378:AG386,AG367:AG375,AG356:AG364,AG345:AG353,AG334:AG342,AG323:AG331,AG312:AG320,AG301:AG309,AG290:AG298,AG268:AG276,AG257:AG265,AG232:AG240,AG221:AG229,AG210:AG218,AG1093:AG1102)</f>
        <v>3244800</v>
      </c>
      <c r="AH1286" s="228" t="s">
        <v>205</v>
      </c>
      <c r="AI1286" s="144">
        <f>SUM(AH1203:AH1214,AH977:AH988,AH963:AH974,AH929:AH937,AH816:AH822,AH781:AH789,AH770:AH778,AH758:AH767,AH747:AH755,AH736:AH744,AH703:AH711,AH670:AH678,AH604:AH612,AH593:AH601,AH582:AH590,AH571:AH579,AH560:AH568,AH549:AH557,AH538:AH546,AH527:AH535,AH516:AH524,AH505:AH513,AH483:AH491,AH494:AH502,AH472:AH480,AH461:AH469,AH450:AH458,AH439:AH447,AH425:AH436,AH400:AH408,AH389:AH397,AH378:AH386,AH367:AH375,AH356:AH364,AH345:AH353,AH334:AH342,AH323:AH331,AH301:AH309,AH312:AH320,AH290:AH298,AH268:AH276,AH257:AH265,AH232:AH240,AH221:AH229,AH210:AH218)</f>
        <v>46870415</v>
      </c>
      <c r="AJ1286" s="232">
        <f>SUM(AJ1203:AJ1214,AJ1013:AJ1021,AJ977:AJ988,AJ963:AJ974,AJ929:AJ937,AJ816:AJ822,AJ781:AJ789,AJ770:AJ778,AJ758:AJ767,AJ747:AJ755,AJ736:AJ744,AJ703:AJ711,AJ670:AJ678,AJ604:AJ612,AJ593:AJ601,AJ582:AJ590,AJ571:AJ579,AJ560:AJ568,AJ549:AJ557,AJ538:AJ546,AJ527:AJ535,AJ516:AJ524,AJ505:AJ513,AJ494:AJ502,AJ483:AJ491,AJ472:AJ480,AJ461:AJ469,AJ450:AJ458,AJ439:AJ447,AJ425:AJ436,AJ400:AJ408,AJ389:AJ397,AJ378:AJ386,AJ367:AJ375,AJ356:AJ364,AJ345:AJ353,AJ334:AJ342,AJ323:AJ331,AJ312:AJ320,AJ301:AJ309,AJ290:AJ298,AJ268:AJ276,AJ257:AJ265,AJ232:AJ240,AJ221:AJ229,AJ210:AJ218)</f>
        <v>21603226</v>
      </c>
      <c r="AK1286" s="228" t="s">
        <v>205</v>
      </c>
      <c r="AL1286" s="144">
        <f>SUM(AK1203:AK1214,AK977:AK988,AK963:AK974,AK929:AK937,AK816:AK822,AK781:AK789,AK770:AK778,AK758:AK767,AK747:AK755,AK736:AK744,AK703:AK711,AK670:AK678,AK604:AK612,AK593:AK601,AK582:AK590,AK571:AK579,AK560:AK568,AK549:AK557,AK538:AK546,AK527:AK535,AK516:AK524,AK505:AK513,AK483:AK491,AK494:AK502,AK472:AK480,AK461:AK469,AK450:AK458,AK439:AK447,AK425:AK436,AK400:AK408,AK389:AK397,AK378:AK386,AK367:AK375,AK356:AK364,AK345:AK353,AK334:AK342,AK323:AK331,AK301:AK309,AK312:AK320,AK290:AK298,AK268:AK276,AK257:AK265,AK232:AK240,AK221:AK229,AK210:AK218)</f>
        <v>30604920</v>
      </c>
      <c r="AM1286" s="232">
        <f>SUM(AM1203:AM1214,AM1013:AM1021,AM977:AM988,AM963:AM974,AM929:AM937,AM816:AM822,AM781:AM789,AM770:AM778,AM758:AM767,AM747:AM755,AM736:AM744,AM703:AM711,AM670:AM678,AM604:AM612,AM593:AM601,AM582:AM590,AM571:AM579,AM560:AM568,AM549:AM557,AM538:AM546,AM527:AM535,AM516:AM524,AM505:AM513,AM494:AM502,AM483:AM491,AM472:AM480,AM461:AM469,AM450:AM458,AM439:AM447,AM425:AM436,AM400:AM408,AM389:AM397,AM378:AM386,AM367:AM375,AM356:AM364,AM345:AM353,AM334:AM342,AM323:AM331,AM312:AM320,AM301:AM309,AM290:AM298,AM268:AM276,AM257:AM265,AM232:AM240,AM221:AM229,AM210:AM218)</f>
        <v>0</v>
      </c>
      <c r="AN1286" s="228" t="s">
        <v>205</v>
      </c>
      <c r="AO1286" s="144">
        <f>SUM(AN1203:AN1214,AN977:AN988,AN963:AN974,AN929:AN937,AN816:AN822,AN781:AN789,AN770:AN778,AN758:AN767,AN747:AN755,AN736:AN744,AN703:AN711,AN670:AN678,AN604:AN612,AN593:AN601,AN582:AN590,AN571:AN579,AN560:AN568,AN549:AN557,AN538:AN546,AN527:AN535,AN516:AN524,AN505:AN513,AN483:AN491,AN494:AN502,AN472:AN480,AN461:AN469,AN450:AN458,AN439:AN447,AN425:AN436,AN400:AN408,AN389:AN397,AN378:AN386,AN367:AN375,AN356:AN364,AN345:AN353,AN334:AN342,AN323:AN331,AN301:AN309,AN312:AN320,AN290:AN298,AN268:AN276,AN257:AN265,AN232:AN240,AN221:AN229,AN210:AN218)</f>
        <v>18623600</v>
      </c>
      <c r="AP1286" s="232">
        <f>SUM(AP1203:AP1214,AP1013:AP1021,AP977:AP988,AP963:AP974,AP929:AP937,AP816:AP822,AP781:AP789,AP770:AP778,AP758:AP767,AP747:AP755,AP736:AP744,AP703:AP711,AP670:AP678,AP604:AP612,AP593:AP601,AP582:AP590,AP571:AP579,AP560:AP568,AP549:AP557,AP538:AP546,AP527:AP535,AP516:AP524,AP505:AP513,AP494:AP502,AP483:AP491,AP472:AP480,AP461:AP469,AP450:AP458,AP439:AP447,AP425:AP436,AP400:AP408,AP389:AP397,AP378:AP386,AP367:AP375,AP356:AP364,AP345:AP353,AP334:AP342,AP323:AP331,AP312:AP320,AP301:AP309,AP290:AP298,AP268:AP276,AP257:AP265,AP232:AP240,AP221:AP229,AP210:AP218)</f>
        <v>0</v>
      </c>
      <c r="AQ1286" s="228" t="s">
        <v>205</v>
      </c>
      <c r="AR1286" s="144">
        <f>SUM(AQ1203:AQ1214,AQ977:AQ988,AQ963:AQ974,AQ929:AQ937,AQ816:AQ822,AQ781:AQ789,AQ770:AQ778,AQ758:AQ767,AQ747:AQ755,AQ736:AQ744,AQ703:AQ711,AQ670:AQ678,AQ604:AQ612,AQ593:AQ601,AQ582:AQ590,AQ571:AQ579,AQ560:AQ568,AQ549:AQ557,AQ538:AQ546,AQ527:AQ535,AQ516:AQ524,AQ505:AQ513,AQ483:AQ491,AQ494:AQ502,AQ472:AQ480,AQ461:AQ469,AQ450:AQ458,AQ439:AQ447,AQ425:AQ436,AQ400:AQ408,AQ389:AQ397,AQ378:AQ386,AQ367:AQ375,AQ356:AQ364,AQ345:AQ353,AQ334:AQ342,AQ323:AQ331,AQ301:AQ309,AQ312:AQ320,AQ290:AQ298,AQ268:AQ276,AQ257:AQ265,AQ232:AQ240,AQ221:AQ229,AQ210:AQ218)</f>
        <v>3550000</v>
      </c>
      <c r="AS1286" s="232">
        <f>SUM(AS1203:AS1214,AS1013:AS1021,AS977:AS988,AS963:AS974,AS929:AS937,AS816:AS822,AS781:AS789,AS770:AS778,AS758:AS767,AS747:AS755,AS736:AS744,AS703:AS711,AS670:AS678,AS604:AS612,AS593:AS601,AS582:AS590,AS571:AS579,AS560:AS568,AS549:AS557,AS538:AS546,AS527:AS535,AS516:AS524,AS505:AS513,AS494:AS502,AS483:AS491,AS472:AS480,AS461:AS469,AS450:AS458,AS439:AS447,AS425:AS436,AS400:AS408,AS389:AS397,AS378:AS386,AS367:AS375,AS356:AS364,AS345:AS353,AS334:AS342,AS323:AS331,AS312:AS320,AS301:AS309,AS290:AS298,AS268:AS276,AS257:AS265,AS232:AS240,AS221:AS229,AS210:AS218)</f>
        <v>0</v>
      </c>
      <c r="AU1286" s="243" t="s">
        <v>205</v>
      </c>
      <c r="AV1286" s="174">
        <f>SUM(AL1286,AI1286,AF1286,AC1286,Z1286,W1286,T1286,Q1286,N1286,K1286,H1286,AO1286,AR1286)</f>
        <v>157186314</v>
      </c>
      <c r="AW1286" s="268">
        <f>(AV1286/$AV$1297)</f>
        <v>0.46261196007600774</v>
      </c>
      <c r="AX1286" s="282">
        <f>AV1286/BA1274</f>
        <v>251.72203432173262</v>
      </c>
      <c r="AZ1286" s="145" t="s">
        <v>205</v>
      </c>
      <c r="BA1286" s="144">
        <f>AV1286+'KY - TA'!AV264+'KY - CRP'!AB144</f>
        <v>185537857</v>
      </c>
      <c r="BB1286" s="268">
        <f>BA1286/$BA$1298</f>
        <v>0.49869992341720271</v>
      </c>
      <c r="BC1286" s="178">
        <f>BA1286/BA1274</f>
        <v>297.12489350526226</v>
      </c>
      <c r="BE1286" s="271" t="s">
        <v>574</v>
      </c>
      <c r="BF1286" s="281">
        <v>12</v>
      </c>
      <c r="BG1286" s="231">
        <f>BF1286/$BF$1289</f>
        <v>0.70588235294117652</v>
      </c>
      <c r="BH1286" s="280">
        <f>SUM(G97:G105,J97:J105,M97:M105,P97:P105,S97:S105,V97:V105,Y97:Y105,AB97:AB105,AE97:AE105,AH97:AH105,AK97:AK105,G119:G127,J119:J127,M119:M127,P119:P127,S119:S127,V119:V127,Y119:Y127,AB119:AB127,AE119:AE127,AH119:AH127,AK119:AK127,G130:G138,J130:J138,M130:M138,P130:P138,S130:S138,V130:V138,Y130:Y137,AB130:AB138,AE130:AE138,AH130:AH138,AK130:AK138,G163:G171,J163:J171,M163:M171,P163:P171,S163:S171,V163:V171,Y163:Y171,AB163:AB171,AE163:AE171,AH163:AH171,AK163:AK171,G174:G182,J174:J182,M174:M182,P174:P182,S174:S182,V174:V182,Y174:Y182,AB174:AB182,AE174:AE182,AH174:AH182,AK174:AK182,AU186,AU616,AU627,AU638,AU660,AU682,AU992)</f>
        <v>74974142</v>
      </c>
      <c r="BI1286" s="252">
        <f>BH1286/$BH$1289</f>
        <v>0.88806843337629038</v>
      </c>
    </row>
    <row r="1287" spans="7:63">
      <c r="G1287" s="228" t="s">
        <v>244</v>
      </c>
      <c r="H1287" s="144">
        <f>SUM(G991:G999,G885:G893,G874:G882,G860:G871,G681:G689,G659:G667,G637:G645,G626:G634,G615:G623,G199:G207,G185:G196,G174:G182,G163:G171,G141:G149,G130:G138,G119:G127,G108:G116,G97:G105)</f>
        <v>6295977</v>
      </c>
      <c r="I1287" s="144">
        <f>SUM(I991:I999,I885:I893,I874:I882,I860:I871,I681:I689,I659:I667,I637:I645,I626:I634,I615:I623,I199:I207,I185:I196,I174:I182,I163:I171,I141:I149,I130:I138,I119:I127,I108:I116,I97:I105)</f>
        <v>6349141</v>
      </c>
      <c r="J1287" s="228" t="s">
        <v>244</v>
      </c>
      <c r="K1287" s="144">
        <f>SUM(J991:J999,J885:J893,J874:J882,J860:J871,J681:J689,J659:J667,J637:J645,J626:J634,J615:J623,J199:J207,J185:J196,J174:J182,J163:J171,J141:J149,J130:J138,J119:J127,J108:J116,J97:J105)</f>
        <v>370715</v>
      </c>
      <c r="L1287" s="144">
        <f>SUM(L991:L999,L885:L893,L874:L882,L860:L871,L681:L689,L659:L667,L637:L645,L626:L634,L615:L623,L199:L207,L185:L196,L174:L182,L163:L171,L141:L149,L130:L138,L119:L127,L108:L116,L97:L105)</f>
        <v>370715</v>
      </c>
      <c r="M1287" s="228" t="s">
        <v>244</v>
      </c>
      <c r="N1287" s="144">
        <f>SUM(M991:M999,M885:M893,M874:M882,M860:M871,M681:M689,M659:M667,M637:M645,M626:M634,M615:M623,M199:M207,M185:M196,M174:M182,M163:M171,M141:M149,M130:M138,M119:M127,M108:M116,M97:M105)</f>
        <v>15566542</v>
      </c>
      <c r="O1287" s="144">
        <f>SUM(O991:O999,O885:O893,O874:O882,O860:O871,O681:O689,O659:O667,O637:O645,O626:O634,O615:O623,O199:O207,O185:O196,O174:O182,O163:O171,O141:O149,O130:O138,O119:O127,O108:O116,O97:O105)</f>
        <v>15566542</v>
      </c>
      <c r="P1287" s="228" t="s">
        <v>244</v>
      </c>
      <c r="Q1287" s="144">
        <f>SUM(P991:P999,P885:P893,P874:P882,P860:P871,P681:P689,P659:P667,P637:P645,P626:P634,P615:P623,P199:P207,P185:P196,P174:P182,P163:P171,P141:P149,P130:P138,P119:P127,P108:P116,P97:P105)</f>
        <v>1546000</v>
      </c>
      <c r="R1287" s="144">
        <f>SUM(R991:R999,R885:R893,R874:R882,R860:R871,R681:R689,R659:R667,R637:R645,R626:R634,R615:R623,R199:R207,R185:R196,R174:R182,R163:R171,R141:R149,R130:R138,R119:R127,R108:R116,R97:R105)</f>
        <v>1546000</v>
      </c>
      <c r="S1287" s="228" t="s">
        <v>244</v>
      </c>
      <c r="T1287" s="144">
        <f>SUM(S991:S999,S885:S893,S874:S882,S860:S871,S681:S689,S659:S667,S637:S645,S626:S634,S615:S623,S199:S207,S185:S196,S174:S182,S163:S171,S141:S149,S130:S138,S119:S127,S108:S116,S97:S105)</f>
        <v>1035400</v>
      </c>
      <c r="U1287" s="144">
        <f>SUM(U991:U999,U885:U893,U874:U882,U860:U871,U681:U689,U659:U667,U637:U645,U626:U634,U615:U623,U199:U207,U185:U196,U174:U182,U163:U171,U141:U149,U130:U138,U119:U127,U108:U116,U97:U105)</f>
        <v>787050</v>
      </c>
      <c r="V1287" s="228" t="s">
        <v>244</v>
      </c>
      <c r="W1287" s="144">
        <f>SUM(V991:V999,V885:V893,V874:V882,V860:V871,V681:V689,V659:V667,V637:V645,V626:V634,V615:V623,V199:V207,V185:V196,V174:V182,V163:V171,V141:V149,V130:V138,V119:V127,V108:V116,V97:V105)</f>
        <v>0</v>
      </c>
      <c r="X1287" s="144">
        <f>SUM(X991:X999,X885:X893,X874:X882,X860:X871,X681:X689,X659:X667,X637:X645,X626:X634,X615:X623,X199:X207,X185:X196,X174:X182,X163:X171,X141:X149,X130:X138,X119:X127,X108:X116,X97:X105)</f>
        <v>0</v>
      </c>
      <c r="Y1287" s="228" t="s">
        <v>244</v>
      </c>
      <c r="Z1287" s="144">
        <f>SUM(Y991:Y999,Y885:Y893,Y874:Y882,Y860:Y871,Y681:Y689,Y659:Y667,Y637:Y645,Y626:Y634,Y615:Y623,Y199:Y207,Y185:Y196,Y174:Y182,Y163:Y171,Y141:Y149,Y130:Y138,Y119:Y127,Y108:Y116,Y97:Y105)</f>
        <v>780000</v>
      </c>
      <c r="AA1287" s="144">
        <f>SUM(AA991:AA999,AA885:AA893,AA874:AA882,AA860:AA871,AA681:AA689,AA659:AA667,AA637:AA645,AA626:AA634,AA615:AA623,AA199:AA207,AA185:AA196,AA174:AA182,AA163:AA171,AA141:AA149,AA130:AA138,AA119:AA127,AA108:AA116,AA97:AA105)</f>
        <v>780000</v>
      </c>
      <c r="AB1287" s="228" t="s">
        <v>244</v>
      </c>
      <c r="AC1287" s="144">
        <f>SUM(AB991:AB999,AB885:AB893,AB874:AB882,AB860:AB871,AB681:AB689,AB659:AB667,AB637:AB645,AB626:AB634,AB615:AB623,AB199:AB207,AB185:AB196,AB174:AB182,AB163:AB171,AB141:AB149,AB130:AB138,AB119:AB127,AB108:AB116,AB97:AB105)</f>
        <v>1583200</v>
      </c>
      <c r="AD1287" s="144">
        <f>SUM(AD991:AD999,AD885:AD893,AD874:AD882,AD860:AD871,AD681:AD689,AD659:AD667,AD637:AD645,AD626:AD634,AD615:AD623,AD199:AD207,AD185:AD196,AD174:AD182,AD163:AD171,AD141:AD149,AD130:AD138,AD119:AD127,AD108:AD116,AD97:AD105)</f>
        <v>1455200</v>
      </c>
      <c r="AE1287" s="228" t="s">
        <v>244</v>
      </c>
      <c r="AF1287" s="144">
        <f>SUM(AE1245:AE1256,AE1231:AE1242,AE991:AE999,AE885:AE893,AE874:AE882,AE860:AE871,AE681:AE689,AE659:AE667,AE637:AE645,AE626:AE634,AE615:AE623,AE199:AE207,AE185:AE196,AE174:AE182,AE163:AE171,AE141:AE149,AE130:AE138,AE119:AE127,AE108:AE116,AE97:AE105)</f>
        <v>4294000</v>
      </c>
      <c r="AG1287" s="232">
        <f>SUM(AG991:AG999,AG885:AG893,AG874:AG882,AG860:AG871,AG681:AG689,AG659:AG667,AG637:AG645,AG626:AG634,AG615:AG623,AG199:AG207,AG185:AG196,AG174:AG182,AG163:AG171,AG141:AG149,AG130:AG138,AG119:AG127,AG108:AG116,AG97:AG105)</f>
        <v>4294000</v>
      </c>
      <c r="AH1287" s="228" t="s">
        <v>244</v>
      </c>
      <c r="AI1287" s="144">
        <f>SUM(AH1245:AH1256,AH1231:AH1242,AH991:AH999,AH885:AH893,AH874:AH882,AH860:AH871,AH681:AH689,AH659:AH667,AH637:AH645,AH626:AH634,AH615:AH623,AH199:AH207,AH185:AH196,AH174:AH182,AH163:AH171,AH141:AH149,AH130:AH138,AH119:AH127,AH108:AH116,AH97:AH105)</f>
        <v>22134000</v>
      </c>
      <c r="AJ1287" s="232">
        <f>SUM(AJ991:AJ999,AJ885:AJ893,AJ874:AJ882,AJ860:AJ871,AJ681:AJ689,AJ659:AJ667,AJ637:AJ645,AJ626:AJ634,AJ615:AJ623,AJ199:AJ207,AJ185:AJ196,AJ174:AJ182,AJ163:AJ171,AJ141:AJ149,AJ130:AJ138,AJ119:AJ127,AJ108:AJ116,AJ97:AJ105)</f>
        <v>21569200</v>
      </c>
      <c r="AK1287" s="228" t="s">
        <v>244</v>
      </c>
      <c r="AL1287" s="144">
        <f>SUM(AK1245:AK1256,AK1231:AK1242,AK991:AK999,AK885:AK893,AK874:AK882,AK860:AK871,AK681:AK689,AK659:AK667,AK637:AK645,AK626:AK634,AK615:AK623,AK199:AK207,AK185:AK196,AK174:AK182,AK163:AK171,AK141:AK149,AK130:AK138,AK119:AK127,AK108:AK116,AK97:AK105)</f>
        <v>13296000</v>
      </c>
      <c r="AM1287" s="232">
        <f>SUM(AM991:AM999,AM885:AM893,AM874:AM882,AM860:AM871,AM681:AM689,AM659:AM667,AM637:AM645,AM626:AM634,AM615:AM623,AM199:AM207,AM185:AM196,AM174:AM182,AM163:AM171,AM141:AM149,AM130:AM138,AM119:AM127,AM108:AM116,AM97:AM105)</f>
        <v>0</v>
      </c>
      <c r="AN1287" s="228" t="s">
        <v>244</v>
      </c>
      <c r="AO1287" s="144">
        <f>SUM(AN1245:AN1256,AN1231:AN1242,AN991:AN999,AN885:AN893,AN874:AN882,AN860:AN871,AN681:AN689,AN659:AN667,AN637:AN645,AN626:AN634,AN615:AN623,AN199:AN207,AN185:AN196,AN174:AN182,AN163:AN171,AN141:AN149,AN130:AN138,AN119:AN127,AN108:AN116,AN97:AN105)</f>
        <v>22292000</v>
      </c>
      <c r="AP1287" s="232">
        <f>SUM(AP991:AP999,AP885:AP893,AP874:AP882,AP860:AP871,AP681:AP689,AP659:AP667,AP637:AP645,AP626:AP634,AP615:AP623,AP199:AP207,AP185:AP196,AP174:AP182,AP163:AP171,AP141:AP149,AP130:AP138,AP119:AP127,AP108:AP116,AP97:AP105)</f>
        <v>0</v>
      </c>
      <c r="AQ1287" s="228" t="s">
        <v>244</v>
      </c>
      <c r="AR1287" s="144">
        <f>SUM(AQ1245:AQ1256,AQ1231:AQ1242,AQ991:AQ999,AQ885:AQ893,AQ874:AQ882,AQ860:AQ871,AQ681:AQ689,AQ659:AQ667,AQ637:AQ645,AQ626:AQ634,AQ615:AQ623,AQ199:AQ207,AQ185:AQ196,AQ174:AQ182,AQ163:AQ171,AQ141:AQ149,AQ130:AQ138,AQ119:AQ127,AQ108:AQ116,AQ97:AQ105)</f>
        <v>5140000</v>
      </c>
      <c r="AS1287" s="232">
        <f>SUM(AS991:AS999,AS885:AS893,AS874:AS882,AS860:AS871,AS681:AS689,AS659:AS667,AS637:AS645,AS626:AS634,AS615:AS623,AS199:AS207,AS185:AS196,AS174:AS182,AS163:AS171,AS141:AS149,AS130:AS138,AS119:AS127,AS108:AS116,AS97:AS105)</f>
        <v>0</v>
      </c>
      <c r="AU1287" s="243" t="s">
        <v>244</v>
      </c>
      <c r="AV1287" s="174">
        <f t="shared" ref="AV1287:AV1294" si="1522">SUM(AL1287,AI1287,AF1287,AC1287,Z1287,W1287,T1287,Q1287,N1287,K1287,H1287,AO1287,AR1287)</f>
        <v>94333834</v>
      </c>
      <c r="AW1287" s="268">
        <f>(AV1287/$AV$1297)</f>
        <v>0.27763205801889818</v>
      </c>
      <c r="AX1287" s="283"/>
      <c r="AZ1287" s="145" t="s">
        <v>244</v>
      </c>
      <c r="BA1287" s="144">
        <f>AV1287+'KY - TA'!AV265+'KY - CRP'!AB145</f>
        <v>94333834</v>
      </c>
      <c r="BB1287" s="268">
        <f t="shared" ref="BB1287:BB1297" si="1523">BA1287/$BA$1298</f>
        <v>0.25355620977907012</v>
      </c>
      <c r="BC1287" s="145"/>
      <c r="BE1287" s="145" t="s">
        <v>575</v>
      </c>
      <c r="BF1287" s="281">
        <v>3</v>
      </c>
      <c r="BG1287" s="231">
        <f t="shared" ref="BG1287:BG1288" si="1524">BF1287/$BF$1289</f>
        <v>0.17647058823529413</v>
      </c>
      <c r="BH1287" s="280">
        <f>SUM(G108:G116,J108:J116,M108:M116,P108:P116,S108:S116,V108:V116,Y108:Y116,AB108:AB116,AE108:AE116,AH108:AH116,AK108:AK116,AU200,AU886)</f>
        <v>9045692</v>
      </c>
      <c r="BI1287" s="252">
        <f t="shared" ref="BI1287:BI1288" si="1525">BH1287/$BH$1289</f>
        <v>0.1071461881250264</v>
      </c>
    </row>
    <row r="1288" spans="7:63">
      <c r="G1288" s="228" t="s">
        <v>230</v>
      </c>
      <c r="H1288" s="144">
        <f>SUM(G725:G733,G714:G722,G692:G700,G411:G422,G243:G254,G75:G83,G63:G72,G52:G60,G41:G49,G30:G38,G19:G27)</f>
        <v>0</v>
      </c>
      <c r="I1288" s="144">
        <f>SUM(I725:I733,I714:I722,I692:I700,I411:I422,I243:I254,I75:I83,I63:I72,I52:I60,I41:I49,I30:I38,I19:I27)</f>
        <v>0</v>
      </c>
      <c r="J1288" s="228" t="s">
        <v>230</v>
      </c>
      <c r="K1288" s="144">
        <f>SUM(J725:J733,J714:J722,J692:J700,J411:J422,J243:J254,J75:J83,J63:J72,J52:J60,J41:J49,J30:J38,J19:J27)</f>
        <v>0</v>
      </c>
      <c r="L1288" s="144">
        <f>SUM(L725:L733,L714:L722,L692:L700,L411:L422,L243:L254,L75:L83,L63:L72,L52:L60,L41:L49,L30:L38,L19:L27)</f>
        <v>0</v>
      </c>
      <c r="M1288" s="228" t="s">
        <v>230</v>
      </c>
      <c r="N1288" s="144">
        <f>SUM(M725:M733,M714:M722,M692:M700,M411:M422,M243:M254,M75:M83,M63:M72,M52:M60,M41:M49,M30:M38,M19:M27)</f>
        <v>1232000</v>
      </c>
      <c r="O1288" s="144">
        <f>SUM(O725:O733,O714:O722,O692:O700,O411:O422,O243:O254,O75:O83,O63:O72,O52:O60,O41:O49,O30:O38,O19:O27)</f>
        <v>1232000</v>
      </c>
      <c r="P1288" s="228" t="s">
        <v>230</v>
      </c>
      <c r="Q1288" s="144">
        <f>SUM(P725:P733,P714:P722,P692:P700,P411:P422,P243:P254,P75:P83,P63:P72,P52:P60,P41:P49,P30:P38,P19:P27)</f>
        <v>107819</v>
      </c>
      <c r="R1288" s="144">
        <f>SUM(R725:R733,R714:R722,R692:R700,R411:R422,R243:R254,R75:R83,R63:R72,R52:R60,R41:R49,R30:R38,R19:R27)</f>
        <v>107819</v>
      </c>
      <c r="S1288" s="228" t="s">
        <v>230</v>
      </c>
      <c r="T1288" s="144">
        <f>SUM(S725:S733,S714:S722,S692:S700,S411:S422,S243:S254,S75:S83,S63:S72,S52:S60,S41:S49,S30:S38,S19:S27)</f>
        <v>0</v>
      </c>
      <c r="U1288" s="144">
        <f>SUM(U725:U733,U714:U722,U692:U700,U411:U422,U243:U254,U75:U83,U63:U72,U52:U60,U41:U49,U30:U38,U19:U27)</f>
        <v>0</v>
      </c>
      <c r="V1288" s="228" t="s">
        <v>230</v>
      </c>
      <c r="W1288" s="144">
        <f>SUM(V725:V733,V714:V722,V692:V700,V411:V422,V243:V254,V75:V83,V63:V72,V52:V60,V41:V49,V30:V38,V19:V27)</f>
        <v>4095764</v>
      </c>
      <c r="X1288" s="144">
        <f>SUM(X725:X733,X714:X722,X692:X700,X411:X422,X243:X254,X75:X83,X63:X72,X52:X60,X41:X49,X30:X38,X19:X27)</f>
        <v>3682147</v>
      </c>
      <c r="Y1288" s="228" t="s">
        <v>230</v>
      </c>
      <c r="Z1288" s="144">
        <f>SUM(Y725:Y733,Y714:Y722,Y692:Y700,Y411:Y422,Y243:Y254,Y75:Y83,Y63:Y72,Y52:Y60,Y41:Y49,Y30:Y38,Y19:Y27)</f>
        <v>0</v>
      </c>
      <c r="AA1288" s="144">
        <f>SUM(AA725:AA733,AA714:AA722,AA692:AA700,AA411:AA422,AA243:AA254,AA75:AA83,AA63:AA72,AA52:AA60,AA41:AA49,AA30:AA38,AA19:AA27)</f>
        <v>0</v>
      </c>
      <c r="AB1288" s="228" t="s">
        <v>230</v>
      </c>
      <c r="AC1288" s="144">
        <f>SUM(AB725:AB733,AB714:AB722,AB692:AB700,AB411:AB422,AB243:AB254,AB75:AB83,AB63:AB72,AB52:AB60,AB41:AB49,AB30:AB38,AB19:AB27)</f>
        <v>0</v>
      </c>
      <c r="AD1288" s="144">
        <f>SUM(AD725:AD733,AD714:AD722,AD692:AD700,AD411:AD422,AD243:AD254,AD75:AD83,AD63:AD72,AD52:AD60,AD41:AD49,AD30:AD38,AD19:AD27)</f>
        <v>0</v>
      </c>
      <c r="AE1288" s="228" t="s">
        <v>230</v>
      </c>
      <c r="AF1288" s="144">
        <f>SUM(AE725:AE733,AE714:AE722,AE692:AE700,AE411:AE422,AE243:AE254,AE75:AE83,AE63:AE72,AE52:AE60,AE41:AE49,AE30:AE38,AE19:AE27)</f>
        <v>2130000</v>
      </c>
      <c r="AG1288" s="232">
        <f>SUM(AG725:AG733,AG714:AG722,AG692:AG700,AG411:AG422,AG243:AG254,AG75:AG83,AG63:AG72,AG52:AG60,AG41:AG49,AG30:AG38,AG19:AG27)</f>
        <v>2130000</v>
      </c>
      <c r="AH1288" s="228" t="s">
        <v>230</v>
      </c>
      <c r="AI1288" s="144">
        <f>SUM(AH725:AH733,AH714:AH722,AH692:AH700,AH411:AH422,AH243:AH254,AH75:AH83,AH63:AH72,AH52:AH60,AH41:AH49,AH30:AH38,AH19:AH27)</f>
        <v>0</v>
      </c>
      <c r="AJ1288" s="232">
        <f>SUM(AJ725:AJ733,AJ714:AJ722,AJ692:AJ700,AJ411:AJ422,AJ243:AJ254,AJ75:AJ83,AJ63:AJ72,AJ52:AJ60,AJ41:AJ49,AJ30:AJ38,AJ19:AJ27)</f>
        <v>0</v>
      </c>
      <c r="AK1288" s="228" t="s">
        <v>230</v>
      </c>
      <c r="AL1288" s="144">
        <f>SUM(AK725:AK733,AK714:AK722,AK692:AK700,AK411:AK422,AK243:AK254,AK75:AK83,AK63:AK72,AK52:AK60,AK41:AK49,AK30:AK38,AK19:AK27)</f>
        <v>2113008</v>
      </c>
      <c r="AM1288" s="232">
        <f>SUM(AM725:AM733,AM714:AM722,AM692:AM700,AM411:AM422,AM243:AM254,AM75:AM83,AM63:AM72,AM52:AM60,AM41:AM49,AM30:AM38,AM19:AM27)</f>
        <v>0</v>
      </c>
      <c r="AN1288" s="228" t="s">
        <v>230</v>
      </c>
      <c r="AO1288" s="144">
        <f>SUM(AN725:AN733,AN714:AN722,AN692:AN700,AN411:AN422,AN243:AN254,AN75:AN83,AN63:AN72,AN52:AN60,AN41:AN49,AN30:AN38,AN19:AN27)</f>
        <v>1460000</v>
      </c>
      <c r="AP1288" s="232">
        <f>SUM(AP725:AP733,AP714:AP722,AP692:AP700,AP411:AP422,AP243:AP254,AP75:AP83,AP63:AP72,AP52:AP60,AP41:AP49,AP30:AP38,AP19:AP27)</f>
        <v>0</v>
      </c>
      <c r="AQ1288" s="228" t="s">
        <v>230</v>
      </c>
      <c r="AR1288" s="144">
        <f>SUM(AQ725:AQ733,AQ714:AQ722,AQ692:AQ700,AQ411:AQ422,AQ243:AQ254,AQ75:AQ83,AQ63:AQ72,AQ52:AQ60,AQ41:AQ49,AQ30:AQ38,AQ19:AQ27)</f>
        <v>0</v>
      </c>
      <c r="AS1288" s="232">
        <f>SUM(AS725:AS733,AS714:AS722,AS692:AS700,AS411:AS422,AS243:AS254,AS75:AS83,AS63:AS72,AS52:AS60,AS41:AS49,AS30:AS38,AS19:AS27)</f>
        <v>0</v>
      </c>
      <c r="AU1288" s="243" t="s">
        <v>230</v>
      </c>
      <c r="AV1288" s="174">
        <f>SUM(AL1288,AI1288,AF1288,AC1288,Z1288,W1288,T1288,Q1288,N1288,K1288,H1288,AO1288,AR1288)</f>
        <v>11138591</v>
      </c>
      <c r="AW1288" s="268">
        <f>(AV1288/$AV$1297)</f>
        <v>3.2781768869489358E-2</v>
      </c>
      <c r="AX1288" s="283">
        <f>AV1288/BA1275</f>
        <v>389.17546556724085</v>
      </c>
      <c r="AZ1288" s="145" t="s">
        <v>230</v>
      </c>
      <c r="BA1288" s="144">
        <f>AV1288+'KY - TA'!AV266+'KY - CRP'!AB146</f>
        <v>12862863</v>
      </c>
      <c r="BB1288" s="268">
        <f t="shared" si="1523"/>
        <v>3.4573584586707666E-2</v>
      </c>
      <c r="BC1288" s="144">
        <f>BA1288/BA1275</f>
        <v>449.42046050103073</v>
      </c>
      <c r="BE1288" s="145" t="s">
        <v>576</v>
      </c>
      <c r="BF1288" s="281">
        <v>2</v>
      </c>
      <c r="BG1288" s="231">
        <f t="shared" si="1524"/>
        <v>0.11764705882352941</v>
      </c>
      <c r="BH1288" s="280">
        <f>SUM(G141:G149,J141:J149,M141:M149,P141:P149,S141:S149,V141:V149,Y141:Y149,AB141:AB149,AE141:AE149,AH141:AH149,AK141:AK149,AU875)</f>
        <v>404000</v>
      </c>
      <c r="BI1288" s="252">
        <f>BH1288/$BH$1289</f>
        <v>4.785378498683204E-3</v>
      </c>
    </row>
    <row r="1289" spans="7:63">
      <c r="G1289" s="228" t="s">
        <v>245</v>
      </c>
      <c r="H1289" s="144">
        <f>SUM(G838:G846)</f>
        <v>30000</v>
      </c>
      <c r="I1289" s="144">
        <f>SUM(I838:I846)</f>
        <v>30000</v>
      </c>
      <c r="J1289" s="228" t="s">
        <v>245</v>
      </c>
      <c r="K1289" s="144">
        <f>SUM(J838:J846)</f>
        <v>0</v>
      </c>
      <c r="L1289" s="144">
        <f>SUM(L838:L846)</f>
        <v>0</v>
      </c>
      <c r="M1289" s="228" t="s">
        <v>245</v>
      </c>
      <c r="N1289" s="144">
        <f>SUM(M838:M846)</f>
        <v>234382</v>
      </c>
      <c r="O1289" s="144">
        <f>SUM(O838:O846)</f>
        <v>234382</v>
      </c>
      <c r="P1289" s="228" t="s">
        <v>245</v>
      </c>
      <c r="Q1289" s="144">
        <f>SUM(P838:P846)</f>
        <v>0</v>
      </c>
      <c r="R1289" s="144">
        <f>SUM(R838:R846)</f>
        <v>0</v>
      </c>
      <c r="S1289" s="228" t="s">
        <v>245</v>
      </c>
      <c r="T1289" s="144">
        <f>SUM(S838:S846)</f>
        <v>0</v>
      </c>
      <c r="U1289" s="144">
        <f>SUM(U838:U846)</f>
        <v>0</v>
      </c>
      <c r="V1289" s="228" t="s">
        <v>245</v>
      </c>
      <c r="W1289" s="144">
        <f>SUM(V838:V846)</f>
        <v>0</v>
      </c>
      <c r="X1289" s="144">
        <f>SUM(X838:X846)</f>
        <v>0</v>
      </c>
      <c r="Y1289" s="228" t="s">
        <v>245</v>
      </c>
      <c r="Z1289" s="144">
        <f>SUM(Y838:Y846)</f>
        <v>0</v>
      </c>
      <c r="AA1289" s="144">
        <f>SUM(AA838:AA846)</f>
        <v>0</v>
      </c>
      <c r="AB1289" s="228" t="s">
        <v>245</v>
      </c>
      <c r="AC1289" s="144">
        <f>SUM(AB838:AB846)</f>
        <v>0</v>
      </c>
      <c r="AD1289" s="144">
        <f>SUM(AD838:AD846)</f>
        <v>0</v>
      </c>
      <c r="AE1289" s="228" t="s">
        <v>245</v>
      </c>
      <c r="AF1289" s="144">
        <f>SUM(AE838:AE846)</f>
        <v>0</v>
      </c>
      <c r="AG1289" s="232">
        <f>SUM(AG838:AG846)</f>
        <v>0</v>
      </c>
      <c r="AH1289" s="228" t="s">
        <v>245</v>
      </c>
      <c r="AI1289" s="144">
        <f>SUM(AH838:AH846)</f>
        <v>0</v>
      </c>
      <c r="AJ1289" s="232">
        <f>SUM(AJ838:AJ846)</f>
        <v>0</v>
      </c>
      <c r="AK1289" s="228" t="s">
        <v>245</v>
      </c>
      <c r="AL1289" s="144">
        <f>SUM(AK838:AK846)</f>
        <v>0</v>
      </c>
      <c r="AM1289" s="232">
        <f>SUM(AM838:AM846)</f>
        <v>0</v>
      </c>
      <c r="AN1289" s="228" t="s">
        <v>245</v>
      </c>
      <c r="AO1289" s="144">
        <f>SUM(AN838:AN846)</f>
        <v>0</v>
      </c>
      <c r="AP1289" s="232">
        <f>SUM(AP838:AP846)</f>
        <v>0</v>
      </c>
      <c r="AQ1289" s="228" t="s">
        <v>245</v>
      </c>
      <c r="AR1289" s="144">
        <f>SUM(AQ838:AQ846)</f>
        <v>0</v>
      </c>
      <c r="AS1289" s="232">
        <f>SUM(AS838:AS846)</f>
        <v>0</v>
      </c>
      <c r="AU1289" s="243" t="s">
        <v>245</v>
      </c>
      <c r="AV1289" s="174">
        <f t="shared" si="1522"/>
        <v>264382</v>
      </c>
      <c r="AW1289" s="268">
        <f t="shared" ref="AW1289:AW1296" si="1526">(AV1289/$AV$1297)</f>
        <v>7.7809748263971048E-4</v>
      </c>
      <c r="AX1289" s="283">
        <f>AV1289/BA1276</f>
        <v>27.431209794563188</v>
      </c>
      <c r="AZ1289" s="145" t="s">
        <v>245</v>
      </c>
      <c r="BA1289" s="144">
        <f>AV1289+'KY - TA'!AV267+'KY - CRP'!AB147</f>
        <v>514382</v>
      </c>
      <c r="BB1289" s="268">
        <f t="shared" si="1523"/>
        <v>1.3825871881617538E-3</v>
      </c>
      <c r="BC1289" s="144">
        <f>BA1289/BA1276</f>
        <v>53.37020128657398</v>
      </c>
      <c r="BE1289" s="145" t="s">
        <v>577</v>
      </c>
      <c r="BF1289" s="145">
        <f>SUM(BF1286:BF1288)</f>
        <v>17</v>
      </c>
      <c r="BG1289" s="231">
        <f>SUM(BG1286:BG1288)</f>
        <v>1</v>
      </c>
      <c r="BH1289" s="144">
        <f>SUM(BH1286:BH1288)</f>
        <v>84423834</v>
      </c>
      <c r="BI1289" s="231">
        <f>SUM(BI1286:BI1288)</f>
        <v>1</v>
      </c>
    </row>
    <row r="1290" spans="7:63">
      <c r="G1290" s="228" t="s">
        <v>246</v>
      </c>
      <c r="H1290" s="144">
        <f>SUM(G1217:G1228,G1024:G1032,G1002:G1010,G951:G960,G940:G948,G918:G926,G907:G915,G896:G904,G849:G857,G827:G835,G804:G813,G648:G656,G152:G160)</f>
        <v>2565000</v>
      </c>
      <c r="I1290" s="144">
        <f>SUM(I1217:I1228,I1024:I1032,I1002:I1010,I951:I960,I940:I948,I918:I926,I907:I915,I896:I904,I849:I857,I827:I835,I804:I813,I648:I656,I152:I160)</f>
        <v>2565000</v>
      </c>
      <c r="J1290" s="228" t="s">
        <v>246</v>
      </c>
      <c r="K1290" s="144">
        <f>SUM(J1217:J1228,J1024:J1032,J1002:J1010,J951:J960,J940:J948,J918:J926,J907:J915,J896:J904,J849:J857,J827:J835,J804:J813,J648:J656,J152:J160)</f>
        <v>2153937</v>
      </c>
      <c r="L1290" s="144">
        <f>SUM(L1217:L1228,L1024:L1032,L1002:L1010,L951:L960,L940:L948,L918:L926,L907:L915,L896:L904,L849:L857,L827:L835,L804:L813,L648:L656,L152:L160)</f>
        <v>2153937</v>
      </c>
      <c r="M1290" s="228" t="s">
        <v>246</v>
      </c>
      <c r="N1290" s="144">
        <f>SUM(M1217:M1228,M1024:M1032,M1002:M1010,M951:M960,M940:M948,M918:M926,M907:M915,M896:M904,M849:M857,M827:M835,M804:M813,M648:M656,M152:M160)</f>
        <v>300000</v>
      </c>
      <c r="O1290" s="144">
        <f>SUM(O1217:O1228,O1024:O1032,O1002:O1010,O951:O960,O940:O948,O918:O926,O907:O915,O896:O904,O849:O857,O827:O835,O804:O813,O648:O656,O152:O160)</f>
        <v>258720</v>
      </c>
      <c r="P1290" s="228" t="s">
        <v>246</v>
      </c>
      <c r="Q1290" s="144">
        <f>SUM(P1217:P1228,P1024:P1032,P1002:P1010,P951:P960,P940:P948,P918:P926,P907:P915,P896:P904,P849:P857,P827:P835,P804:P813,P648:P656,P152:P160)</f>
        <v>2006991</v>
      </c>
      <c r="R1290" s="144">
        <f>SUM(R1217:R1228,R1024:R1032,R1002:R1010,R951:R960,R940:R948,R918:R926,R907:R915,R896:R904,R849:R857,R827:R835,R804:R813,R648:R656,R152:R160)</f>
        <v>2006991</v>
      </c>
      <c r="S1290" s="228" t="s">
        <v>246</v>
      </c>
      <c r="T1290" s="144">
        <f>SUM(S1217:S1228,S1024:S1032,S1002:S1010,S951:S960,S940:S948,S918:S926,S907:S915,S896:S904,S849:S857,S827:S835,S804:S813,S648:S656,S152:S160)</f>
        <v>767750</v>
      </c>
      <c r="U1290" s="144">
        <f>SUM(U1217:U1228,U1024:U1032,U1002:U1010,U951:U960,U940:U948,U918:U926,U907:U915,U896:U904,U849:U857,U827:U835,U804:U813,U648:U656,U152:U160)</f>
        <v>267750</v>
      </c>
      <c r="V1290" s="228" t="s">
        <v>246</v>
      </c>
      <c r="W1290" s="144">
        <f>SUM(V1217:V1228,V1024:V1032,V1002:V1010,V951:V960,V940:V948,V918:V926,V907:V915,V896:V904,V849:V857,V827:V835,V804:V813,V648:V656,V152:V160)</f>
        <v>4105500</v>
      </c>
      <c r="X1290" s="144">
        <f>SUM(X1217:X1228,X1024:X1032,X1002:X1010,X951:X960,X940:X948,X918:X926,X907:X915,X896:X904,X849:X857,X827:X835,X804:X813,X648:X656,X152:X160)</f>
        <v>3990300</v>
      </c>
      <c r="Y1290" s="228" t="s">
        <v>246</v>
      </c>
      <c r="Z1290" s="144">
        <f>SUM(Y1217:Y1228,Y1024:Y1032,Y1002:Y1010,Y951:Y960,Y940:Y948,Y918:Y926,Y907:Y915,Y896:Y904,Y849:Y857,Y827:Y835,Y804:Y813,Y648:Y656,Y152:Y160)</f>
        <v>4059000</v>
      </c>
      <c r="AA1290" s="144">
        <f>SUM(AA1217:AA1228,AA1024:AA1032,AA1002:AA1010,AA951:AA960,AA940:AA948,AA918:AA926,AA907:AA915,AA896:AA904,AA849:AA857,AA827:AA835,AA804:AA813,AA648:AA656,AA152:AA160)</f>
        <v>4059000</v>
      </c>
      <c r="AB1290" s="228" t="s">
        <v>246</v>
      </c>
      <c r="AC1290" s="144">
        <f>SUM(AB1217:AB1228,AB1024:AB1032,AB1002:AB1010,AB951:AB960,AB940:AB948,AB918:AB926,AB907:AB915,AB896:AB904,AB849:AB857,AB827:AB835,AB804:AB813,AB648:AB656,AB152:AB160)</f>
        <v>753565</v>
      </c>
      <c r="AD1290" s="144">
        <f>SUM(AD1217:AD1228,AD1024:AD1032,AD1002:AD1010,AD951:AD960,AD940:AD948,AD918:AD926,AD907:AD915,AD896:AD904,AD849:AD857,AD827:AD835,AD804:AD813,AD648:AD656,AD152:AD160)</f>
        <v>753565</v>
      </c>
      <c r="AE1290" s="228" t="s">
        <v>246</v>
      </c>
      <c r="AF1290" s="144">
        <f>SUM(AE1217:AE1228,AE1024:AE1032,AE1002:AE1010,AE951:AE960,AE940:AE948,AE918:AE926,AE907:AE915,AE896:AE904,AE849:AE857,AE827:AE835,AE804:AE813,AE648:AE656,AE152:AE160)</f>
        <v>1012000</v>
      </c>
      <c r="AG1290" s="232">
        <f>SUM(AG1217:AG1228,AG1024:AG1032,AG1002:AG1010,AG951:AG960,AG940:AG948,AG918:AG926,AG907:AG915,AG896:AG904,AG849:AG857,AG827:AG835,AG804:AG813,AG648:AG656,AG152:AG160)</f>
        <v>1012000</v>
      </c>
      <c r="AH1290" s="228" t="s">
        <v>246</v>
      </c>
      <c r="AI1290" s="144">
        <f>SUM(AH1217:AH1228,AH1024:AH1032,AH1002:AH1010,AH951:AH960,AH940:AH948,AH918:AH926,AH907:AH915,AH896:AH904,AH849:AH857,AH827:AH835,AH804:AH813,AH648:AH656,AH152:AH160)</f>
        <v>25289569</v>
      </c>
      <c r="AJ1290" s="232">
        <f>SUM(AJ1217:AJ1228,AJ1024:AJ1032,AJ1002:AJ1010,AJ951:AJ960,AJ940:AJ948,AJ918:AJ926,AJ907:AJ915,AJ896:AJ904,AJ849:AJ857,AJ827:AJ835,AJ804:AJ813,AJ648:AJ656,AJ152:AJ160)</f>
        <v>25289569</v>
      </c>
      <c r="AK1290" s="228" t="s">
        <v>246</v>
      </c>
      <c r="AL1290" s="144">
        <f>SUM(AK1217:AK1228,AK1024:AK1032,AK1002:AK1010,AK951:AK960,AK940:AK948,AK918:AK926,AK907:AK915,AK896:AK904,AK849:AK857,AK827:AK835,AK804:AK813,AK648:AK656,AK152:AK160)</f>
        <v>3570716</v>
      </c>
      <c r="AM1290" s="232">
        <f>SUM(AM1217:AM1228,AM1024:AM1032,AM1002:AM1010,AM951:AM960,AM940:AM948,AM918:AM926,AM907:AM915,AM896:AM904,AM849:AM857,AM827:AM835,AM804:AM813,AM648:AM656,AM152:AM160)</f>
        <v>0</v>
      </c>
      <c r="AN1290" s="228" t="s">
        <v>246</v>
      </c>
      <c r="AO1290" s="144">
        <f>SUM(AN1217:AN1228,AN1024:AN1032,AN1002:AN1010,AN951:AN960,AN940:AN948,AN918:AN926,AN907:AN915,AN896:AN904,AN849:AN857,AN827:AN835,AN804:AN813,AN648:AN656,AN152:AN160)</f>
        <v>1286285</v>
      </c>
      <c r="AP1290" s="232">
        <f>SUM(AP1217:AP1228,AP1024:AP1032,AP1002:AP1010,AP951:AP960,AP940:AP948,AP918:AP926,AP907:AP915,AP896:AP904,AP849:AP857,AP827:AP835,AP804:AP813,AP648:AP656,AP152:AP160)</f>
        <v>0</v>
      </c>
      <c r="AQ1290" s="228" t="s">
        <v>246</v>
      </c>
      <c r="AR1290" s="144">
        <f>SUM(AQ1217:AQ1228,AQ1024:AQ1032,AQ1002:AQ1010,AQ951:AQ960,AQ940:AQ948,AQ918:AQ926,AQ907:AQ915,AQ896:AQ904,AQ849:AQ857,AQ827:AQ835,AQ804:AQ813,AQ648:AQ656,AQ152:AQ160)</f>
        <v>4531014</v>
      </c>
      <c r="AS1290" s="232">
        <f>SUM(AS1217:AS1228,AS1024:AS1032,AS1002:AS1010,AS951:AS960,AS940:AS948,AS918:AS926,AS907:AS915,AS896:AS904,AS849:AS857,AS827:AS835,AS804:AS813,AS648:AS656,AS152:AS160)</f>
        <v>0</v>
      </c>
      <c r="AU1290" s="243" t="s">
        <v>246</v>
      </c>
      <c r="AV1290" s="174">
        <f>SUM(AL1290,AI1290,AF1290,AC1290,Z1290,W1290,T1290,Q1290,N1290,K1290,H1290,AO1290,AR1290)</f>
        <v>52401327</v>
      </c>
      <c r="AW1290" s="268">
        <f>(AV1290/$AV$1297)</f>
        <v>0.15422131849248547</v>
      </c>
      <c r="AX1290" s="283">
        <f>AV1290/BA1277</f>
        <v>754.72522360328958</v>
      </c>
      <c r="AZ1290" s="145" t="s">
        <v>246</v>
      </c>
      <c r="BA1290" s="144">
        <f>AV1290+'KY - TA'!AV268+'KY - CRP'!AB148</f>
        <v>52401327</v>
      </c>
      <c r="BB1290" s="268">
        <f t="shared" si="1523"/>
        <v>0.14084747007646961</v>
      </c>
      <c r="BC1290" s="144">
        <f>BA1290/BA1277</f>
        <v>754.72522360328958</v>
      </c>
    </row>
    <row r="1291" spans="7:63">
      <c r="G1291" s="228" t="s">
        <v>258</v>
      </c>
      <c r="H1291" s="144">
        <f>SUM(G7:G16)</f>
        <v>0</v>
      </c>
      <c r="I1291" s="144">
        <f>SUM(I7:I16)</f>
        <v>0</v>
      </c>
      <c r="J1291" s="228" t="s">
        <v>258</v>
      </c>
      <c r="K1291" s="144">
        <f>SUM(J7:J16)</f>
        <v>0</v>
      </c>
      <c r="L1291" s="144">
        <f>SUM(L7:L16)</f>
        <v>0</v>
      </c>
      <c r="M1291" s="228" t="s">
        <v>258</v>
      </c>
      <c r="N1291" s="144">
        <f>SUM(M7:M16)</f>
        <v>0</v>
      </c>
      <c r="O1291" s="144">
        <f>SUM(O7:O16)</f>
        <v>0</v>
      </c>
      <c r="P1291" s="228" t="s">
        <v>258</v>
      </c>
      <c r="Q1291" s="144">
        <f>SUM(P7:P16)</f>
        <v>0</v>
      </c>
      <c r="R1291" s="144">
        <f>SUM(R7:R16)</f>
        <v>0</v>
      </c>
      <c r="S1291" s="228" t="s">
        <v>258</v>
      </c>
      <c r="T1291" s="144">
        <f>SUM(S7:S16)</f>
        <v>883606</v>
      </c>
      <c r="U1291" s="144">
        <f>SUM(U7:U16)</f>
        <v>883606</v>
      </c>
      <c r="V1291" s="228" t="s">
        <v>258</v>
      </c>
      <c r="W1291" s="144">
        <f>SUM(V7:V16)</f>
        <v>0</v>
      </c>
      <c r="X1291" s="144">
        <f>SUM(X7:X16)</f>
        <v>0</v>
      </c>
      <c r="Y1291" s="228" t="s">
        <v>258</v>
      </c>
      <c r="Z1291" s="144">
        <f>SUM(Y7:Y16)</f>
        <v>0</v>
      </c>
      <c r="AA1291" s="144">
        <f>SUM(AA7:AA16)</f>
        <v>0</v>
      </c>
      <c r="AB1291" s="228" t="s">
        <v>258</v>
      </c>
      <c r="AC1291" s="144">
        <f>SUM(AB7:AB16)</f>
        <v>0</v>
      </c>
      <c r="AD1291" s="144">
        <f>SUM(AD7:AD16)</f>
        <v>0</v>
      </c>
      <c r="AE1291" s="228" t="s">
        <v>247</v>
      </c>
      <c r="AF1291" s="144">
        <f>SUM(AE7:AE16)</f>
        <v>0</v>
      </c>
      <c r="AG1291" s="232">
        <f>SUM(AG7:AG16)</f>
        <v>0</v>
      </c>
      <c r="AH1291" s="228" t="s">
        <v>247</v>
      </c>
      <c r="AI1291" s="144">
        <f>SUM(AH7:AH16)</f>
        <v>0</v>
      </c>
      <c r="AJ1291" s="232">
        <f>SUM(AJ7:AJ16)</f>
        <v>0</v>
      </c>
      <c r="AK1291" s="228" t="s">
        <v>247</v>
      </c>
      <c r="AL1291" s="144">
        <f>SUM(AK7:AK16)</f>
        <v>0</v>
      </c>
      <c r="AM1291" s="232">
        <f>SUM(AM7:AM16)</f>
        <v>0</v>
      </c>
      <c r="AN1291" s="228" t="s">
        <v>247</v>
      </c>
      <c r="AO1291" s="144">
        <f>SUM(AN7:AN16)</f>
        <v>0</v>
      </c>
      <c r="AP1291" s="232">
        <f>SUM(AP7:AP16)</f>
        <v>0</v>
      </c>
      <c r="AQ1291" s="228" t="s">
        <v>247</v>
      </c>
      <c r="AR1291" s="144">
        <f>SUM(AQ7:AQ16)</f>
        <v>0</v>
      </c>
      <c r="AS1291" s="232">
        <f>SUM(AS7:AS16)</f>
        <v>0</v>
      </c>
      <c r="AU1291" s="243" t="s">
        <v>247</v>
      </c>
      <c r="AV1291" s="174">
        <f t="shared" si="1522"/>
        <v>883606</v>
      </c>
      <c r="AW1291" s="268">
        <f t="shared" si="1526"/>
        <v>2.600523501014986E-3</v>
      </c>
      <c r="AX1291" s="283">
        <f>AV1291/BA1278</f>
        <v>10.539696550407939</v>
      </c>
      <c r="AZ1291" s="145" t="s">
        <v>247</v>
      </c>
      <c r="BA1291" s="144">
        <f>AV1291+'KY - TA'!AV269+'KY - CRP'!AB149</f>
        <v>883606</v>
      </c>
      <c r="BB1291" s="268">
        <f t="shared" si="1523"/>
        <v>2.3750098856158549E-3</v>
      </c>
      <c r="BC1291" s="144">
        <f>BA1291/BA1278</f>
        <v>10.539696550407939</v>
      </c>
    </row>
    <row r="1292" spans="7:63">
      <c r="G1292" s="228" t="s">
        <v>88</v>
      </c>
      <c r="H1292" s="144">
        <f>SUM(G1046:G1054,G279:G287)</f>
        <v>354000</v>
      </c>
      <c r="I1292" s="144">
        <f>SUM(I1046:I1054,I279:I287)</f>
        <v>354000</v>
      </c>
      <c r="J1292" s="228" t="s">
        <v>88</v>
      </c>
      <c r="K1292" s="144">
        <f>SUM(J1046:J1054,J279:J287)</f>
        <v>250000</v>
      </c>
      <c r="L1292" s="144">
        <f>SUM(L1046:L1054,L279:L287)</f>
        <v>250000</v>
      </c>
      <c r="M1292" s="228" t="s">
        <v>88</v>
      </c>
      <c r="N1292" s="144">
        <f>SUM(M1046:M1054,M279:M287)</f>
        <v>0</v>
      </c>
      <c r="O1292" s="144">
        <f>SUM(O1046:O1054,O279:O287)</f>
        <v>0</v>
      </c>
      <c r="P1292" s="228" t="s">
        <v>88</v>
      </c>
      <c r="Q1292" s="144">
        <f>SUM(P1046:P1054,P279:P287)</f>
        <v>750000</v>
      </c>
      <c r="R1292" s="144">
        <f>SUM(R1046:R1054,R279:R287)</f>
        <v>750000</v>
      </c>
      <c r="S1292" s="228" t="s">
        <v>88</v>
      </c>
      <c r="T1292" s="144">
        <f>SUM(S1046:S1054,S279:S287)</f>
        <v>0</v>
      </c>
      <c r="U1292" s="144">
        <f>SUM(U1046:U1054,U279:U287)</f>
        <v>0</v>
      </c>
      <c r="V1292" s="228" t="s">
        <v>88</v>
      </c>
      <c r="W1292" s="144">
        <f>SUM(V1046:V1054,V279:V287)</f>
        <v>0</v>
      </c>
      <c r="X1292" s="144">
        <f>SUM(X1046:X1054,X279:X287)</f>
        <v>0</v>
      </c>
      <c r="Y1292" s="228" t="s">
        <v>88</v>
      </c>
      <c r="Z1292" s="144">
        <f>SUM(Y1046:Y1054,Y279:Y287)</f>
        <v>0</v>
      </c>
      <c r="AA1292" s="144">
        <f>SUM(AA1046:AA1054,AA279:AA287)</f>
        <v>0</v>
      </c>
      <c r="AB1292" s="228" t="s">
        <v>88</v>
      </c>
      <c r="AC1292" s="144">
        <f>SUM(AB1046:AB1054,AB279:AB287)</f>
        <v>0</v>
      </c>
      <c r="AD1292" s="144">
        <f>SUM(AD1046:AD1054,AD279:AD287)</f>
        <v>0</v>
      </c>
      <c r="AE1292" s="228" t="s">
        <v>88</v>
      </c>
      <c r="AF1292" s="144">
        <f>SUM(AE1046:AE1054,AE279:AE287,AE1069:AE1078)</f>
        <v>400000</v>
      </c>
      <c r="AG1292" s="232">
        <f>SUM(AG1046:AG1054,AG279:AG287,AG1069:AG1078)</f>
        <v>400000</v>
      </c>
      <c r="AH1292" s="228" t="s">
        <v>88</v>
      </c>
      <c r="AI1292" s="144">
        <f>SUM(AH1046:AH1054,AH279:AH287)</f>
        <v>0</v>
      </c>
      <c r="AJ1292" s="232">
        <f>SUM(AJ1046:AJ1054,AJ279:AJ287)</f>
        <v>0</v>
      </c>
      <c r="AK1292" s="228" t="s">
        <v>88</v>
      </c>
      <c r="AL1292" s="144">
        <f>SUM(AK1046:AK1054,AK279:AK287)</f>
        <v>0</v>
      </c>
      <c r="AM1292" s="232">
        <f>SUM(AM1046:AM1054,AM279:AM287)</f>
        <v>0</v>
      </c>
      <c r="AN1292" s="228" t="s">
        <v>88</v>
      </c>
      <c r="AO1292" s="144">
        <f>SUM(AN1046:AN1054,AN279:AN287)</f>
        <v>0</v>
      </c>
      <c r="AP1292" s="232">
        <f>SUM(AP1046:AP1054,AP279:AP287)</f>
        <v>0</v>
      </c>
      <c r="AQ1292" s="228" t="s">
        <v>88</v>
      </c>
      <c r="AR1292" s="144">
        <f>SUM(AQ1046:AQ1054,AQ279:AQ287)</f>
        <v>0</v>
      </c>
      <c r="AS1292" s="232">
        <f>SUM(AS1046:AS1054,AS279:AS287)</f>
        <v>0</v>
      </c>
      <c r="AU1292" s="243" t="s">
        <v>88</v>
      </c>
      <c r="AV1292" s="174">
        <f>SUM(AL1292,AI1292,AF1292,AC1292,Z1292,W1292,T1292,Q1292,N1292,K1292,H1292,AO1292,AR1292)</f>
        <v>1754000</v>
      </c>
      <c r="AW1292" s="268">
        <f t="shared" si="1526"/>
        <v>5.162163023768835E-3</v>
      </c>
      <c r="AX1292" s="283"/>
      <c r="AZ1292" s="145" t="s">
        <v>88</v>
      </c>
      <c r="BA1292" s="144">
        <f>AV1292+'KY - TA'!AV270+'KY - CRP'!AB150</f>
        <v>1955886</v>
      </c>
      <c r="BB1292" s="268">
        <f t="shared" si="1523"/>
        <v>5.2571492103241175E-3</v>
      </c>
      <c r="BC1292" s="145"/>
    </row>
    <row r="1293" spans="7:63" ht="45.75">
      <c r="G1293" s="228" t="s">
        <v>248</v>
      </c>
      <c r="H1293" s="144">
        <f>SUM(G1203:G1214,G1159:G1167,G1117:G1125,G1105:G1114)</f>
        <v>0</v>
      </c>
      <c r="I1293" s="144">
        <f>SUM(I1203:I1214,I1159:I1167,I1117:I1125,I1105:I1114)</f>
        <v>0</v>
      </c>
      <c r="J1293" s="228" t="s">
        <v>248</v>
      </c>
      <c r="K1293" s="144">
        <f>SUM(J1203:J1214,J1159:J1167,J1117:J1125,J1105:J1114)</f>
        <v>0</v>
      </c>
      <c r="L1293" s="144">
        <f>SUM(L1203:L1214,L1159:L1167,L1117:L1125,L1105:L1114)</f>
        <v>0</v>
      </c>
      <c r="M1293" s="228" t="s">
        <v>248</v>
      </c>
      <c r="N1293" s="144">
        <f>SUM(M1203:M1214,M1159:M1167,M1117:M1125,M1105:M1114)</f>
        <v>0</v>
      </c>
      <c r="O1293" s="144">
        <f>SUM(O1203:O1214,O1159:O1167,O1117:O1125,O1105:O1114)</f>
        <v>0</v>
      </c>
      <c r="P1293" s="228" t="s">
        <v>248</v>
      </c>
      <c r="Q1293" s="144">
        <f>SUM(P1203:P1214,P1159:P1167,P1117:P1125,P1105:P1114)</f>
        <v>0</v>
      </c>
      <c r="R1293" s="144">
        <f>SUM(R1203:R1214,R1159:R1167,R1117:R1125,R1105:R1114)</f>
        <v>0</v>
      </c>
      <c r="S1293" s="228" t="s">
        <v>248</v>
      </c>
      <c r="T1293" s="144">
        <f>SUM(S1203:S1214,S1159:S1167,S1117:S1125,S1105:S1114)</f>
        <v>0</v>
      </c>
      <c r="U1293" s="144">
        <f>SUM(U1203:U1214,U1159:U1167,U1117:U1125,U1105:U1114)</f>
        <v>0</v>
      </c>
      <c r="V1293" s="228" t="s">
        <v>248</v>
      </c>
      <c r="W1293" s="144">
        <f>SUM(V1203:V1214,V1159:V1167,V1117:V1125,V1105:V1114)</f>
        <v>271695</v>
      </c>
      <c r="X1293" s="144">
        <f>SUM(X1203:X1214,X1159:X1167,X1117:X1125,X1105:X1114)</f>
        <v>271695</v>
      </c>
      <c r="Y1293" s="228" t="s">
        <v>248</v>
      </c>
      <c r="Z1293" s="144">
        <f>SUM(Y1203:Y1214,Y1159:Y1167,Y1117:Y1125,Y1105:Y1114)</f>
        <v>61138</v>
      </c>
      <c r="AA1293" s="144">
        <f>SUM(AA1203:AA1214,AA1159:AA1167,AA1117:AA1125,AA1105:AA1114)</f>
        <v>61138</v>
      </c>
      <c r="AB1293" s="228" t="s">
        <v>248</v>
      </c>
      <c r="AC1293" s="144">
        <f>SUM(AB1203:AB1214,AB1159:AB1167,AB1117:AB1125,AB1105:AB1114)</f>
        <v>589640</v>
      </c>
      <c r="AD1293" s="144">
        <f>SUM(AD1203:AD1214,AD1159:AD1167,AD1117:AD1125,AD1105:AD1114)</f>
        <v>440000</v>
      </c>
      <c r="AE1293" s="228" t="s">
        <v>248</v>
      </c>
      <c r="AF1293" s="144">
        <f>SUM(AE1203:AE1214,AE1159:AE1167,AE1117:AE1125,AE1105:AE1114)</f>
        <v>807368</v>
      </c>
      <c r="AG1293" s="232">
        <f>SUM(AG1203:AG1214,AG1159:AG1167,AG1117:AG1125,AG1105:AG1114)</f>
        <v>808800</v>
      </c>
      <c r="AH1293" s="228" t="s">
        <v>248</v>
      </c>
      <c r="AI1293" s="144">
        <f>SUM(AH1203:AH1214,AH1159:AH1167,AH1117:AH1125,AH1105:AH1114)</f>
        <v>0</v>
      </c>
      <c r="AJ1293" s="232">
        <f>SUM(AJ1203:AJ1214,AJ1159:AJ1167,AJ1117:AJ1125,AJ1105:AJ1114)</f>
        <v>0</v>
      </c>
      <c r="AK1293" s="228" t="s">
        <v>248</v>
      </c>
      <c r="AL1293" s="144">
        <f>SUM(AK1203:AK1214,AK1159:AK1167,AK1117:AK1125,AK1105:AK1114)</f>
        <v>4592000</v>
      </c>
      <c r="AM1293" s="232">
        <f>SUM(AM1203:AM1214,AM1159:AM1167,AM1117:AM1125,AM1105:AM1114)</f>
        <v>0</v>
      </c>
      <c r="AN1293" s="228" t="s">
        <v>248</v>
      </c>
      <c r="AO1293" s="144">
        <f>SUM(AN1203:AN1214,AN1159:AN1167,AN1117:AN1125,AN1105:AN1114)</f>
        <v>0</v>
      </c>
      <c r="AP1293" s="232">
        <f>SUM(AP1203:AP1214,AP1159:AP1167,AP1117:AP1125,AP1105:AP1114)</f>
        <v>0</v>
      </c>
      <c r="AQ1293" s="228" t="s">
        <v>248</v>
      </c>
      <c r="AR1293" s="144">
        <f>SUM(AQ1203:AQ1214,AQ1159:AQ1167,AQ1117:AQ1125,AQ1105:AQ1114)</f>
        <v>0</v>
      </c>
      <c r="AS1293" s="232">
        <f>SUM(AS1203:AS1214,AS1159:AS1167,AS1117:AS1125,AS1105:AS1114)</f>
        <v>0</v>
      </c>
      <c r="AU1293" s="243" t="s">
        <v>248</v>
      </c>
      <c r="AV1293" s="174">
        <f>SUM(AL1293,AI1293,AF1293,AC1293,Z1293,W1293,T1293,Q1293,N1293,K1293,H1293,AO1293,AR1293)</f>
        <v>6321841</v>
      </c>
      <c r="AW1293" s="268">
        <f t="shared" si="1526"/>
        <v>1.8605686346833409E-2</v>
      </c>
      <c r="AX1293" s="283"/>
      <c r="AZ1293" s="145" t="s">
        <v>248</v>
      </c>
      <c r="BA1293" s="144">
        <f>AV1293+'KY - TA'!AV271+'KY - CRP'!AB151</f>
        <v>6321841</v>
      </c>
      <c r="BB1293" s="268">
        <f t="shared" si="1523"/>
        <v>1.6992228289861796E-2</v>
      </c>
      <c r="BC1293" s="145"/>
      <c r="BE1293" s="824" t="s">
        <v>165</v>
      </c>
      <c r="BF1293" s="228" t="s">
        <v>578</v>
      </c>
      <c r="BG1293" s="243" t="s">
        <v>579</v>
      </c>
      <c r="BH1293" s="228" t="s">
        <v>580</v>
      </c>
      <c r="BJ1293" s="1" t="s">
        <v>581</v>
      </c>
      <c r="BK1293" s="1" t="s">
        <v>582</v>
      </c>
    </row>
    <row r="1294" spans="7:63">
      <c r="G1294" s="228" t="s">
        <v>80</v>
      </c>
      <c r="H1294" s="144">
        <f>SUM(G86:G94)</f>
        <v>1010000</v>
      </c>
      <c r="I1294" s="144">
        <f>SUM(I86:I94)</f>
        <v>1010000</v>
      </c>
      <c r="J1294" s="228" t="s">
        <v>80</v>
      </c>
      <c r="K1294" s="144">
        <f>SUM(J86:J94)</f>
        <v>1060500</v>
      </c>
      <c r="L1294" s="144">
        <f>SUM(L86:L94)</f>
        <v>1060500</v>
      </c>
      <c r="M1294" s="228" t="s">
        <v>80</v>
      </c>
      <c r="N1294" s="144">
        <f>SUM(M86:M94)</f>
        <v>1092315</v>
      </c>
      <c r="O1294" s="144">
        <f>SUM(O86:O94)</f>
        <v>1092315</v>
      </c>
      <c r="P1294" s="228" t="s">
        <v>80</v>
      </c>
      <c r="Q1294" s="144">
        <f>SUM(P86:P94)</f>
        <v>1113532</v>
      </c>
      <c r="R1294" s="144">
        <f>SUM(R86:R94)</f>
        <v>1113532</v>
      </c>
      <c r="S1294" s="228" t="s">
        <v>80</v>
      </c>
      <c r="T1294" s="144">
        <f>SUM(S86:S94)</f>
        <v>1146938</v>
      </c>
      <c r="U1294" s="144">
        <f>SUM(U86:U94)</f>
        <v>1146938</v>
      </c>
      <c r="V1294" s="228" t="s">
        <v>80</v>
      </c>
      <c r="W1294" s="144">
        <f>SUM(V86:V94)</f>
        <v>1181346</v>
      </c>
      <c r="X1294" s="144">
        <f>SUM(X86:X94)</f>
        <v>1181346</v>
      </c>
      <c r="Y1294" s="228" t="s">
        <v>80</v>
      </c>
      <c r="Z1294" s="144">
        <f>SUM(Y86:Y94)</f>
        <v>1181346</v>
      </c>
      <c r="AA1294" s="144">
        <f>SUM(AA86:AA94)</f>
        <v>1181346</v>
      </c>
      <c r="AB1294" s="228" t="s">
        <v>80</v>
      </c>
      <c r="AC1294" s="144">
        <f>SUM(AB86:AB94)</f>
        <v>1204973</v>
      </c>
      <c r="AD1294" s="144">
        <f>SUM(AD86:AD94)</f>
        <v>1204973</v>
      </c>
      <c r="AE1294" s="228" t="s">
        <v>80</v>
      </c>
      <c r="AF1294" s="144">
        <f>SUM(AE86:AE94)</f>
        <v>977000</v>
      </c>
      <c r="AG1294" s="232">
        <f>SUM(AG86:AG94)</f>
        <v>977000</v>
      </c>
      <c r="AH1294" s="228" t="s">
        <v>80</v>
      </c>
      <c r="AI1294" s="144">
        <f>SUM(AH86:AH94)</f>
        <v>996540</v>
      </c>
      <c r="AJ1294" s="232">
        <f>SUM(AJ86:AJ94)</f>
        <v>996540</v>
      </c>
      <c r="AK1294" s="228" t="s">
        <v>80</v>
      </c>
      <c r="AL1294" s="144">
        <f>SUM(AK86:AK94)</f>
        <v>673000</v>
      </c>
      <c r="AM1294" s="232">
        <f>SUM(AM86:AM94)</f>
        <v>0</v>
      </c>
      <c r="AN1294" s="228" t="s">
        <v>80</v>
      </c>
      <c r="AO1294" s="144">
        <f>SUM(AN86:AN94)</f>
        <v>686460</v>
      </c>
      <c r="AP1294" s="232">
        <f>SUM(AP86:AP94)</f>
        <v>0</v>
      </c>
      <c r="AQ1294" s="228" t="s">
        <v>80</v>
      </c>
      <c r="AR1294" s="144">
        <f>SUM(AQ86:AQ94)</f>
        <v>700189</v>
      </c>
      <c r="AS1294" s="232">
        <f>SUM(AS86:AS94)</f>
        <v>0</v>
      </c>
      <c r="AU1294" s="234" t="s">
        <v>80</v>
      </c>
      <c r="AV1294" s="174">
        <f t="shared" si="1522"/>
        <v>13024139</v>
      </c>
      <c r="AW1294" s="268">
        <f t="shared" si="1526"/>
        <v>3.8331088233880053E-2</v>
      </c>
      <c r="AX1294" s="252"/>
      <c r="AZ1294" s="145" t="s">
        <v>80</v>
      </c>
      <c r="BA1294" s="144">
        <f>AV1294+'KY - CRP'!AB152</f>
        <v>13024139</v>
      </c>
      <c r="BB1294" s="268">
        <f t="shared" si="1523"/>
        <v>3.5007072016979279E-2</v>
      </c>
      <c r="BC1294" s="145"/>
      <c r="BE1294" s="239" t="s">
        <v>583</v>
      </c>
      <c r="BF1294" s="144">
        <f>SUM(BA1286,BA1288,BA1289,BA1293,BA1295,BA1297,BH1286,BJ1294,BK1294)</f>
        <v>291953014.20181596</v>
      </c>
      <c r="BG1294" s="272">
        <f>BF1294/$BF$1297</f>
        <v>0.8063197038210691</v>
      </c>
      <c r="BH1294" s="144">
        <f>BF1294/BA1282</f>
        <v>377.49339500285873</v>
      </c>
      <c r="BI1294" s="279" t="s">
        <v>574</v>
      </c>
      <c r="BJ1294" s="278">
        <f>BA1294*0.66666</f>
        <v>8682672.5057399999</v>
      </c>
      <c r="BK1294" s="56">
        <f>BA1292*0.666666</f>
        <v>1303922.6960759999</v>
      </c>
    </row>
    <row r="1295" spans="7:63">
      <c r="AU1295" s="249" t="s">
        <v>584</v>
      </c>
      <c r="AV1295" s="254">
        <v>300000</v>
      </c>
      <c r="AW1295" s="268">
        <f t="shared" si="1526"/>
        <v>8.8292412037095246E-4</v>
      </c>
      <c r="AX1295" s="283">
        <f>AV1295/BA1279</f>
        <v>65.905096660808439</v>
      </c>
      <c r="AZ1295" s="145" t="s">
        <v>584</v>
      </c>
      <c r="BA1295" s="233">
        <f>AV1295</f>
        <v>300000</v>
      </c>
      <c r="BB1295" s="268">
        <f t="shared" si="1523"/>
        <v>8.0635822491558059E-4</v>
      </c>
      <c r="BC1295" s="233">
        <f>BA1295/BA1279</f>
        <v>65.905096660808439</v>
      </c>
      <c r="BE1295" s="277" t="s">
        <v>585</v>
      </c>
      <c r="BF1295" s="144">
        <f>SUM(BA1290,BH1287,BJ1296,BK1296)</f>
        <v>63891657.166666664</v>
      </c>
      <c r="BG1295" s="272">
        <f t="shared" ref="BG1295:BG1296" si="1527">BF1295/$BF$1297</f>
        <v>0.17645682550703912</v>
      </c>
      <c r="BH1295" s="144">
        <f>BF1295/BA1277</f>
        <v>920.21801740817023</v>
      </c>
      <c r="BI1295" s="279" t="s">
        <v>576</v>
      </c>
      <c r="BJ1295" s="278">
        <f>BA1294/6</f>
        <v>2170689.8333333335</v>
      </c>
      <c r="BK1295" s="56">
        <f>BA1292/6</f>
        <v>325981</v>
      </c>
    </row>
    <row r="1296" spans="7:63">
      <c r="G1296" s="230" t="s">
        <v>146</v>
      </c>
      <c r="H1296" s="230" t="s">
        <v>171</v>
      </c>
      <c r="J1296" s="230" t="s">
        <v>146</v>
      </c>
      <c r="K1296" s="230" t="s">
        <v>171</v>
      </c>
      <c r="M1296" s="230" t="s">
        <v>146</v>
      </c>
      <c r="N1296" s="230" t="s">
        <v>171</v>
      </c>
      <c r="P1296" s="230" t="s">
        <v>146</v>
      </c>
      <c r="Q1296" s="230" t="s">
        <v>171</v>
      </c>
      <c r="S1296" s="230" t="s">
        <v>146</v>
      </c>
      <c r="T1296" s="230" t="s">
        <v>171</v>
      </c>
      <c r="V1296" s="230" t="s">
        <v>146</v>
      </c>
      <c r="W1296" s="230" t="s">
        <v>171</v>
      </c>
      <c r="Y1296" s="230" t="s">
        <v>146</v>
      </c>
      <c r="Z1296" s="230" t="s">
        <v>171</v>
      </c>
      <c r="AB1296" s="230" t="s">
        <v>146</v>
      </c>
      <c r="AC1296" s="230" t="s">
        <v>171</v>
      </c>
      <c r="AE1296" s="230" t="s">
        <v>146</v>
      </c>
      <c r="AF1296" s="230" t="s">
        <v>171</v>
      </c>
      <c r="AG1296" s="459"/>
      <c r="AH1296" s="230" t="s">
        <v>146</v>
      </c>
      <c r="AI1296" s="230" t="s">
        <v>171</v>
      </c>
      <c r="AK1296" s="230" t="s">
        <v>146</v>
      </c>
      <c r="AL1296" s="230" t="s">
        <v>171</v>
      </c>
      <c r="AN1296" s="230" t="s">
        <v>146</v>
      </c>
      <c r="AO1296" s="230" t="s">
        <v>171</v>
      </c>
      <c r="AQ1296" s="230" t="s">
        <v>146</v>
      </c>
      <c r="AR1296" s="230" t="s">
        <v>171</v>
      </c>
      <c r="AU1296" s="250" t="s">
        <v>586</v>
      </c>
      <c r="AV1296" s="255">
        <v>2172014</v>
      </c>
      <c r="AW1296" s="269">
        <f t="shared" si="1526"/>
        <v>6.392411834611313E-3</v>
      </c>
      <c r="AX1296" s="283">
        <f>AV1296/BA1280</f>
        <v>117.89046895353886</v>
      </c>
      <c r="AZ1296" s="145" t="s">
        <v>586</v>
      </c>
      <c r="BA1296" s="233">
        <f>AV1296+'KY - TA'!AV272</f>
        <v>2452014</v>
      </c>
      <c r="BB1296" s="268">
        <f t="shared" si="1523"/>
        <v>6.5906721883605074E-3</v>
      </c>
      <c r="BC1296" s="233">
        <f>BA1296/BA1280</f>
        <v>133.08803734259661</v>
      </c>
      <c r="BE1296" s="277" t="s">
        <v>587</v>
      </c>
      <c r="BF1296" s="144">
        <f>SUM(BA1291,BA1296,BH1288,BJ1295,BK1295)</f>
        <v>6236290.833333334</v>
      </c>
      <c r="BG1296" s="272">
        <f t="shared" si="1527"/>
        <v>1.7223470671891783E-2</v>
      </c>
      <c r="BH1296" s="144">
        <f>BF1296/BA1278</f>
        <v>74.386788889419037</v>
      </c>
      <c r="BI1296" s="279" t="s">
        <v>575</v>
      </c>
      <c r="BJ1296" s="278">
        <v>2125400.5</v>
      </c>
      <c r="BK1296" s="56">
        <v>319237.66666666669</v>
      </c>
    </row>
    <row r="1297" spans="7:60">
      <c r="G1297" s="228" t="s">
        <v>205</v>
      </c>
      <c r="H1297" s="231">
        <f>I1286/H1275</f>
        <v>0.99768957473582975</v>
      </c>
      <c r="J1297" s="228" t="s">
        <v>205</v>
      </c>
      <c r="K1297" s="231">
        <f>L1286/K1275</f>
        <v>0.94763038296311819</v>
      </c>
      <c r="M1297" s="228" t="s">
        <v>205</v>
      </c>
      <c r="N1297" s="231">
        <f>O1286/N1275</f>
        <v>0.92198537680419901</v>
      </c>
      <c r="P1297" s="228" t="s">
        <v>205</v>
      </c>
      <c r="Q1297" s="231">
        <f>R1286/Q1275</f>
        <v>0.94733403164940944</v>
      </c>
      <c r="S1297" s="228" t="s">
        <v>205</v>
      </c>
      <c r="T1297" s="231">
        <f>U1286/T1275</f>
        <v>1</v>
      </c>
      <c r="V1297" s="228" t="s">
        <v>205</v>
      </c>
      <c r="W1297" s="231">
        <f>X1286/W1275</f>
        <v>1</v>
      </c>
      <c r="Y1297" s="228" t="s">
        <v>205</v>
      </c>
      <c r="Z1297" s="231">
        <f>AA1286/Z1275</f>
        <v>0.95093629343629349</v>
      </c>
      <c r="AB1297" s="228" t="s">
        <v>205</v>
      </c>
      <c r="AC1297" s="231">
        <f>AD1286/AC1275</f>
        <v>0.2359359461972953</v>
      </c>
      <c r="AE1297" s="228" t="s">
        <v>205</v>
      </c>
      <c r="AF1297" s="231">
        <f>AG1286/AF1275</f>
        <v>6.3410525994886002E-2</v>
      </c>
      <c r="AG1297" s="459"/>
      <c r="AH1297" s="228" t="s">
        <v>205</v>
      </c>
      <c r="AI1297" s="231">
        <f>AJ1286/AI1275</f>
        <v>0.99823053094237368</v>
      </c>
      <c r="AK1297" s="228" t="s">
        <v>205</v>
      </c>
      <c r="AL1297" s="231">
        <f>AM1286/AL1275</f>
        <v>0</v>
      </c>
      <c r="AN1297" s="228" t="s">
        <v>205</v>
      </c>
      <c r="AO1297" s="231">
        <f>AP1286/AO1275</f>
        <v>0</v>
      </c>
      <c r="AQ1297" s="228" t="s">
        <v>205</v>
      </c>
      <c r="AR1297" s="231">
        <f>AS1286/AR1275</f>
        <v>0</v>
      </c>
      <c r="AU1297" s="245" t="s">
        <v>168</v>
      </c>
      <c r="AV1297" s="175">
        <f>SUM(AV1286:AV1296)</f>
        <v>339780048</v>
      </c>
      <c r="AW1297" s="270">
        <f>SUM(AW1286:AW1296)</f>
        <v>1</v>
      </c>
      <c r="AX1297" s="252"/>
      <c r="AZ1297" s="265" t="s">
        <v>588</v>
      </c>
      <c r="BA1297" s="266">
        <f>'KY - TA'!AV273</f>
        <v>1455334</v>
      </c>
      <c r="BB1297" s="269">
        <f t="shared" si="1523"/>
        <v>3.9117351363309721E-3</v>
      </c>
      <c r="BC1297" s="233">
        <f>BA1297/BA1281</f>
        <v>94.001679369590491</v>
      </c>
      <c r="BE1297" s="277" t="s">
        <v>577</v>
      </c>
      <c r="BF1297" s="144">
        <f>SUM(BF1294:BF1296)</f>
        <v>362080962.20181596</v>
      </c>
      <c r="BG1297" s="272">
        <f>SUM(BG1294:BG1296)</f>
        <v>1</v>
      </c>
      <c r="BH1297" s="144">
        <f>(BF1297)/(BA1282+BA1278+BA1277)</f>
        <v>390.73513240133548</v>
      </c>
    </row>
    <row r="1298" spans="7:60">
      <c r="G1298" s="228" t="s">
        <v>244</v>
      </c>
      <c r="H1298" s="231">
        <f>I1287/H1276</f>
        <v>1.0084441223339919</v>
      </c>
      <c r="J1298" s="228" t="s">
        <v>244</v>
      </c>
      <c r="K1298" s="231">
        <f>L1287/K1276</f>
        <v>1</v>
      </c>
      <c r="M1298" s="228" t="s">
        <v>244</v>
      </c>
      <c r="N1298" s="231">
        <f>O1287/N1276</f>
        <v>1</v>
      </c>
      <c r="P1298" s="228" t="s">
        <v>244</v>
      </c>
      <c r="Q1298" s="231">
        <f>R1287/Q1276</f>
        <v>1</v>
      </c>
      <c r="S1298" s="228" t="s">
        <v>244</v>
      </c>
      <c r="T1298" s="231">
        <f>U1287/T1276</f>
        <v>0.76014100830596876</v>
      </c>
      <c r="V1298" s="228" t="s">
        <v>244</v>
      </c>
      <c r="W1298" s="231" t="e">
        <f>X1287/W1276</f>
        <v>#DIV/0!</v>
      </c>
      <c r="Y1298" s="228" t="s">
        <v>244</v>
      </c>
      <c r="Z1298" s="231">
        <f>AA1287/Z1276</f>
        <v>1</v>
      </c>
      <c r="AB1298" s="228" t="s">
        <v>244</v>
      </c>
      <c r="AC1298" s="231">
        <f>AD1287/AC1276</f>
        <v>0.13267687819110138</v>
      </c>
      <c r="AE1298" s="228" t="s">
        <v>244</v>
      </c>
      <c r="AF1298" s="231">
        <f t="shared" ref="AF1298:AF1305" si="1528">AG1287/AF1276</f>
        <v>8.0644555459565032E-2</v>
      </c>
      <c r="AH1298" s="228" t="s">
        <v>244</v>
      </c>
      <c r="AI1298" s="231">
        <f t="shared" ref="AI1298:AI1305" si="1529">AJ1287/AI1276</f>
        <v>9.2651202749140893</v>
      </c>
      <c r="AK1298" s="228" t="s">
        <v>244</v>
      </c>
      <c r="AL1298" s="231">
        <f>AM1287/AL1276</f>
        <v>0</v>
      </c>
      <c r="AN1298" s="228" t="s">
        <v>244</v>
      </c>
      <c r="AO1298" s="231" t="e">
        <f>AP1287/AO1276</f>
        <v>#DIV/0!</v>
      </c>
      <c r="AQ1298" s="228" t="s">
        <v>244</v>
      </c>
      <c r="AR1298" s="231" t="e">
        <f>AS1287/AR1276</f>
        <v>#DIV/0!</v>
      </c>
      <c r="AU1298" s="246" t="s">
        <v>170</v>
      </c>
      <c r="AV1298" s="247">
        <f>SUM(AV1286:AV1293,AV1295:AV1296)</f>
        <v>326755909</v>
      </c>
      <c r="AZ1298" s="145" t="s">
        <v>168</v>
      </c>
      <c r="BA1298" s="174">
        <f>SUM(BA1286:BA1297)</f>
        <v>372043083</v>
      </c>
      <c r="BB1298" s="231">
        <f>SUM(BB1286:BB1297)</f>
        <v>1</v>
      </c>
      <c r="BC1298" s="448"/>
    </row>
    <row r="1299" spans="7:60">
      <c r="G1299" s="228" t="s">
        <v>230</v>
      </c>
      <c r="H1299" s="231" t="e">
        <f t="shared" ref="H1299" si="1530">I1288/H1277</f>
        <v>#DIV/0!</v>
      </c>
      <c r="J1299" s="228" t="s">
        <v>230</v>
      </c>
      <c r="K1299" s="231" t="e">
        <f t="shared" ref="K1299" si="1531">L1288/K1277</f>
        <v>#DIV/0!</v>
      </c>
      <c r="M1299" s="228" t="s">
        <v>230</v>
      </c>
      <c r="N1299" s="231">
        <f t="shared" ref="N1299" si="1532">O1288/N1277</f>
        <v>1</v>
      </c>
      <c r="P1299" s="228" t="s">
        <v>230</v>
      </c>
      <c r="Q1299" s="231">
        <f t="shared" ref="Q1299" si="1533">R1288/Q1277</f>
        <v>1</v>
      </c>
      <c r="S1299" s="228" t="s">
        <v>230</v>
      </c>
      <c r="T1299" s="231" t="e">
        <f t="shared" ref="T1299" si="1534">U1288/T1277</f>
        <v>#DIV/0!</v>
      </c>
      <c r="V1299" s="228" t="s">
        <v>230</v>
      </c>
      <c r="W1299" s="231">
        <f t="shared" ref="W1299" si="1535">X1288/W1277</f>
        <v>0.89901346854945741</v>
      </c>
      <c r="Y1299" s="228" t="s">
        <v>230</v>
      </c>
      <c r="Z1299" s="231" t="e">
        <f t="shared" ref="Z1299" si="1536">AA1288/Z1277</f>
        <v>#DIV/0!</v>
      </c>
      <c r="AB1299" s="228" t="s">
        <v>230</v>
      </c>
      <c r="AC1299" s="231">
        <f t="shared" ref="AC1299:AC1305" si="1537">AD1288/AC1277</f>
        <v>0</v>
      </c>
      <c r="AE1299" s="228" t="s">
        <v>230</v>
      </c>
      <c r="AF1299" s="231">
        <f t="shared" si="1528"/>
        <v>0.67769474337959046</v>
      </c>
      <c r="AH1299" s="228" t="s">
        <v>230</v>
      </c>
      <c r="AI1299" s="231">
        <f t="shared" si="1529"/>
        <v>0</v>
      </c>
      <c r="AK1299" s="228" t="s">
        <v>230</v>
      </c>
      <c r="AL1299" s="231">
        <f t="shared" ref="AL1299:AL1305" si="1538">AM1288/AL1277</f>
        <v>0</v>
      </c>
      <c r="AN1299" s="228" t="s">
        <v>230</v>
      </c>
      <c r="AO1299" s="231">
        <f t="shared" ref="AO1299:AO1300" si="1539">AP1288/AO1277</f>
        <v>0</v>
      </c>
      <c r="AQ1299" s="228" t="s">
        <v>230</v>
      </c>
      <c r="AR1299" s="231">
        <f t="shared" ref="AR1299:AR1300" si="1540">AS1288/AR1277</f>
        <v>0</v>
      </c>
      <c r="AZ1299" s="145" t="s">
        <v>170</v>
      </c>
      <c r="BA1299" s="144">
        <f>BA1298-BA1294</f>
        <v>359018944</v>
      </c>
    </row>
    <row r="1300" spans="7:60">
      <c r="G1300" s="228" t="s">
        <v>245</v>
      </c>
      <c r="H1300" s="231">
        <f>I1289/H1278</f>
        <v>1</v>
      </c>
      <c r="J1300" s="228" t="s">
        <v>245</v>
      </c>
      <c r="K1300" s="231" t="e">
        <f>L1289/K1278</f>
        <v>#DIV/0!</v>
      </c>
      <c r="M1300" s="228" t="s">
        <v>245</v>
      </c>
      <c r="N1300" s="231">
        <f>O1289/N1278</f>
        <v>1</v>
      </c>
      <c r="P1300" s="228" t="s">
        <v>245</v>
      </c>
      <c r="Q1300" s="231" t="e">
        <f>R1289/Q1278</f>
        <v>#DIV/0!</v>
      </c>
      <c r="S1300" s="228" t="s">
        <v>245</v>
      </c>
      <c r="T1300" s="231" t="e">
        <f>U1289/T1278</f>
        <v>#DIV/0!</v>
      </c>
      <c r="V1300" s="228" t="s">
        <v>245</v>
      </c>
      <c r="W1300" s="231" t="e">
        <f>X1289/W1278</f>
        <v>#DIV/0!</v>
      </c>
      <c r="Y1300" s="228" t="s">
        <v>245</v>
      </c>
      <c r="Z1300" s="231" t="e">
        <f>AA1289/Z1278</f>
        <v>#DIV/0!</v>
      </c>
      <c r="AB1300" s="228" t="s">
        <v>245</v>
      </c>
      <c r="AC1300" s="231" t="e">
        <f>AD1289/AC1278</f>
        <v>#DIV/0!</v>
      </c>
      <c r="AE1300" s="228" t="s">
        <v>245</v>
      </c>
      <c r="AF1300" s="231" t="e">
        <f t="shared" si="1528"/>
        <v>#DIV/0!</v>
      </c>
      <c r="AH1300" s="228" t="s">
        <v>245</v>
      </c>
      <c r="AI1300" s="231" t="e">
        <f t="shared" si="1529"/>
        <v>#DIV/0!</v>
      </c>
      <c r="AK1300" s="228" t="s">
        <v>245</v>
      </c>
      <c r="AL1300" s="231" t="e">
        <f t="shared" si="1538"/>
        <v>#DIV/0!</v>
      </c>
      <c r="AN1300" s="228" t="s">
        <v>245</v>
      </c>
      <c r="AO1300" s="231" t="e">
        <f t="shared" si="1539"/>
        <v>#DIV/0!</v>
      </c>
      <c r="AQ1300" s="228" t="s">
        <v>245</v>
      </c>
      <c r="AR1300" s="231" t="e">
        <f t="shared" si="1540"/>
        <v>#DIV/0!</v>
      </c>
    </row>
    <row r="1301" spans="7:60">
      <c r="G1301" s="228" t="s">
        <v>246</v>
      </c>
      <c r="H1301" s="231">
        <f t="shared" ref="H1301:H1305" si="1541">I1290/H1279</f>
        <v>1</v>
      </c>
      <c r="J1301" s="228" t="s">
        <v>246</v>
      </c>
      <c r="K1301" s="231">
        <f t="shared" ref="K1301:K1305" si="1542">L1290/K1279</f>
        <v>1</v>
      </c>
      <c r="M1301" s="228" t="s">
        <v>246</v>
      </c>
      <c r="N1301" s="231">
        <f t="shared" ref="N1301:N1305" si="1543">O1290/N1279</f>
        <v>0.86240000000000006</v>
      </c>
      <c r="P1301" s="228" t="s">
        <v>246</v>
      </c>
      <c r="Q1301" s="231">
        <f t="shared" ref="Q1301:Q1305" si="1544">R1290/Q1279</f>
        <v>1</v>
      </c>
      <c r="S1301" s="228" t="s">
        <v>246</v>
      </c>
      <c r="T1301" s="231">
        <f t="shared" ref="T1301:T1305" si="1545">U1290/T1279</f>
        <v>0.34874633669814392</v>
      </c>
      <c r="V1301" s="228" t="s">
        <v>246</v>
      </c>
      <c r="W1301" s="231">
        <f t="shared" ref="W1301:W1305" si="1546">X1290/W1279</f>
        <v>0.97194008037997803</v>
      </c>
      <c r="Y1301" s="228" t="s">
        <v>246</v>
      </c>
      <c r="Z1301" s="231">
        <f t="shared" ref="Z1301:Z1305" si="1547">AA1290/Z1279</f>
        <v>1</v>
      </c>
      <c r="AB1301" s="228" t="s">
        <v>246</v>
      </c>
      <c r="AC1301" s="231">
        <f t="shared" si="1537"/>
        <v>0.73335020169040399</v>
      </c>
      <c r="AE1301" s="228" t="s">
        <v>246</v>
      </c>
      <c r="AF1301" s="231">
        <f>AG1290/AF1279</f>
        <v>6.0688039251008852E-2</v>
      </c>
      <c r="AH1301" s="228" t="s">
        <v>246</v>
      </c>
      <c r="AI1301" s="231">
        <f>AJ1290/AI1279</f>
        <v>8.7699308658278277</v>
      </c>
      <c r="AK1301" s="228" t="s">
        <v>246</v>
      </c>
      <c r="AL1301" s="231">
        <f>AM1290/AL1279</f>
        <v>0</v>
      </c>
      <c r="AN1301" s="228" t="s">
        <v>246</v>
      </c>
      <c r="AO1301" s="231">
        <f>AP1290/AO1279</f>
        <v>0</v>
      </c>
      <c r="AQ1301" s="228" t="s">
        <v>246</v>
      </c>
      <c r="AR1301" s="231" t="e">
        <f>AS1290/AR1279</f>
        <v>#DIV/0!</v>
      </c>
    </row>
    <row r="1302" spans="7:60">
      <c r="G1302" s="228" t="s">
        <v>247</v>
      </c>
      <c r="H1302" s="231" t="e">
        <f t="shared" si="1541"/>
        <v>#DIV/0!</v>
      </c>
      <c r="J1302" s="228" t="s">
        <v>247</v>
      </c>
      <c r="K1302" s="231" t="e">
        <f t="shared" si="1542"/>
        <v>#DIV/0!</v>
      </c>
      <c r="M1302" s="228" t="s">
        <v>247</v>
      </c>
      <c r="N1302" s="231" t="e">
        <f t="shared" si="1543"/>
        <v>#DIV/0!</v>
      </c>
      <c r="P1302" s="228" t="s">
        <v>247</v>
      </c>
      <c r="Q1302" s="231" t="e">
        <f t="shared" si="1544"/>
        <v>#DIV/0!</v>
      </c>
      <c r="S1302" s="228" t="s">
        <v>247</v>
      </c>
      <c r="T1302" s="231">
        <f t="shared" si="1545"/>
        <v>1</v>
      </c>
      <c r="V1302" s="228" t="s">
        <v>247</v>
      </c>
      <c r="W1302" s="231" t="e">
        <f t="shared" si="1546"/>
        <v>#DIV/0!</v>
      </c>
      <c r="Y1302" s="228" t="s">
        <v>247</v>
      </c>
      <c r="Z1302" s="231" t="e">
        <f t="shared" si="1547"/>
        <v>#DIV/0!</v>
      </c>
      <c r="AB1302" s="228" t="s">
        <v>247</v>
      </c>
      <c r="AC1302" s="231" t="e">
        <f t="shared" si="1537"/>
        <v>#DIV/0!</v>
      </c>
      <c r="AE1302" s="228" t="s">
        <v>247</v>
      </c>
      <c r="AF1302" s="231" t="e">
        <f t="shared" si="1528"/>
        <v>#DIV/0!</v>
      </c>
      <c r="AH1302" s="228" t="s">
        <v>247</v>
      </c>
      <c r="AI1302" s="231" t="e">
        <f t="shared" si="1529"/>
        <v>#DIV/0!</v>
      </c>
      <c r="AK1302" s="228" t="s">
        <v>247</v>
      </c>
      <c r="AL1302" s="231" t="e">
        <f t="shared" si="1538"/>
        <v>#DIV/0!</v>
      </c>
      <c r="AN1302" s="228" t="s">
        <v>247</v>
      </c>
      <c r="AO1302" s="231" t="e">
        <f t="shared" ref="AO1302:AO1305" si="1548">AP1291/AO1280</f>
        <v>#DIV/0!</v>
      </c>
      <c r="AQ1302" s="228" t="s">
        <v>247</v>
      </c>
      <c r="AR1302" s="231" t="e">
        <f t="shared" ref="AR1302:AR1305" si="1549">AS1291/AR1280</f>
        <v>#DIV/0!</v>
      </c>
    </row>
    <row r="1303" spans="7:60">
      <c r="G1303" s="228" t="s">
        <v>88</v>
      </c>
      <c r="H1303" s="231">
        <f t="shared" si="1541"/>
        <v>1</v>
      </c>
      <c r="J1303" s="228" t="s">
        <v>88</v>
      </c>
      <c r="K1303" s="231">
        <f t="shared" si="1542"/>
        <v>1</v>
      </c>
      <c r="M1303" s="228" t="s">
        <v>88</v>
      </c>
      <c r="N1303" s="231" t="e">
        <f t="shared" si="1543"/>
        <v>#DIV/0!</v>
      </c>
      <c r="P1303" s="228" t="s">
        <v>88</v>
      </c>
      <c r="Q1303" s="231">
        <f t="shared" si="1544"/>
        <v>1</v>
      </c>
      <c r="S1303" s="228" t="s">
        <v>88</v>
      </c>
      <c r="T1303" s="231" t="e">
        <f t="shared" si="1545"/>
        <v>#DIV/0!</v>
      </c>
      <c r="V1303" s="228" t="s">
        <v>88</v>
      </c>
      <c r="W1303" s="231" t="e">
        <f t="shared" si="1546"/>
        <v>#DIV/0!</v>
      </c>
      <c r="Y1303" s="228" t="s">
        <v>88</v>
      </c>
      <c r="Z1303" s="231" t="e">
        <f t="shared" si="1547"/>
        <v>#DIV/0!</v>
      </c>
      <c r="AB1303" s="228" t="s">
        <v>88</v>
      </c>
      <c r="AC1303" s="231" t="e">
        <f t="shared" si="1537"/>
        <v>#DIV/0!</v>
      </c>
      <c r="AE1303" s="228" t="s">
        <v>88</v>
      </c>
      <c r="AF1303" s="231" t="e">
        <f>AG1292/AF1281</f>
        <v>#DIV/0!</v>
      </c>
      <c r="AH1303" s="228" t="s">
        <v>88</v>
      </c>
      <c r="AI1303" s="231" t="e">
        <f t="shared" si="1529"/>
        <v>#DIV/0!</v>
      </c>
      <c r="AK1303" s="228" t="s">
        <v>88</v>
      </c>
      <c r="AL1303" s="231" t="e">
        <f t="shared" si="1538"/>
        <v>#DIV/0!</v>
      </c>
      <c r="AN1303" s="228" t="s">
        <v>88</v>
      </c>
      <c r="AO1303" s="231" t="e">
        <f t="shared" si="1548"/>
        <v>#DIV/0!</v>
      </c>
      <c r="AQ1303" s="228" t="s">
        <v>88</v>
      </c>
      <c r="AR1303" s="231" t="e">
        <f t="shared" si="1549"/>
        <v>#DIV/0!</v>
      </c>
    </row>
    <row r="1304" spans="7:60">
      <c r="G1304" s="228" t="s">
        <v>248</v>
      </c>
      <c r="H1304" s="231" t="e">
        <f t="shared" si="1541"/>
        <v>#DIV/0!</v>
      </c>
      <c r="J1304" s="228" t="s">
        <v>248</v>
      </c>
      <c r="K1304" s="231" t="e">
        <f t="shared" si="1542"/>
        <v>#DIV/0!</v>
      </c>
      <c r="M1304" s="228" t="s">
        <v>248</v>
      </c>
      <c r="N1304" s="231" t="e">
        <f t="shared" si="1543"/>
        <v>#DIV/0!</v>
      </c>
      <c r="P1304" s="228" t="s">
        <v>248</v>
      </c>
      <c r="Q1304" s="231" t="e">
        <f t="shared" si="1544"/>
        <v>#DIV/0!</v>
      </c>
      <c r="S1304" s="228" t="s">
        <v>248</v>
      </c>
      <c r="T1304" s="231" t="e">
        <f t="shared" si="1545"/>
        <v>#DIV/0!</v>
      </c>
      <c r="V1304" s="228" t="s">
        <v>248</v>
      </c>
      <c r="W1304" s="231">
        <f t="shared" si="1546"/>
        <v>1</v>
      </c>
      <c r="Y1304" s="228" t="s">
        <v>248</v>
      </c>
      <c r="Z1304" s="231">
        <f t="shared" si="1547"/>
        <v>1</v>
      </c>
      <c r="AB1304" s="228" t="s">
        <v>248</v>
      </c>
      <c r="AC1304" s="231">
        <f t="shared" si="1537"/>
        <v>8.1263454642433411E-2</v>
      </c>
      <c r="AE1304" s="228" t="s">
        <v>248</v>
      </c>
      <c r="AF1304" s="231">
        <f t="shared" si="1528"/>
        <v>1.064815790028016</v>
      </c>
      <c r="AH1304" s="228" t="s">
        <v>248</v>
      </c>
      <c r="AI1304" s="231">
        <f t="shared" si="1529"/>
        <v>0</v>
      </c>
      <c r="AK1304" s="228" t="s">
        <v>248</v>
      </c>
      <c r="AL1304" s="231" t="e">
        <f t="shared" si="1538"/>
        <v>#DIV/0!</v>
      </c>
      <c r="AN1304" s="228" t="s">
        <v>248</v>
      </c>
      <c r="AO1304" s="231" t="e">
        <f t="shared" si="1548"/>
        <v>#DIV/0!</v>
      </c>
      <c r="AQ1304" s="228" t="s">
        <v>248</v>
      </c>
      <c r="AR1304" s="231" t="e">
        <f t="shared" si="1549"/>
        <v>#DIV/0!</v>
      </c>
    </row>
    <row r="1305" spans="7:60">
      <c r="G1305" s="228" t="s">
        <v>80</v>
      </c>
      <c r="H1305" s="231">
        <f t="shared" si="1541"/>
        <v>1</v>
      </c>
      <c r="J1305" s="228" t="s">
        <v>80</v>
      </c>
      <c r="K1305" s="231">
        <f t="shared" si="1542"/>
        <v>1</v>
      </c>
      <c r="M1305" s="228" t="s">
        <v>80</v>
      </c>
      <c r="N1305" s="231">
        <f t="shared" si="1543"/>
        <v>1</v>
      </c>
      <c r="P1305" s="228" t="s">
        <v>80</v>
      </c>
      <c r="Q1305" s="231">
        <f t="shared" si="1544"/>
        <v>1</v>
      </c>
      <c r="S1305" s="228" t="s">
        <v>80</v>
      </c>
      <c r="T1305" s="231">
        <f t="shared" si="1545"/>
        <v>1</v>
      </c>
      <c r="V1305" s="228" t="s">
        <v>80</v>
      </c>
      <c r="W1305" s="231">
        <f t="shared" si="1546"/>
        <v>1</v>
      </c>
      <c r="Y1305" s="228" t="s">
        <v>80</v>
      </c>
      <c r="Z1305" s="231">
        <f t="shared" si="1547"/>
        <v>1</v>
      </c>
      <c r="AB1305" s="228" t="s">
        <v>80</v>
      </c>
      <c r="AC1305" s="231">
        <f t="shared" si="1537"/>
        <v>1</v>
      </c>
      <c r="AE1305" s="228" t="s">
        <v>80</v>
      </c>
      <c r="AF1305" s="231">
        <f t="shared" si="1528"/>
        <v>1</v>
      </c>
      <c r="AH1305" s="228" t="s">
        <v>80</v>
      </c>
      <c r="AI1305" s="231">
        <f t="shared" si="1529"/>
        <v>1</v>
      </c>
      <c r="AK1305" s="228" t="s">
        <v>80</v>
      </c>
      <c r="AL1305" s="231">
        <f t="shared" si="1538"/>
        <v>0</v>
      </c>
      <c r="AN1305" s="228" t="s">
        <v>80</v>
      </c>
      <c r="AO1305" s="231">
        <f t="shared" si="1548"/>
        <v>0</v>
      </c>
      <c r="AQ1305" s="228" t="s">
        <v>80</v>
      </c>
      <c r="AR1305" s="231">
        <f t="shared" si="1549"/>
        <v>0</v>
      </c>
    </row>
    <row r="1307" spans="7:60" s="1" customFormat="1" ht="43.15">
      <c r="G1307" s="234" t="s">
        <v>174</v>
      </c>
      <c r="H1307" s="235" t="s">
        <v>175</v>
      </c>
      <c r="I1307" s="235" t="s">
        <v>176</v>
      </c>
      <c r="J1307" s="234" t="s">
        <v>174</v>
      </c>
      <c r="K1307" s="235" t="s">
        <v>175</v>
      </c>
      <c r="L1307" s="235" t="s">
        <v>176</v>
      </c>
      <c r="M1307" s="234" t="s">
        <v>174</v>
      </c>
      <c r="N1307" s="235" t="s">
        <v>175</v>
      </c>
      <c r="O1307" s="235" t="s">
        <v>176</v>
      </c>
      <c r="P1307" s="234" t="s">
        <v>174</v>
      </c>
      <c r="Q1307" s="235" t="s">
        <v>175</v>
      </c>
      <c r="R1307" s="235" t="s">
        <v>176</v>
      </c>
      <c r="S1307" s="234" t="s">
        <v>174</v>
      </c>
      <c r="T1307" s="235" t="s">
        <v>175</v>
      </c>
      <c r="U1307" s="235" t="s">
        <v>176</v>
      </c>
      <c r="V1307" s="234" t="s">
        <v>174</v>
      </c>
      <c r="W1307" s="235" t="s">
        <v>175</v>
      </c>
      <c r="X1307" s="235" t="s">
        <v>176</v>
      </c>
      <c r="Y1307" s="234" t="s">
        <v>174</v>
      </c>
      <c r="Z1307" s="235" t="s">
        <v>175</v>
      </c>
      <c r="AA1307" s="235" t="s">
        <v>176</v>
      </c>
      <c r="AB1307" s="234" t="s">
        <v>174</v>
      </c>
      <c r="AC1307" s="235" t="s">
        <v>175</v>
      </c>
      <c r="AD1307" s="235" t="s">
        <v>176</v>
      </c>
      <c r="AE1307" s="234" t="s">
        <v>174</v>
      </c>
      <c r="AF1307" s="235" t="s">
        <v>175</v>
      </c>
      <c r="AG1307" s="235" t="s">
        <v>176</v>
      </c>
      <c r="AH1307" s="234" t="s">
        <v>174</v>
      </c>
      <c r="AI1307" s="235" t="s">
        <v>175</v>
      </c>
      <c r="AJ1307" s="235" t="s">
        <v>176</v>
      </c>
      <c r="AK1307" s="234" t="s">
        <v>174</v>
      </c>
      <c r="AL1307" s="235" t="s">
        <v>175</v>
      </c>
      <c r="AM1307" s="236" t="s">
        <v>176</v>
      </c>
      <c r="AN1307" s="234" t="s">
        <v>174</v>
      </c>
      <c r="AO1307" s="235" t="s">
        <v>175</v>
      </c>
      <c r="AP1307" s="236" t="s">
        <v>176</v>
      </c>
      <c r="AQ1307" s="234" t="s">
        <v>174</v>
      </c>
      <c r="AR1307" s="235" t="s">
        <v>175</v>
      </c>
      <c r="AS1307" s="236" t="s">
        <v>176</v>
      </c>
      <c r="AU1307" s="228" t="s">
        <v>174</v>
      </c>
      <c r="AV1307" s="228" t="s">
        <v>589</v>
      </c>
      <c r="AW1307" s="228" t="s">
        <v>590</v>
      </c>
      <c r="AZ1307" s="228" t="s">
        <v>174</v>
      </c>
      <c r="BA1307" s="228" t="s">
        <v>591</v>
      </c>
      <c r="BB1307" s="228" t="s">
        <v>176</v>
      </c>
    </row>
    <row r="1308" spans="7:60">
      <c r="G1308" s="237" t="s">
        <v>178</v>
      </c>
      <c r="H1308" s="56">
        <f>SUM(G108:G116,G130:G138,G141:G149,G163:G171,G918:G926,G940:G948,G1013:G1021)</f>
        <v>8291977</v>
      </c>
      <c r="I1308" s="171">
        <f>H1308/$H$1313</f>
        <v>0.51787656528969539</v>
      </c>
      <c r="J1308" s="237" t="s">
        <v>178</v>
      </c>
      <c r="K1308" s="56">
        <f>SUM(J108:J116,J257:J265,J896:J904)</f>
        <v>1290715</v>
      </c>
      <c r="L1308" s="171">
        <f>K1308/$K$1313</f>
        <v>0.12980735191654449</v>
      </c>
      <c r="M1308" s="237" t="s">
        <v>178</v>
      </c>
      <c r="N1308" s="56">
        <f>SUM(M130:M138,M163:M171,M199:M207,M896:M904,M918:M926)</f>
        <v>15356000</v>
      </c>
      <c r="O1308" s="171">
        <f>N1308/$N$1313</f>
        <v>0.66955458225872211</v>
      </c>
      <c r="P1308" s="237" t="s">
        <v>178</v>
      </c>
      <c r="Q1308" s="56">
        <f>SUM(P367:P375,P896:P904,P940:P948)</f>
        <v>2404308</v>
      </c>
      <c r="R1308" s="171">
        <f>Q1308/$Q$1313</f>
        <v>0.22825271857928037</v>
      </c>
      <c r="S1308" s="237" t="s">
        <v>178</v>
      </c>
      <c r="T1308" s="56">
        <f>SUM(S7:S16,S108:S116,S185:S196,S593:S601,S770:S778,S849:S857,S1035:S1043)</f>
        <v>4623806</v>
      </c>
      <c r="U1308" s="171">
        <f>T1308/$T$1313</f>
        <v>0.59293292780354012</v>
      </c>
      <c r="V1308" s="237" t="s">
        <v>178</v>
      </c>
      <c r="W1308" s="56">
        <f>SUM(V593:V601,V770:V778,V896:V904)</f>
        <v>2519700</v>
      </c>
      <c r="X1308" s="171">
        <f>W1308/$W$1313</f>
        <v>0.20142283807392858</v>
      </c>
      <c r="Y1308" s="237" t="s">
        <v>178</v>
      </c>
      <c r="Z1308" s="56">
        <f>SUM(Y199:Y207,Y345:Y353,Y367:Y375,Y593:Y601,Y896:Y904)</f>
        <v>11222000</v>
      </c>
      <c r="AA1308" s="171">
        <f>Z1308/$Z$1313</f>
        <v>0.65940835639969853</v>
      </c>
      <c r="AB1308" s="237" t="s">
        <v>178</v>
      </c>
      <c r="AC1308" s="56">
        <f>SUM(AB97:AB105,AB163:AB171,AB174:AB182,AB593:AB601,AB637:AB645,AB648:AB656,AB659:AB667,AB681:AB689,AB703:AB711,AB736:AB744,AB770:AB778,AB827:AB835,AB918:AB926)-AB598</f>
        <v>1977089</v>
      </c>
      <c r="AD1308" s="171">
        <f>AC1308/$AC$1313</f>
        <v>0.10663209935830537</v>
      </c>
      <c r="AE1308" s="237" t="s">
        <v>178</v>
      </c>
      <c r="AF1308" s="56">
        <f>SUM(AE130:AE138,AE163:AE171,AE199:AE207,AE648:AE656,AE659:AE667,AE736:AE744,AE918:AE926,AE670:AE678,AE637:AE645,AE367:AE375,AE290:AE298)</f>
        <v>1610000</v>
      </c>
      <c r="AG1308" s="171">
        <f>AF1308/$AF$1313</f>
        <v>0.12514411004970941</v>
      </c>
      <c r="AH1308" s="237" t="s">
        <v>178</v>
      </c>
      <c r="AI1308" s="56">
        <f>SUM(AH130:AH138,AH163:AH171,AH199:AH207,AH648:AH656,AH659:AH667,AH736:AH744,AH918:AH926,AH670:AH678,AH637:AH645,AH367:AH375,AH290:AH298)</f>
        <v>44018569</v>
      </c>
      <c r="AJ1308" s="171">
        <f>AI1308/$AI$1313</f>
        <v>0.4638879325821828</v>
      </c>
      <c r="AK1308" s="237" t="s">
        <v>178</v>
      </c>
      <c r="AL1308" s="56">
        <f>SUM(AK130:AK138,AK163:AK171,AK199:AK207,AK648:AK656,AK659:AK667,AK736:AK744,AK918:AK926,AK670:AK678,AK637:AK645,AK367:AK375,AK290:AK298)</f>
        <v>4715733</v>
      </c>
      <c r="AM1308" s="256">
        <f>AL1308/$AL$1313</f>
        <v>7.9901326779381804E-2</v>
      </c>
      <c r="AN1308" s="237" t="s">
        <v>178</v>
      </c>
      <c r="AO1308" s="56">
        <f>SUM(AN130:AN138,AN163:AN171,AN199:AN207,AN648:AN656,AN659:AN667,AN736:AN744,AN918:AN926,AN670:AN678,AN637:AN645,AN367:AN375,AN290:AN298)</f>
        <v>39163822</v>
      </c>
      <c r="AP1308" s="256">
        <f>AO1308/$AL$1313</f>
        <v>0.66357474851768383</v>
      </c>
      <c r="AQ1308" s="237" t="s">
        <v>178</v>
      </c>
      <c r="AR1308" s="56">
        <f>SUM(AQ130:AQ138,AQ163:AQ171,AQ199:AQ207,AQ648:AQ656,AQ659:AQ667,AQ736:AQ744,AQ918:AQ926,AQ670:AQ678,AQ637:AQ645,AQ367:AQ375,AQ290:AQ298)</f>
        <v>6908889</v>
      </c>
      <c r="AS1308" s="256">
        <f>AR1308/$AL$1313</f>
        <v>0.11706120717001502</v>
      </c>
      <c r="AU1308" s="145" t="s">
        <v>178</v>
      </c>
      <c r="AV1308" s="144">
        <f>SUM(H1308,K1308,N1308,Q1308,T1308,W1308,Z1308,AC1308,AF1308,AI1308,AL1308,AO1308,AR1308)</f>
        <v>144102608</v>
      </c>
      <c r="AW1308" s="231">
        <f>AV1308/$AV$1313</f>
        <v>0.42341414827197366</v>
      </c>
      <c r="AX1308" s="171"/>
      <c r="AZ1308" s="145" t="s">
        <v>178</v>
      </c>
      <c r="BA1308" s="144">
        <f>AV1308+'KY - TA'!AV287+'KY - CRP'!AB166</f>
        <v>144102608</v>
      </c>
      <c r="BB1308" s="231">
        <f>BA1308/$BA$1313</f>
        <v>0.39968406170797216</v>
      </c>
    </row>
    <row r="1309" spans="7:60">
      <c r="G1309" s="237" t="s">
        <v>179</v>
      </c>
      <c r="H1309" s="56">
        <f>SUM(G97:G105,G174:G182,G301:G309,G356:G364,G929:G937)</f>
        <v>4210000</v>
      </c>
      <c r="I1309" s="171">
        <f t="shared" ref="I1309:I1312" si="1550">H1309/$H$1313</f>
        <v>0.26293612969134111</v>
      </c>
      <c r="J1309" s="237" t="s">
        <v>179</v>
      </c>
      <c r="K1309" s="56">
        <f>SUM(J301:J309,J356:J364,J804:J813)</f>
        <v>4909104</v>
      </c>
      <c r="L1309" s="171">
        <f t="shared" ref="L1309:L1312" si="1551">K1309/$K$1313</f>
        <v>0.49370913836355534</v>
      </c>
      <c r="M1309" s="237" t="s">
        <v>179</v>
      </c>
      <c r="N1309" s="56">
        <f>SUM(M63:M72,M290:M298,M301:M309,M356:M364)</f>
        <v>5577411</v>
      </c>
      <c r="O1309" s="171">
        <f t="shared" ref="O1309:O1312" si="1552">N1309/$N$1313</f>
        <v>0.24318709899649657</v>
      </c>
      <c r="P1309" s="237" t="s">
        <v>179</v>
      </c>
      <c r="Q1309" s="56">
        <f>SUM(P75:P83,P174:P182,P301:P309,P356:P364,P389:P397,P804:P813)</f>
        <v>3606659</v>
      </c>
      <c r="R1309" s="171">
        <f t="shared" ref="R1309:R1312" si="1553">Q1309/$Q$1313</f>
        <v>0.34239778004250238</v>
      </c>
      <c r="S1309" s="237" t="s">
        <v>179</v>
      </c>
      <c r="T1309" s="56">
        <f>SUM(S174:S182,S356:S364,S792:S801,S804:S813)</f>
        <v>930450</v>
      </c>
      <c r="U1309" s="171">
        <f t="shared" ref="U1309:U1312" si="1554">T1309/$T$1313</f>
        <v>0.11931608780186798</v>
      </c>
      <c r="V1309" s="237" t="s">
        <v>179</v>
      </c>
      <c r="W1309" s="56">
        <f>SUM(V75:V83,V63:V72,V356:V364,V804:V813,V1105:V1114)</f>
        <v>7968459</v>
      </c>
      <c r="X1309" s="171">
        <f t="shared" ref="X1309:X1311" si="1555">W1309/$W$1313</f>
        <v>0.63699235101628726</v>
      </c>
      <c r="Y1309" s="237" t="s">
        <v>179</v>
      </c>
      <c r="Z1309" s="56">
        <f>SUM(Y389:Y397,Y571:Y579,Y582:Y590,Y626:Y634,Y792:Y801)</f>
        <v>1713172</v>
      </c>
      <c r="AA1309" s="171">
        <f t="shared" ref="AA1309:AA1312" si="1556">Z1309/$Z$1313</f>
        <v>0.1006665418597384</v>
      </c>
      <c r="AB1309" s="237" t="s">
        <v>179</v>
      </c>
      <c r="AC1309" s="56">
        <f>SUM(AB221:AB229,AB290:AB298,AB389:AB397,AB450:AB458,AB692:AB700,AB758:AB767,AB1105:AB1114)</f>
        <v>7009799</v>
      </c>
      <c r="AD1309" s="171">
        <f t="shared" ref="AD1309:AD1312" si="1557">AC1309/$AC$1313</f>
        <v>0.37806572362182461</v>
      </c>
      <c r="AE1309" s="237" t="s">
        <v>179</v>
      </c>
      <c r="AF1309" s="56">
        <f>SUM(AE75:AE83,AE221:AE229,AE450:AE458,AE714:AE722,AE725:AE733,AE1105:AE1114,AE827:AE835,AE792:AE801,AE770:AE778,AE758:AE767,AE703:AE711,AE681:AE689,AE1057:AE1066,AE747:AE755,AE626:AE634,AE593:AE601,AE174:AE182,AE97:AE105)</f>
        <v>4048800</v>
      </c>
      <c r="AG1309" s="171">
        <f t="shared" ref="AG1309:AG1312" si="1558">AF1309/$AF$1313</f>
        <v>0.31471023153370403</v>
      </c>
      <c r="AH1309" s="237" t="s">
        <v>179</v>
      </c>
      <c r="AI1309" s="56">
        <f>SUM(AH75:AH83,AH221:AH229,AH450:AH458,AH714:AH722,AH725:AH733,AH1105:AH1114,AH827:AH835,AH792:AH801,AH770:AH778,AH758:AH767,AH703:AH711,AH681:AH689,AH1057:AH1066,AH747:AH755,AH626:AH634,AH593:AH601,AH174:AH182,AH97:AH105,AH692:AH700)</f>
        <v>43565304</v>
      </c>
      <c r="AJ1309" s="171">
        <f t="shared" ref="AJ1309:AJ1312" si="1559">AI1309/$AI$1313</f>
        <v>0.45911121746993411</v>
      </c>
      <c r="AK1309" s="237" t="s">
        <v>179</v>
      </c>
      <c r="AL1309" s="56">
        <f>SUM(AK75:AK83,AK221:AK229,AK450:AK458,AK714:AK722,AK725:AK733,AK1105:AK1114,AK827:AK835,AK792:AK801,AK770:AK778,AK758:AK767,AK703:AK711,AK681:AK689,AK1057:AK1066,AK747:AK755,AK626:AK634,AK593:AK601,AK174:AK182,AK97:AK105,AK692:AK700)</f>
        <v>38452814</v>
      </c>
      <c r="AM1309" s="256">
        <f t="shared" ref="AM1309:AM1312" si="1560">AL1309/$AL$1313</f>
        <v>0.65152773852989299</v>
      </c>
      <c r="AN1309" s="237" t="s">
        <v>179</v>
      </c>
      <c r="AO1309" s="56">
        <f>SUM(AN75:AN83,AN221:AN229,AN450:AN458,AN714:AN722,AN725:AN733,AN1105:AN1114,AN827:AN835,AN792:AN801,AN770:AN778,AN758:AN767,AN703:AN711,AN681:AN689,AN1057:AN1066,AN747:AN755,AN626:AN634,AN593:AN601,AN174:AN182,AN97:AN105,AN692:AN700)</f>
        <v>2520063</v>
      </c>
      <c r="AP1309" s="256">
        <f t="shared" ref="AP1309:AP1312" si="1561">AO1309/$AL$1313</f>
        <v>4.2698850267313536E-2</v>
      </c>
      <c r="AQ1309" s="237" t="s">
        <v>179</v>
      </c>
      <c r="AR1309" s="56">
        <f>SUM(AQ75:AQ83,AQ221:AQ229,AQ450:AQ458,AQ714:AQ722,AQ725:AQ733,AQ1105:AQ1114,AQ827:AQ835,AQ792:AQ801,AQ770:AQ778,AQ758:AQ767,AQ703:AQ711,AQ681:AQ689,AQ1057:AQ1066,AQ747:AQ755,AQ626:AQ634,AQ593:AQ601,AQ174:AQ182,AQ97:AQ105,AQ692:AQ700)</f>
        <v>2003125</v>
      </c>
      <c r="AS1309" s="256">
        <f t="shared" ref="AS1309:AS1312" si="1562">AR1309/$AL$1313</f>
        <v>3.3940077863812305E-2</v>
      </c>
      <c r="AU1309" s="145" t="s">
        <v>179</v>
      </c>
      <c r="AV1309" s="144">
        <f t="shared" ref="AV1309:AV1312" si="1563">SUM(H1309,K1309,N1309,Q1309,T1309,W1309,Z1309,AC1309,AF1309,AI1309,AL1309,AO1309,AR1309)</f>
        <v>126515160</v>
      </c>
      <c r="AW1309" s="231">
        <f t="shared" ref="AW1309:AW1312" si="1564">AV1309/$AV$1313</f>
        <v>0.37173726040331256</v>
      </c>
      <c r="AX1309" s="171"/>
      <c r="AZ1309" s="145" t="s">
        <v>179</v>
      </c>
      <c r="BA1309" s="144">
        <f>AV1309+'KY - TA'!AV288+'KY - CRP'!AB167</f>
        <v>130041138</v>
      </c>
      <c r="BB1309" s="231">
        <f t="shared" ref="BB1309:BB1312" si="1565">BA1309/$BA$1313</f>
        <v>0.36068306428546332</v>
      </c>
    </row>
    <row r="1310" spans="7:60">
      <c r="G1310" s="237" t="s">
        <v>180</v>
      </c>
      <c r="H1310" s="56">
        <f>SUM(G323:G331,G400:G408,G439:G447,G604:G612,G816:G822,G838:G846,G885:G893,G991:G999)</f>
        <v>2025516</v>
      </c>
      <c r="I1310" s="171">
        <f t="shared" si="1550"/>
        <v>0.12650388068120819</v>
      </c>
      <c r="J1310" s="237" t="s">
        <v>180</v>
      </c>
      <c r="K1310" s="56">
        <f>SUM(J119:J127,J152:J160,J461:J469,J1002:J1010)</f>
        <v>786193</v>
      </c>
      <c r="L1310" s="171">
        <f t="shared" si="1551"/>
        <v>7.9067517945730761E-2</v>
      </c>
      <c r="M1310" s="237" t="s">
        <v>180</v>
      </c>
      <c r="N1310" s="56">
        <f>SUM(M152:M160,M781:M789,M838:M846,M874:M882,M991:M999)</f>
        <v>788924</v>
      </c>
      <c r="O1310" s="171">
        <f t="shared" si="1552"/>
        <v>3.4398780883946344E-2</v>
      </c>
      <c r="P1310" s="237" t="s">
        <v>180</v>
      </c>
      <c r="Q1310" s="56">
        <f>SUM(P323:P331,P400:P408,P439:P447,P604:P612,P951:P960)</f>
        <v>2405353</v>
      </c>
      <c r="R1310" s="171">
        <f t="shared" si="1553"/>
        <v>0.22835192554066608</v>
      </c>
      <c r="S1310" s="237" t="s">
        <v>180</v>
      </c>
      <c r="T1310" s="56">
        <f>SUM(S119:S127,S268:S276,S781:S789,S907:S915)</f>
        <v>777000</v>
      </c>
      <c r="U1310" s="171">
        <f t="shared" si="1554"/>
        <v>9.9638454749907485E-2</v>
      </c>
      <c r="V1310" s="237" t="s">
        <v>180</v>
      </c>
      <c r="W1310" s="56">
        <f>SUM(V1002:V1010)</f>
        <v>520000</v>
      </c>
      <c r="X1310" s="171">
        <f t="shared" si="1555"/>
        <v>4.1568391395183105E-2</v>
      </c>
      <c r="Y1310" s="237" t="s">
        <v>180</v>
      </c>
      <c r="Z1310" s="56">
        <f>SUM(Y268:Y276,Y483:Y491,Y549:Y557,Y560:Y568,Y907:Y915,Y1117:Y1125,Y1159:Y1167)</f>
        <v>2581768</v>
      </c>
      <c r="AA1310" s="171">
        <f t="shared" si="1556"/>
        <v>0.15170552428135242</v>
      </c>
      <c r="AB1310" s="237" t="s">
        <v>180</v>
      </c>
      <c r="AC1310" s="56">
        <f>SUM(AB19:AB27,AB41:AB49,AB210:AB218,AB334:AB342,AB461:AB469,AB472:AB480,AB494:AB502,AB505:AB513,AB516:AB524,AB549:AB557,AB560:AB568,AB604:AB612,AB615:AB623,AB781:AB789,AB792:AB801,AB907:AB915,AB951:AB960,AB1117:AB1125,AB1159:AB1167)-(AB1122-AD1122)-(AB394-AD394)</f>
        <v>8029357</v>
      </c>
      <c r="AD1310" s="171">
        <f t="shared" si="1557"/>
        <v>0.43305445197828968</v>
      </c>
      <c r="AE1310" s="237" t="s">
        <v>180</v>
      </c>
      <c r="AF1310" s="56">
        <f>SUM(AE52:AE60,AE472:AE480,AE615:AE623,AE907:AE915,AE951:AE960,AE1159:AE1167,AE1093:AE1102,AE781:AE789,AE560:AE568,AE549:AE557,AE538:AE546,AE527:AE535,AE516:AE524,AE505:AE513,AE494:AE502,AE483:AE491,AE461:AE469,AE268:AE276,AE210:AE218,AE41:AE49,AE19:AE27)</f>
        <v>5509368</v>
      </c>
      <c r="AG1310" s="171">
        <f t="shared" si="1558"/>
        <v>0.42823910266853882</v>
      </c>
      <c r="AH1310" s="237" t="s">
        <v>180</v>
      </c>
      <c r="AI1310" s="56">
        <f>SUM(AH52:AH60,AH472:AH480,AH615:AH623,AH907:AH915,AH951:AH960,AH1159:AH1167,AH1093:AH1102,AH781:AH789,AH560:AH568,AH549:AH557,AH538:AH546,AH527:AH535,AH516:AH524,AH505:AH513,AH494:AH502,AH483:AH491,AH461:AH469,AH268:AH276,AH210:AH218,AH41:AH49,AH19:AH27)</f>
        <v>5960111</v>
      </c>
      <c r="AJ1310" s="171">
        <f t="shared" si="1559"/>
        <v>6.2810391899616874E-2</v>
      </c>
      <c r="AK1310" s="237" t="s">
        <v>180</v>
      </c>
      <c r="AL1310" s="56">
        <f>SUM(AK52:AK60,AK472:AK480,AK615:AK623,AK907:AK915,AK951:AK960,AK1159:AK1167,AK1093:AK1102,AK781:AK789,AK560:AK568,AK549:AK557,AK538:AK546,AK527:AK535,AK516:AK524,AK505:AK513,AK494:AK502,AK483:AK491,AK461:AK469,AK268:AK276,AK210:AK218,AK41:AK49,AK19:AK27)</f>
        <v>13827911</v>
      </c>
      <c r="AM1310" s="256">
        <f t="shared" si="1560"/>
        <v>0.23429410348024546</v>
      </c>
      <c r="AN1310" s="237" t="s">
        <v>180</v>
      </c>
      <c r="AO1310" s="56">
        <f>SUM(AN52:AN60,AN472:AN480,AN615:AN623,AN907:AN915,AN951:AN960,AN1159:AN1167,AN1093:AN1102,AN781:AN789,AN560:AN568,AN549:AN557,AN538:AN546,AN527:AN535,AN516:AN524,AN505:AN513,AN494:AN502,AN483:AN491,AN461:AN469,AN268:AN276,AN210:AN218,AN41:AN49,AN19:AN27)</f>
        <v>1628000</v>
      </c>
      <c r="AP1310" s="256">
        <f t="shared" si="1561"/>
        <v>2.7584123188660933E-2</v>
      </c>
      <c r="AQ1310" s="237" t="s">
        <v>180</v>
      </c>
      <c r="AR1310" s="56">
        <f>SUM(AQ52:AQ60,AQ472:AQ480,AQ615:AQ623,AQ907:AQ915,AQ951:AQ960,AQ1159:AQ1167,AQ1093:AQ1102,AQ781:AQ789,AQ560:AQ568,AQ549:AQ557,AQ538:AQ546,AQ527:AQ535,AQ516:AQ524,AQ505:AQ513,AQ494:AQ502,AQ483:AQ491,AQ461:AQ469,AQ268:AQ276,AQ210:AQ218,AQ41:AQ49,AQ19:AQ27)</f>
        <v>3959000</v>
      </c>
      <c r="AS1310" s="256">
        <f t="shared" si="1562"/>
        <v>6.7079572299698173E-2</v>
      </c>
      <c r="AU1310" s="145" t="s">
        <v>180</v>
      </c>
      <c r="AV1310" s="144">
        <f t="shared" si="1563"/>
        <v>48798501</v>
      </c>
      <c r="AW1310" s="231">
        <f t="shared" si="1564"/>
        <v>0.14338377371951558</v>
      </c>
      <c r="AX1310" s="171"/>
      <c r="AZ1310" s="145" t="s">
        <v>180</v>
      </c>
      <c r="BA1310" s="144">
        <f>AV1310+'KY - TA'!AV289+'KY - CRP'!AB168</f>
        <v>65277038</v>
      </c>
      <c r="BB1310" s="231">
        <f t="shared" si="1565"/>
        <v>0.18105287646220561</v>
      </c>
    </row>
    <row r="1311" spans="7:60">
      <c r="G1311" s="237" t="s">
        <v>181</v>
      </c>
      <c r="H1311" s="56">
        <f>SUM(G279:G287)</f>
        <v>354000</v>
      </c>
      <c r="I1311" s="171">
        <f t="shared" si="1550"/>
        <v>2.2109118743642457E-2</v>
      </c>
      <c r="J1311" s="237" t="s">
        <v>181</v>
      </c>
      <c r="K1311" s="56">
        <f>SUM(J312:J320,J1024:J1032,J1046:J1054)</f>
        <v>1776800</v>
      </c>
      <c r="L1311" s="171">
        <f t="shared" si="1551"/>
        <v>0.17869297473517878</v>
      </c>
      <c r="M1311" s="237" t="s">
        <v>181</v>
      </c>
      <c r="O1311" s="171">
        <f t="shared" si="1552"/>
        <v>0</v>
      </c>
      <c r="P1311" s="237" t="s">
        <v>181</v>
      </c>
      <c r="Q1311" s="56">
        <f>SUM(P1024:P1032,P1046:P1054)</f>
        <v>883683</v>
      </c>
      <c r="R1311" s="171">
        <f t="shared" si="1553"/>
        <v>8.3892349529384014E-2</v>
      </c>
      <c r="S1311" s="237" t="s">
        <v>181</v>
      </c>
      <c r="U1311" s="171">
        <f t="shared" si="1554"/>
        <v>0</v>
      </c>
      <c r="V1311" s="237" t="s">
        <v>181</v>
      </c>
      <c r="X1311" s="171">
        <f t="shared" si="1555"/>
        <v>0</v>
      </c>
      <c r="Y1311" s="237" t="s">
        <v>181</v>
      </c>
      <c r="AA1311" s="171">
        <f t="shared" si="1556"/>
        <v>0</v>
      </c>
      <c r="AB1311" s="237" t="s">
        <v>181</v>
      </c>
      <c r="AD1311" s="171">
        <f t="shared" si="1557"/>
        <v>0</v>
      </c>
      <c r="AE1311" s="237" t="s">
        <v>181</v>
      </c>
      <c r="AF1311" s="56">
        <f>SUM(AE1069:AE1078,AE1081:AE1090)</f>
        <v>400000</v>
      </c>
      <c r="AG1311" s="171">
        <f t="shared" si="1558"/>
        <v>3.1091704360176251E-2</v>
      </c>
      <c r="AH1311" s="237" t="s">
        <v>181</v>
      </c>
      <c r="AI1311">
        <f>SUM(AH1069:AH1078,AH1081:AH1090)</f>
        <v>0</v>
      </c>
      <c r="AJ1311" s="171">
        <f t="shared" si="1559"/>
        <v>0</v>
      </c>
      <c r="AK1311" s="237" t="s">
        <v>181</v>
      </c>
      <c r="AL1311">
        <f>SUM(AK1069:AK1078,AK1081:AK1090)</f>
        <v>1000000</v>
      </c>
      <c r="AM1311" s="256">
        <f t="shared" si="1560"/>
        <v>1.6943564612199591E-2</v>
      </c>
      <c r="AN1311" s="237" t="s">
        <v>181</v>
      </c>
      <c r="AO1311">
        <f>SUM(AN1069:AN1078,AN1081:AN1090)</f>
        <v>0</v>
      </c>
      <c r="AP1311" s="256">
        <f t="shared" si="1561"/>
        <v>0</v>
      </c>
      <c r="AQ1311" s="237" t="s">
        <v>181</v>
      </c>
      <c r="AR1311">
        <f>SUM(AQ1069:AQ1078,AQ1081:AQ1090)</f>
        <v>0</v>
      </c>
      <c r="AS1311" s="256">
        <f t="shared" si="1562"/>
        <v>0</v>
      </c>
      <c r="AU1311" s="145" t="s">
        <v>181</v>
      </c>
      <c r="AV1311" s="144">
        <f>SUM(H1311,K1311,N1311,Q1311,T1311,W1311,Z1311,AC1311,AF1311,AI1311,AL1311,AO1311,AR1311)</f>
        <v>4414483</v>
      </c>
      <c r="AW1311" s="231">
        <f t="shared" si="1564"/>
        <v>1.2970997440283018E-2</v>
      </c>
      <c r="AX1311" s="171"/>
      <c r="AZ1311" s="145" t="s">
        <v>181</v>
      </c>
      <c r="BA1311" s="144">
        <f>AV1311+'KY - TA'!AV290+'KY - CRP'!AB169</f>
        <v>4616369</v>
      </c>
      <c r="BB1311" s="231">
        <f t="shared" si="1565"/>
        <v>1.2803995277190054E-2</v>
      </c>
    </row>
    <row r="1312" spans="7:60">
      <c r="G1312" s="239" t="s">
        <v>41</v>
      </c>
      <c r="H1312" s="241">
        <f>SUM(G86:G94,G232:G240)</f>
        <v>1130000</v>
      </c>
      <c r="I1312" s="171">
        <f t="shared" si="1550"/>
        <v>7.0574305594112929E-2</v>
      </c>
      <c r="J1312" s="239" t="s">
        <v>41</v>
      </c>
      <c r="K1312" s="241">
        <f>SUM(J86:J94,J232:J240)</f>
        <v>1180500</v>
      </c>
      <c r="L1312" s="171">
        <f t="shared" si="1551"/>
        <v>0.11872301703899063</v>
      </c>
      <c r="M1312" s="239" t="s">
        <v>41</v>
      </c>
      <c r="N1312" s="241">
        <f>SUM(M86:M94,M232:M240)</f>
        <v>1212315</v>
      </c>
      <c r="O1312" s="171">
        <f t="shared" si="1552"/>
        <v>5.2859537860835026E-2</v>
      </c>
      <c r="P1312" s="239" t="s">
        <v>41</v>
      </c>
      <c r="Q1312" s="241">
        <f>SUM(P86:P94,P232:P240)</f>
        <v>1233532</v>
      </c>
      <c r="R1312" s="171">
        <f t="shared" si="1553"/>
        <v>0.11710522630816721</v>
      </c>
      <c r="S1312" s="239" t="s">
        <v>41</v>
      </c>
      <c r="T1312" s="241">
        <f>SUM(S86:S94,S232:S240,S378:S386)</f>
        <v>1466938</v>
      </c>
      <c r="U1312" s="171">
        <f t="shared" si="1554"/>
        <v>0.18811252964468439</v>
      </c>
      <c r="V1312" s="239" t="s">
        <v>41</v>
      </c>
      <c r="W1312" s="241">
        <f>SUM(V86:V94,V232:V240,V378:V386)</f>
        <v>1501346</v>
      </c>
      <c r="X1312" s="171">
        <f>W1312/$W$1313</f>
        <v>0.1200164195146011</v>
      </c>
      <c r="Y1312" s="239" t="s">
        <v>41</v>
      </c>
      <c r="Z1312" s="241">
        <f>SUM(Y86:Y94,Y232:Y240,Y378:Y386)</f>
        <v>1501346</v>
      </c>
      <c r="AA1312" s="171">
        <f t="shared" si="1556"/>
        <v>8.8219577459210635E-2</v>
      </c>
      <c r="AB1312" s="239" t="s">
        <v>41</v>
      </c>
      <c r="AC1312" s="241">
        <f>SUM(AB86:AB94,AB232:AB240,AB378:AB386)</f>
        <v>1524973</v>
      </c>
      <c r="AD1312" s="171">
        <f t="shared" si="1557"/>
        <v>8.224772504158033E-2</v>
      </c>
      <c r="AE1312" s="239" t="s">
        <v>41</v>
      </c>
      <c r="AF1312" s="241">
        <f>SUM(AE86:AE94,AE232:AE240,AE378:AE386)</f>
        <v>1297000</v>
      </c>
      <c r="AG1312" s="171">
        <f t="shared" si="1558"/>
        <v>0.1008148513878715</v>
      </c>
      <c r="AH1312" s="239" t="s">
        <v>41</v>
      </c>
      <c r="AI1312" s="241">
        <f>SUM(AH86:AH94,AH232:AH240,AH378:AH386)</f>
        <v>1346540</v>
      </c>
      <c r="AJ1312" s="171">
        <f t="shared" si="1559"/>
        <v>1.4190458048266231E-2</v>
      </c>
      <c r="AK1312" s="239" t="s">
        <v>41</v>
      </c>
      <c r="AL1312" s="241">
        <f>SUM(AK86:AK94,AK232:AK240,AK378:AK386)</f>
        <v>1023000</v>
      </c>
      <c r="AM1312" s="256">
        <f t="shared" si="1560"/>
        <v>1.7333266598280182E-2</v>
      </c>
      <c r="AN1312" s="239" t="s">
        <v>41</v>
      </c>
      <c r="AO1312" s="241">
        <f>SUM(AN86:AN94,AN232:AN240,AN378:AN386)</f>
        <v>1036460</v>
      </c>
      <c r="AP1312" s="256">
        <f t="shared" si="1561"/>
        <v>1.7561326977960388E-2</v>
      </c>
      <c r="AQ1312" s="239" t="s">
        <v>41</v>
      </c>
      <c r="AR1312" s="241">
        <f>SUM(AQ86:AQ94,AQ232:AQ240,AQ378:AQ386)</f>
        <v>1050189</v>
      </c>
      <c r="AS1312" s="256">
        <f t="shared" si="1562"/>
        <v>1.7793945176521275E-2</v>
      </c>
      <c r="AU1312" s="145" t="s">
        <v>41</v>
      </c>
      <c r="AV1312" s="144">
        <f t="shared" si="1563"/>
        <v>16504139</v>
      </c>
      <c r="AW1312" s="231">
        <f t="shared" si="1564"/>
        <v>4.8493820164915151E-2</v>
      </c>
      <c r="AX1312" s="171"/>
      <c r="AZ1312" s="265" t="s">
        <v>41</v>
      </c>
      <c r="BA1312" s="244">
        <f>AV1312+'KY - TA'!AV291+'KY - CRP'!AB170</f>
        <v>16504139</v>
      </c>
      <c r="BB1312" s="261">
        <f t="shared" si="1565"/>
        <v>4.5776002267168887E-2</v>
      </c>
    </row>
    <row r="1313" spans="7:54">
      <c r="G1313" t="s">
        <v>182</v>
      </c>
      <c r="H1313" s="56">
        <f>SUM(H1308:H1312)</f>
        <v>16011493</v>
      </c>
      <c r="I1313" s="171">
        <f>SUM(I1308:I1312)</f>
        <v>1</v>
      </c>
      <c r="J1313" t="s">
        <v>182</v>
      </c>
      <c r="K1313" s="56">
        <f>SUM(K1308:K1312)</f>
        <v>9943312</v>
      </c>
      <c r="L1313" s="171">
        <f>SUM(L1308:L1312)</f>
        <v>1</v>
      </c>
      <c r="M1313" t="s">
        <v>182</v>
      </c>
      <c r="N1313" s="56">
        <f>SUM(N1308:N1312)</f>
        <v>22934650</v>
      </c>
      <c r="O1313" s="171">
        <f>SUM(O1308:O1312)</f>
        <v>1</v>
      </c>
      <c r="P1313" t="s">
        <v>182</v>
      </c>
      <c r="Q1313" s="56">
        <f>SUM(Q1308:Q1312)</f>
        <v>10533535</v>
      </c>
      <c r="R1313" s="171">
        <f>SUM(R1308:R1312)</f>
        <v>1</v>
      </c>
      <c r="S1313" t="s">
        <v>182</v>
      </c>
      <c r="T1313" s="56">
        <f>SUM(T1308:T1312)</f>
        <v>7798194</v>
      </c>
      <c r="U1313" s="171">
        <f>SUM(U1308:U1312)</f>
        <v>1</v>
      </c>
      <c r="V1313" t="s">
        <v>182</v>
      </c>
      <c r="W1313" s="56">
        <f>SUM(W1308:W1312)</f>
        <v>12509505</v>
      </c>
      <c r="X1313" s="171">
        <f>SUM(X1308:X1312)</f>
        <v>1</v>
      </c>
      <c r="Y1313" t="s">
        <v>182</v>
      </c>
      <c r="Z1313" s="56">
        <f>SUM(Z1308:Z1312)</f>
        <v>17018286</v>
      </c>
      <c r="AA1313" s="171">
        <f>SUM(AA1308:AA1312)</f>
        <v>1</v>
      </c>
      <c r="AB1313" t="s">
        <v>182</v>
      </c>
      <c r="AC1313" s="56">
        <f>SUM(AC1308:AC1312)</f>
        <v>18541218</v>
      </c>
      <c r="AD1313" s="171">
        <f>SUM(AD1308:AD1312)</f>
        <v>1</v>
      </c>
      <c r="AE1313" t="s">
        <v>182</v>
      </c>
      <c r="AF1313" s="56">
        <f>SUM(AF1308:AF1312)</f>
        <v>12865168</v>
      </c>
      <c r="AG1313" s="171">
        <f>SUM(AG1308:AG1312)</f>
        <v>1</v>
      </c>
      <c r="AH1313" t="s">
        <v>182</v>
      </c>
      <c r="AI1313" s="56">
        <f>SUM(AI1308:AI1312)</f>
        <v>94890524</v>
      </c>
      <c r="AJ1313" s="171">
        <f>SUM(AJ1308:AJ1312)</f>
        <v>1</v>
      </c>
      <c r="AK1313" t="s">
        <v>182</v>
      </c>
      <c r="AL1313" s="56">
        <f>SUM(AL1308:AL1312)</f>
        <v>59019458</v>
      </c>
      <c r="AM1313" s="171">
        <f>SUM(AM1308:AM1312)</f>
        <v>1</v>
      </c>
      <c r="AN1313" t="s">
        <v>182</v>
      </c>
      <c r="AO1313" s="56">
        <f>SUM(AO1308:AO1312)</f>
        <v>44348345</v>
      </c>
      <c r="AP1313" s="171">
        <f>SUM(AP1308:AP1312)</f>
        <v>0.75141904895161871</v>
      </c>
      <c r="AQ1313" t="s">
        <v>182</v>
      </c>
      <c r="AR1313" s="56">
        <f>SUM(AR1308:AR1312)</f>
        <v>13921203</v>
      </c>
      <c r="AS1313" s="171">
        <f>SUM(AS1308:AS1312)</f>
        <v>0.23587480251004678</v>
      </c>
      <c r="AU1313" s="145" t="s">
        <v>182</v>
      </c>
      <c r="AV1313" s="144">
        <f>SUM(AV1308:AV1312)</f>
        <v>340334891</v>
      </c>
      <c r="AW1313" s="231">
        <f>SUM(AW1308:AW1312)</f>
        <v>1</v>
      </c>
      <c r="AX1313" s="171"/>
      <c r="AZ1313" s="251" t="s">
        <v>182</v>
      </c>
      <c r="BA1313" s="262">
        <f>SUM(BA1308:BA1312)</f>
        <v>360541292</v>
      </c>
      <c r="BB1313" s="263">
        <f>SUM(BB1308:BB1312)</f>
        <v>1</v>
      </c>
    </row>
    <row r="1314" spans="7:54">
      <c r="H1314" s="56"/>
      <c r="I1314" s="171"/>
      <c r="K1314" s="56"/>
      <c r="L1314" s="171"/>
      <c r="N1314" s="56"/>
      <c r="O1314" s="171"/>
      <c r="Q1314" s="56"/>
      <c r="R1314" s="171"/>
      <c r="T1314" s="56"/>
      <c r="U1314" s="171"/>
      <c r="W1314" s="56"/>
      <c r="X1314" s="171"/>
      <c r="Z1314" s="56"/>
      <c r="AA1314" s="171"/>
      <c r="AC1314" s="56"/>
      <c r="AD1314" s="171"/>
      <c r="AF1314" s="56"/>
      <c r="AG1314" s="171"/>
      <c r="AI1314" s="56"/>
      <c r="AJ1314" s="171"/>
      <c r="AL1314" s="56"/>
      <c r="AM1314" s="171"/>
      <c r="AO1314" s="56"/>
      <c r="AP1314" s="171"/>
      <c r="AR1314" s="56"/>
      <c r="AS1314" s="171"/>
      <c r="AU1314" s="145"/>
      <c r="AV1314" s="144"/>
      <c r="AW1314" s="231"/>
      <c r="AX1314" s="171"/>
    </row>
    <row r="1315" spans="7:54" s="1" customFormat="1" ht="60.75">
      <c r="G1315" s="234" t="s">
        <v>174</v>
      </c>
      <c r="H1315" s="235" t="s">
        <v>183</v>
      </c>
      <c r="I1315" s="236" t="s">
        <v>592</v>
      </c>
      <c r="J1315" s="234" t="s">
        <v>174</v>
      </c>
      <c r="K1315" s="235" t="s">
        <v>183</v>
      </c>
      <c r="L1315" s="236" t="s">
        <v>592</v>
      </c>
      <c r="M1315" s="234" t="s">
        <v>174</v>
      </c>
      <c r="N1315" s="235" t="s">
        <v>183</v>
      </c>
      <c r="O1315" s="236" t="s">
        <v>592</v>
      </c>
      <c r="P1315" s="234" t="s">
        <v>174</v>
      </c>
      <c r="Q1315" s="235" t="s">
        <v>183</v>
      </c>
      <c r="R1315" s="236" t="s">
        <v>592</v>
      </c>
      <c r="S1315" s="234" t="s">
        <v>174</v>
      </c>
      <c r="T1315" s="235" t="s">
        <v>183</v>
      </c>
      <c r="U1315" s="236" t="s">
        <v>592</v>
      </c>
      <c r="V1315" s="234" t="s">
        <v>174</v>
      </c>
      <c r="W1315" s="235" t="s">
        <v>183</v>
      </c>
      <c r="X1315" s="236" t="s">
        <v>592</v>
      </c>
      <c r="Y1315" s="234" t="s">
        <v>174</v>
      </c>
      <c r="Z1315" s="235" t="s">
        <v>183</v>
      </c>
      <c r="AA1315" s="236" t="s">
        <v>592</v>
      </c>
      <c r="AB1315" s="234" t="s">
        <v>174</v>
      </c>
      <c r="AC1315" s="235" t="s">
        <v>183</v>
      </c>
      <c r="AD1315" s="236" t="s">
        <v>592</v>
      </c>
      <c r="AE1315" s="235" t="s">
        <v>174</v>
      </c>
      <c r="AF1315" s="235" t="s">
        <v>183</v>
      </c>
      <c r="AG1315" s="236" t="s">
        <v>592</v>
      </c>
      <c r="AH1315" s="235" t="s">
        <v>174</v>
      </c>
      <c r="AI1315" s="235" t="s">
        <v>183</v>
      </c>
      <c r="AJ1315" s="236" t="s">
        <v>592</v>
      </c>
      <c r="AK1315" s="235" t="s">
        <v>174</v>
      </c>
      <c r="AL1315" s="235" t="s">
        <v>183</v>
      </c>
      <c r="AM1315" s="236" t="s">
        <v>592</v>
      </c>
      <c r="AN1315" s="235" t="s">
        <v>174</v>
      </c>
      <c r="AO1315" s="235" t="s">
        <v>183</v>
      </c>
      <c r="AP1315" s="236" t="s">
        <v>592</v>
      </c>
      <c r="AQ1315" s="235" t="s">
        <v>174</v>
      </c>
      <c r="AR1315" s="235" t="s">
        <v>183</v>
      </c>
      <c r="AS1315" s="236" t="s">
        <v>592</v>
      </c>
      <c r="AU1315" s="228" t="s">
        <v>174</v>
      </c>
      <c r="AV1315" s="228" t="s">
        <v>593</v>
      </c>
      <c r="AW1315" s="228" t="s">
        <v>592</v>
      </c>
      <c r="AZ1315" s="228" t="s">
        <v>174</v>
      </c>
      <c r="BA1315" s="228" t="s">
        <v>594</v>
      </c>
      <c r="BB1315" s="228" t="s">
        <v>184</v>
      </c>
    </row>
    <row r="1316" spans="7:54">
      <c r="G1316" s="237" t="s">
        <v>178</v>
      </c>
      <c r="H1316">
        <v>7</v>
      </c>
      <c r="I1316" s="256">
        <f>H1316/$H$1321</f>
        <v>0.30434782608695654</v>
      </c>
      <c r="J1316" s="237" t="s">
        <v>178</v>
      </c>
      <c r="K1316">
        <v>3</v>
      </c>
      <c r="L1316" s="256">
        <f>K1316/$K$1321</f>
        <v>0.2</v>
      </c>
      <c r="M1316" s="237" t="s">
        <v>178</v>
      </c>
      <c r="N1316">
        <v>5</v>
      </c>
      <c r="O1316" s="256">
        <f>N1316/$N$1321</f>
        <v>0.3125</v>
      </c>
      <c r="P1316" s="237" t="s">
        <v>178</v>
      </c>
      <c r="Q1316">
        <v>3</v>
      </c>
      <c r="R1316" s="256">
        <f>Q1316/$Q$1321</f>
        <v>0.16666666666666666</v>
      </c>
      <c r="S1316" s="237" t="s">
        <v>178</v>
      </c>
      <c r="T1316">
        <v>7</v>
      </c>
      <c r="U1316" s="256">
        <f>T1316/$T$1321</f>
        <v>0.3888888888888889</v>
      </c>
      <c r="V1316" s="237" t="s">
        <v>178</v>
      </c>
      <c r="W1316">
        <v>3</v>
      </c>
      <c r="X1316" s="256">
        <f>W1316/$W$1321</f>
        <v>0.25</v>
      </c>
      <c r="Y1316" s="237" t="s">
        <v>178</v>
      </c>
      <c r="Z1316">
        <v>5</v>
      </c>
      <c r="AA1316" s="238">
        <f>Z1316/$Z$1321</f>
        <v>0.25</v>
      </c>
      <c r="AB1316" s="237" t="s">
        <v>178</v>
      </c>
      <c r="AC1316">
        <v>13</v>
      </c>
      <c r="AD1316" s="256">
        <f>AC1316/$AC$1321</f>
        <v>0.30952380952380953</v>
      </c>
      <c r="AE1316" s="237" t="s">
        <v>178</v>
      </c>
      <c r="AF1316">
        <v>13</v>
      </c>
      <c r="AG1316" s="256">
        <f>AF1316/$AF$1321</f>
        <v>0.35135135135135137</v>
      </c>
      <c r="AH1316" s="237" t="s">
        <v>178</v>
      </c>
      <c r="AI1316">
        <v>4</v>
      </c>
      <c r="AJ1316" s="256">
        <f>AI1316/$AI$1321</f>
        <v>0.14814814814814814</v>
      </c>
      <c r="AK1316" s="237" t="s">
        <v>178</v>
      </c>
      <c r="AL1316">
        <v>2</v>
      </c>
      <c r="AM1316" s="256">
        <f>AL1316/$AL$1321</f>
        <v>0.16666666666666666</v>
      </c>
      <c r="AN1316" s="237" t="s">
        <v>178</v>
      </c>
      <c r="AO1316">
        <v>1</v>
      </c>
      <c r="AP1316" s="256">
        <f>AO1316/$AL$1321</f>
        <v>8.3333333333333329E-2</v>
      </c>
      <c r="AQ1316" s="237" t="s">
        <v>178</v>
      </c>
      <c r="AS1316" s="256">
        <f>AR1316/$AL$1321</f>
        <v>0</v>
      </c>
      <c r="AU1316" s="145" t="s">
        <v>178</v>
      </c>
      <c r="AV1316" s="144">
        <f>SUM(H1316,K1316,N1316,Q1316,T1316,W1316,Z1316,AC1316,AF1316,AI1316,AL1316,AO1316,AR1316)</f>
        <v>66</v>
      </c>
      <c r="AW1316" s="231">
        <f>AV1316/$AV$1321</f>
        <v>0.2608695652173913</v>
      </c>
      <c r="AX1316" s="171"/>
      <c r="AZ1316" s="145" t="s">
        <v>178</v>
      </c>
      <c r="BA1316" s="145">
        <f>AV1316+'KY - TA'!AV295+'KY - CRP'!AB174</f>
        <v>66</v>
      </c>
      <c r="BB1316" s="231">
        <f>BA1316/$BA$1321</f>
        <v>0.20496894409937888</v>
      </c>
    </row>
    <row r="1317" spans="7:54">
      <c r="G1317" s="237" t="s">
        <v>179</v>
      </c>
      <c r="H1317">
        <v>5</v>
      </c>
      <c r="I1317" s="256">
        <f t="shared" ref="I1317:I1320" si="1566">H1317/$H$1321</f>
        <v>0.21739130434782608</v>
      </c>
      <c r="J1317" s="237" t="s">
        <v>179</v>
      </c>
      <c r="K1317">
        <v>3</v>
      </c>
      <c r="L1317" s="256">
        <f t="shared" ref="L1317:L1320" si="1567">K1317/$K$1321</f>
        <v>0.2</v>
      </c>
      <c r="M1317" s="237" t="s">
        <v>179</v>
      </c>
      <c r="N1317">
        <v>4</v>
      </c>
      <c r="O1317" s="256">
        <f t="shared" ref="O1317:O1320" si="1568">N1317/$N$1321</f>
        <v>0.25</v>
      </c>
      <c r="P1317" s="237" t="s">
        <v>179</v>
      </c>
      <c r="Q1317">
        <v>6</v>
      </c>
      <c r="R1317" s="256">
        <f t="shared" ref="R1317:R1320" si="1569">Q1317/$Q$1321</f>
        <v>0.33333333333333331</v>
      </c>
      <c r="S1317" s="237" t="s">
        <v>179</v>
      </c>
      <c r="T1317">
        <v>4</v>
      </c>
      <c r="U1317" s="256">
        <f t="shared" ref="U1317:U1320" si="1570">T1317/$T$1321</f>
        <v>0.22222222222222221</v>
      </c>
      <c r="V1317" s="237" t="s">
        <v>179</v>
      </c>
      <c r="W1317">
        <v>5</v>
      </c>
      <c r="X1317" s="256">
        <f t="shared" ref="X1317:X1320" si="1571">W1317/$W$1321</f>
        <v>0.41666666666666669</v>
      </c>
      <c r="Y1317" s="237" t="s">
        <v>179</v>
      </c>
      <c r="Z1317">
        <v>5</v>
      </c>
      <c r="AA1317" s="238">
        <f t="shared" ref="AA1317:AA1320" si="1572">Z1317/$Z$1321</f>
        <v>0.25</v>
      </c>
      <c r="AB1317" s="237" t="s">
        <v>179</v>
      </c>
      <c r="AC1317">
        <v>6</v>
      </c>
      <c r="AD1317" s="256">
        <f t="shared" ref="AD1317:AD1320" si="1573">AC1317/$AC$1321</f>
        <v>0.14285714285714285</v>
      </c>
      <c r="AE1317" s="237" t="s">
        <v>179</v>
      </c>
      <c r="AF1317">
        <v>14</v>
      </c>
      <c r="AG1317" s="256">
        <f t="shared" ref="AG1317:AG1320" si="1574">AF1317/$AF$1321</f>
        <v>0.3783783783783784</v>
      </c>
      <c r="AH1317" s="237" t="s">
        <v>179</v>
      </c>
      <c r="AI1317">
        <v>11</v>
      </c>
      <c r="AJ1317" s="256">
        <f t="shared" ref="AJ1317:AJ1320" si="1575">AI1317/$AI$1321</f>
        <v>0.40740740740740738</v>
      </c>
      <c r="AK1317" s="237" t="s">
        <v>179</v>
      </c>
      <c r="AL1317">
        <v>4</v>
      </c>
      <c r="AM1317" s="256">
        <f t="shared" ref="AM1317:AM1320" si="1576">AL1317/$AL$1321</f>
        <v>0.33333333333333331</v>
      </c>
      <c r="AN1317" s="237" t="s">
        <v>179</v>
      </c>
      <c r="AO1317">
        <v>2</v>
      </c>
      <c r="AP1317" s="256">
        <f t="shared" ref="AP1317:AP1320" si="1577">AO1317/$AL$1321</f>
        <v>0.16666666666666666</v>
      </c>
      <c r="AQ1317" s="237" t="s">
        <v>179</v>
      </c>
      <c r="AR1317">
        <v>3</v>
      </c>
      <c r="AS1317" s="256">
        <f t="shared" ref="AS1317:AS1320" si="1578">AR1317/$AL$1321</f>
        <v>0.25</v>
      </c>
      <c r="AU1317" s="145" t="s">
        <v>179</v>
      </c>
      <c r="AV1317" s="144">
        <f t="shared" ref="AV1317:AV1320" si="1579">SUM(H1317,K1317,N1317,Q1317,T1317,W1317,Z1317,AC1317,AF1317,AI1317,AL1317,AO1317,AR1317)</f>
        <v>72</v>
      </c>
      <c r="AW1317" s="231">
        <f t="shared" ref="AW1317:AW1320" si="1580">AV1317/$AV$1321</f>
        <v>0.28458498023715417</v>
      </c>
      <c r="AX1317" s="171"/>
      <c r="AZ1317" s="145" t="s">
        <v>179</v>
      </c>
      <c r="BA1317" s="145">
        <f>AV1317+'KY - TA'!AV296+'KY - CRP'!AB175</f>
        <v>78</v>
      </c>
      <c r="BB1317" s="231">
        <f t="shared" ref="BB1317:BB1320" si="1581">BA1317/$BA$1321</f>
        <v>0.24223602484472051</v>
      </c>
    </row>
    <row r="1318" spans="7:54">
      <c r="G1318" s="237" t="s">
        <v>180</v>
      </c>
      <c r="H1318">
        <v>8</v>
      </c>
      <c r="I1318" s="256">
        <f t="shared" si="1566"/>
        <v>0.34782608695652173</v>
      </c>
      <c r="J1318" s="237" t="s">
        <v>180</v>
      </c>
      <c r="K1318">
        <v>4</v>
      </c>
      <c r="L1318" s="256">
        <f t="shared" si="1567"/>
        <v>0.26666666666666666</v>
      </c>
      <c r="M1318" s="237" t="s">
        <v>180</v>
      </c>
      <c r="N1318">
        <v>5</v>
      </c>
      <c r="O1318" s="256">
        <f t="shared" si="1568"/>
        <v>0.3125</v>
      </c>
      <c r="P1318" s="237" t="s">
        <v>180</v>
      </c>
      <c r="Q1318">
        <v>5</v>
      </c>
      <c r="R1318" s="256">
        <f t="shared" si="1569"/>
        <v>0.27777777777777779</v>
      </c>
      <c r="S1318" s="237" t="s">
        <v>180</v>
      </c>
      <c r="T1318">
        <v>4</v>
      </c>
      <c r="U1318" s="256">
        <f t="shared" si="1570"/>
        <v>0.22222222222222221</v>
      </c>
      <c r="V1318" s="237" t="s">
        <v>180</v>
      </c>
      <c r="W1318">
        <v>1</v>
      </c>
      <c r="X1318" s="256">
        <f t="shared" si="1571"/>
        <v>8.3333333333333329E-2</v>
      </c>
      <c r="Y1318" s="237" t="s">
        <v>180</v>
      </c>
      <c r="Z1318">
        <v>7</v>
      </c>
      <c r="AA1318" s="238">
        <f t="shared" si="1572"/>
        <v>0.35</v>
      </c>
      <c r="AB1318" s="237" t="s">
        <v>180</v>
      </c>
      <c r="AC1318">
        <v>20</v>
      </c>
      <c r="AD1318" s="256">
        <f t="shared" si="1573"/>
        <v>0.47619047619047616</v>
      </c>
      <c r="AE1318" s="237" t="s">
        <v>180</v>
      </c>
      <c r="AF1318">
        <v>5</v>
      </c>
      <c r="AG1318" s="256">
        <f t="shared" si="1574"/>
        <v>0.13513513513513514</v>
      </c>
      <c r="AH1318" s="237" t="s">
        <v>180</v>
      </c>
      <c r="AI1318">
        <v>9</v>
      </c>
      <c r="AJ1318" s="256">
        <f t="shared" si="1575"/>
        <v>0.33333333333333331</v>
      </c>
      <c r="AK1318" s="237" t="s">
        <v>180</v>
      </c>
      <c r="AL1318">
        <v>3</v>
      </c>
      <c r="AM1318" s="256">
        <f t="shared" si="1576"/>
        <v>0.25</v>
      </c>
      <c r="AN1318" s="237" t="s">
        <v>180</v>
      </c>
      <c r="AO1318">
        <v>1</v>
      </c>
      <c r="AP1318" s="256">
        <f t="shared" si="1577"/>
        <v>8.3333333333333329E-2</v>
      </c>
      <c r="AQ1318" s="237" t="s">
        <v>180</v>
      </c>
      <c r="AS1318" s="256">
        <f t="shared" si="1578"/>
        <v>0</v>
      </c>
      <c r="AU1318" s="145" t="s">
        <v>180</v>
      </c>
      <c r="AV1318" s="144">
        <f>SUM(H1318,K1318,N1318,Q1318,T1318,W1318,Z1318,AC1318,AF1318,AI1318,AL1318,AO1318,AR1318)</f>
        <v>72</v>
      </c>
      <c r="AW1318" s="231">
        <f t="shared" si="1580"/>
        <v>0.28458498023715417</v>
      </c>
      <c r="AX1318" s="171"/>
      <c r="AZ1318" s="145" t="s">
        <v>180</v>
      </c>
      <c r="BA1318" s="145">
        <f>AV1318+'KY - TA'!AV297+'KY - CRP'!AB176</f>
        <v>130</v>
      </c>
      <c r="BB1318" s="231">
        <f t="shared" si="1581"/>
        <v>0.40372670807453415</v>
      </c>
    </row>
    <row r="1319" spans="7:54">
      <c r="G1319" s="237" t="s">
        <v>181</v>
      </c>
      <c r="H1319">
        <v>1</v>
      </c>
      <c r="I1319" s="256">
        <f t="shared" si="1566"/>
        <v>4.3478260869565216E-2</v>
      </c>
      <c r="J1319" s="237" t="s">
        <v>181</v>
      </c>
      <c r="K1319">
        <v>3</v>
      </c>
      <c r="L1319" s="256">
        <f t="shared" si="1567"/>
        <v>0.2</v>
      </c>
      <c r="M1319" s="237" t="s">
        <v>181</v>
      </c>
      <c r="O1319" s="256">
        <f t="shared" si="1568"/>
        <v>0</v>
      </c>
      <c r="P1319" s="237" t="s">
        <v>181</v>
      </c>
      <c r="Q1319">
        <v>2</v>
      </c>
      <c r="R1319" s="256">
        <f t="shared" si="1569"/>
        <v>0.1111111111111111</v>
      </c>
      <c r="S1319" s="237" t="s">
        <v>181</v>
      </c>
      <c r="U1319" s="256">
        <f t="shared" si="1570"/>
        <v>0</v>
      </c>
      <c r="V1319" s="237" t="s">
        <v>181</v>
      </c>
      <c r="X1319" s="256">
        <f t="shared" si="1571"/>
        <v>0</v>
      </c>
      <c r="Y1319" s="237" t="s">
        <v>181</v>
      </c>
      <c r="AA1319" s="238">
        <f t="shared" si="1572"/>
        <v>0</v>
      </c>
      <c r="AB1319" s="237" t="s">
        <v>181</v>
      </c>
      <c r="AD1319" s="256">
        <f t="shared" si="1573"/>
        <v>0</v>
      </c>
      <c r="AE1319" t="s">
        <v>181</v>
      </c>
      <c r="AF1319">
        <v>2</v>
      </c>
      <c r="AG1319" s="256">
        <f t="shared" si="1574"/>
        <v>5.4054054054054057E-2</v>
      </c>
      <c r="AH1319" t="s">
        <v>181</v>
      </c>
      <c r="AJ1319" s="256">
        <f t="shared" si="1575"/>
        <v>0</v>
      </c>
      <c r="AK1319" t="s">
        <v>181</v>
      </c>
      <c r="AM1319" s="256">
        <f t="shared" si="1576"/>
        <v>0</v>
      </c>
      <c r="AN1319" t="s">
        <v>181</v>
      </c>
      <c r="AP1319" s="256">
        <f t="shared" si="1577"/>
        <v>0</v>
      </c>
      <c r="AQ1319" t="s">
        <v>181</v>
      </c>
      <c r="AS1319" s="256">
        <f t="shared" si="1578"/>
        <v>0</v>
      </c>
      <c r="AU1319" s="145" t="s">
        <v>181</v>
      </c>
      <c r="AV1319" s="144">
        <f>SUM(H1319,K1319,N1319,Q1319,T1319,W1319,Z1319,AC1319,AF1319,AI1319,AL1319,AO1319,AR1319)</f>
        <v>8</v>
      </c>
      <c r="AW1319" s="231">
        <f t="shared" si="1580"/>
        <v>3.1620553359683792E-2</v>
      </c>
      <c r="AX1319" s="171"/>
      <c r="AZ1319" s="145" t="s">
        <v>181</v>
      </c>
      <c r="BA1319" s="145">
        <f>AV1319+'KY - TA'!AV298+'KY - CRP'!AB177</f>
        <v>13</v>
      </c>
      <c r="BB1319" s="231">
        <f t="shared" si="1581"/>
        <v>4.0372670807453416E-2</v>
      </c>
    </row>
    <row r="1320" spans="7:54">
      <c r="G1320" s="239" t="s">
        <v>41</v>
      </c>
      <c r="H1320" s="240">
        <v>2</v>
      </c>
      <c r="I1320" s="256">
        <f t="shared" si="1566"/>
        <v>8.6956521739130432E-2</v>
      </c>
      <c r="J1320" s="239" t="s">
        <v>41</v>
      </c>
      <c r="K1320" s="240">
        <v>2</v>
      </c>
      <c r="L1320" s="256">
        <f t="shared" si="1567"/>
        <v>0.13333333333333333</v>
      </c>
      <c r="M1320" s="239" t="s">
        <v>41</v>
      </c>
      <c r="N1320" s="240">
        <v>2</v>
      </c>
      <c r="O1320" s="256">
        <f t="shared" si="1568"/>
        <v>0.125</v>
      </c>
      <c r="P1320" s="239" t="s">
        <v>41</v>
      </c>
      <c r="Q1320" s="240">
        <v>2</v>
      </c>
      <c r="R1320" s="256">
        <f t="shared" si="1569"/>
        <v>0.1111111111111111</v>
      </c>
      <c r="S1320" s="239" t="s">
        <v>41</v>
      </c>
      <c r="T1320" s="240">
        <v>3</v>
      </c>
      <c r="U1320" s="256">
        <f t="shared" si="1570"/>
        <v>0.16666666666666666</v>
      </c>
      <c r="V1320" s="239" t="s">
        <v>41</v>
      </c>
      <c r="W1320" s="240">
        <v>3</v>
      </c>
      <c r="X1320" s="256">
        <f t="shared" si="1571"/>
        <v>0.25</v>
      </c>
      <c r="Y1320" s="239" t="s">
        <v>41</v>
      </c>
      <c r="Z1320" s="240">
        <v>3</v>
      </c>
      <c r="AA1320" s="238">
        <f t="shared" si="1572"/>
        <v>0.15</v>
      </c>
      <c r="AB1320" s="239" t="s">
        <v>41</v>
      </c>
      <c r="AC1320" s="240">
        <v>3</v>
      </c>
      <c r="AD1320" s="256">
        <f t="shared" si="1573"/>
        <v>7.1428571428571425E-2</v>
      </c>
      <c r="AE1320" s="240" t="s">
        <v>41</v>
      </c>
      <c r="AF1320" s="240">
        <v>3</v>
      </c>
      <c r="AG1320" s="256">
        <f t="shared" si="1574"/>
        <v>8.1081081081081086E-2</v>
      </c>
      <c r="AH1320" s="240" t="s">
        <v>41</v>
      </c>
      <c r="AI1320" s="240">
        <v>3</v>
      </c>
      <c r="AJ1320" s="256">
        <f t="shared" si="1575"/>
        <v>0.1111111111111111</v>
      </c>
      <c r="AK1320" s="240" t="s">
        <v>41</v>
      </c>
      <c r="AL1320" s="240">
        <v>3</v>
      </c>
      <c r="AM1320" s="256">
        <f t="shared" si="1576"/>
        <v>0.25</v>
      </c>
      <c r="AN1320" s="240" t="s">
        <v>41</v>
      </c>
      <c r="AO1320" s="240">
        <v>3</v>
      </c>
      <c r="AP1320" s="256">
        <f t="shared" si="1577"/>
        <v>0.25</v>
      </c>
      <c r="AQ1320" s="240" t="s">
        <v>41</v>
      </c>
      <c r="AR1320" s="240">
        <v>3</v>
      </c>
      <c r="AS1320" s="256">
        <f t="shared" si="1578"/>
        <v>0.25</v>
      </c>
      <c r="AU1320" s="145" t="s">
        <v>41</v>
      </c>
      <c r="AV1320" s="144">
        <f t="shared" si="1579"/>
        <v>35</v>
      </c>
      <c r="AW1320" s="231">
        <f t="shared" si="1580"/>
        <v>0.13833992094861661</v>
      </c>
      <c r="AX1320" s="171"/>
      <c r="AZ1320" s="265" t="s">
        <v>41</v>
      </c>
      <c r="BA1320" s="265">
        <f>AV1320+'KY - TA'!AV299+'KY - CRP'!AB178</f>
        <v>35</v>
      </c>
      <c r="BB1320" s="261">
        <f t="shared" si="1581"/>
        <v>0.10869565217391304</v>
      </c>
    </row>
    <row r="1321" spans="7:54">
      <c r="G1321" t="s">
        <v>182</v>
      </c>
      <c r="H1321">
        <f>SUM(H1316:H1320)</f>
        <v>23</v>
      </c>
      <c r="I1321" s="171">
        <f>SUM(I1316:I1320)</f>
        <v>1</v>
      </c>
      <c r="J1321" t="s">
        <v>182</v>
      </c>
      <c r="K1321">
        <f>SUM(K1316:K1320)</f>
        <v>15</v>
      </c>
      <c r="L1321" s="171">
        <f>SUM(L1316:L1320)</f>
        <v>1</v>
      </c>
      <c r="M1321" t="s">
        <v>182</v>
      </c>
      <c r="N1321">
        <f>SUM(N1316:N1320)</f>
        <v>16</v>
      </c>
      <c r="O1321" s="171">
        <f>SUM(O1316:O1320)</f>
        <v>1</v>
      </c>
      <c r="P1321" t="s">
        <v>182</v>
      </c>
      <c r="Q1321">
        <f>SUM(Q1316:Q1320)</f>
        <v>18</v>
      </c>
      <c r="R1321" s="171">
        <f>SUM(R1316:R1320)</f>
        <v>1</v>
      </c>
      <c r="S1321" t="s">
        <v>182</v>
      </c>
      <c r="T1321">
        <f>SUM(T1316:T1320)</f>
        <v>18</v>
      </c>
      <c r="U1321" s="171">
        <f>SUM(U1316:U1320)</f>
        <v>1</v>
      </c>
      <c r="V1321" t="s">
        <v>182</v>
      </c>
      <c r="W1321">
        <f>SUM(W1316:W1320)</f>
        <v>12</v>
      </c>
      <c r="X1321" s="256">
        <f>SUM(X1316:X1320)</f>
        <v>1</v>
      </c>
      <c r="Y1321" t="s">
        <v>182</v>
      </c>
      <c r="Z1321">
        <f>SUM(Z1316:Z1320)</f>
        <v>20</v>
      </c>
      <c r="AA1321">
        <f>SUM(AA1316:AA1320)</f>
        <v>1</v>
      </c>
      <c r="AB1321" t="s">
        <v>182</v>
      </c>
      <c r="AC1321">
        <f>SUM(AC1316:AC1320)</f>
        <v>42</v>
      </c>
      <c r="AD1321" s="171">
        <f>SUM(AD1316:AD1320)</f>
        <v>1</v>
      </c>
      <c r="AE1321" t="s">
        <v>182</v>
      </c>
      <c r="AF1321">
        <f>SUM(AF1316:AF1320)</f>
        <v>37</v>
      </c>
      <c r="AG1321" s="171">
        <f>SUM(AG1316:AG1320)</f>
        <v>1</v>
      </c>
      <c r="AH1321" t="s">
        <v>182</v>
      </c>
      <c r="AI1321">
        <f>SUM(AI1316:AI1320)</f>
        <v>27</v>
      </c>
      <c r="AJ1321" s="171">
        <f>SUM(AJ1316:AJ1320)</f>
        <v>1</v>
      </c>
      <c r="AK1321" t="s">
        <v>182</v>
      </c>
      <c r="AL1321">
        <f>SUM(AL1316:AL1320)</f>
        <v>12</v>
      </c>
      <c r="AM1321" s="171">
        <f>SUM(AM1316:AM1320)</f>
        <v>1</v>
      </c>
      <c r="AN1321" t="s">
        <v>182</v>
      </c>
      <c r="AO1321">
        <f>SUM(AO1316:AO1320)</f>
        <v>7</v>
      </c>
      <c r="AP1321" s="171">
        <f>SUM(AP1316:AP1320)</f>
        <v>0.58333333333333326</v>
      </c>
      <c r="AQ1321" t="s">
        <v>182</v>
      </c>
      <c r="AR1321">
        <f>SUM(AR1316:AR1320)</f>
        <v>6</v>
      </c>
      <c r="AS1321" s="171">
        <f>SUM(AS1316:AS1320)</f>
        <v>0.5</v>
      </c>
      <c r="AU1321" s="145" t="s">
        <v>182</v>
      </c>
      <c r="AV1321" s="144">
        <f>SUM(AV1316:AV1320)</f>
        <v>253</v>
      </c>
      <c r="AW1321" s="231">
        <f>SUM(AW1316:AW1320)</f>
        <v>1</v>
      </c>
      <c r="AX1321" s="171"/>
      <c r="AZ1321" s="251" t="s">
        <v>182</v>
      </c>
      <c r="BA1321" s="267">
        <f>SUM(BA1316:BA1320)</f>
        <v>322</v>
      </c>
      <c r="BB1321" s="263">
        <f>SUM(BB1316:BB1320)</f>
        <v>1</v>
      </c>
    </row>
    <row r="1322" spans="7:54">
      <c r="I1322" s="171"/>
      <c r="L1322" s="171"/>
      <c r="O1322" s="171"/>
      <c r="R1322" s="171"/>
      <c r="U1322" s="171"/>
      <c r="X1322" s="171"/>
      <c r="AD1322" s="171"/>
      <c r="AG1322" s="171"/>
      <c r="AJ1322" s="171"/>
      <c r="AM1322" s="171"/>
      <c r="AP1322" s="171"/>
      <c r="AS1322" s="171"/>
      <c r="AV1322" s="56"/>
      <c r="AW1322" s="171"/>
      <c r="AX1322" s="171"/>
    </row>
    <row r="1323" spans="7:54" s="1" customFormat="1" ht="60.75">
      <c r="G1323" s="234" t="s">
        <v>186</v>
      </c>
      <c r="H1323" s="235" t="s">
        <v>187</v>
      </c>
      <c r="I1323" s="235" t="s">
        <v>188</v>
      </c>
      <c r="J1323" s="234" t="s">
        <v>186</v>
      </c>
      <c r="K1323" s="235" t="s">
        <v>187</v>
      </c>
      <c r="L1323" s="235" t="s">
        <v>188</v>
      </c>
      <c r="M1323" s="234" t="s">
        <v>186</v>
      </c>
      <c r="N1323" s="235" t="s">
        <v>187</v>
      </c>
      <c r="O1323" s="235" t="s">
        <v>188</v>
      </c>
      <c r="P1323" s="234" t="s">
        <v>186</v>
      </c>
      <c r="Q1323" s="235" t="s">
        <v>187</v>
      </c>
      <c r="R1323" s="235" t="s">
        <v>188</v>
      </c>
      <c r="S1323" s="234" t="s">
        <v>186</v>
      </c>
      <c r="T1323" s="235" t="s">
        <v>187</v>
      </c>
      <c r="U1323" s="235" t="s">
        <v>188</v>
      </c>
      <c r="V1323" s="234" t="s">
        <v>186</v>
      </c>
      <c r="W1323" s="235" t="s">
        <v>187</v>
      </c>
      <c r="X1323" s="235" t="s">
        <v>188</v>
      </c>
      <c r="Y1323" s="234" t="s">
        <v>186</v>
      </c>
      <c r="Z1323" s="235" t="s">
        <v>187</v>
      </c>
      <c r="AA1323" s="235" t="s">
        <v>188</v>
      </c>
      <c r="AB1323" s="234" t="s">
        <v>186</v>
      </c>
      <c r="AC1323" s="235" t="s">
        <v>187</v>
      </c>
      <c r="AD1323" s="235" t="s">
        <v>188</v>
      </c>
      <c r="AE1323" s="234" t="s">
        <v>186</v>
      </c>
      <c r="AF1323" s="235" t="s">
        <v>187</v>
      </c>
      <c r="AG1323" s="235" t="s">
        <v>188</v>
      </c>
      <c r="AH1323" s="234" t="s">
        <v>186</v>
      </c>
      <c r="AI1323" s="235" t="s">
        <v>187</v>
      </c>
      <c r="AJ1323" s="235" t="s">
        <v>188</v>
      </c>
      <c r="AK1323" s="234" t="s">
        <v>186</v>
      </c>
      <c r="AL1323" s="235" t="s">
        <v>187</v>
      </c>
      <c r="AM1323" s="236" t="s">
        <v>188</v>
      </c>
      <c r="AN1323" s="234" t="s">
        <v>186</v>
      </c>
      <c r="AO1323" s="235" t="s">
        <v>187</v>
      </c>
      <c r="AP1323" s="236" t="s">
        <v>188</v>
      </c>
      <c r="AQ1323" s="234" t="s">
        <v>186</v>
      </c>
      <c r="AR1323" s="235" t="s">
        <v>187</v>
      </c>
      <c r="AS1323" s="236" t="s">
        <v>188</v>
      </c>
      <c r="AU1323" s="234" t="s">
        <v>186</v>
      </c>
      <c r="AV1323" s="235" t="s">
        <v>595</v>
      </c>
      <c r="AW1323" s="236" t="s">
        <v>596</v>
      </c>
      <c r="AZ1323" s="234" t="s">
        <v>186</v>
      </c>
      <c r="BA1323" s="235" t="s">
        <v>597</v>
      </c>
      <c r="BB1323" s="236" t="s">
        <v>188</v>
      </c>
    </row>
    <row r="1324" spans="7:54">
      <c r="G1324" s="239">
        <v>5</v>
      </c>
      <c r="H1324" s="241">
        <f>G1018+G930+G821+(G303/2)+(G279/2)+(G238/2)+(G92/2)</f>
        <v>4384878</v>
      </c>
      <c r="I1324" s="285">
        <f>H1324/H1313</f>
        <v>0.27385815926097584</v>
      </c>
      <c r="J1324" s="239">
        <v>3.5</v>
      </c>
      <c r="K1324" s="241">
        <f>(J1051/2)+(J312/2)+(J306/2)+J262+(J238/2)+(J92/2)</f>
        <v>3891250</v>
      </c>
      <c r="L1324" s="285">
        <f>K1324/K1313</f>
        <v>0.39134344773652885</v>
      </c>
      <c r="M1324" s="239">
        <v>1.5</v>
      </c>
      <c r="N1324" s="241">
        <f>(M306/2)+(M238/2)+(M92/2)</f>
        <v>1156157.5</v>
      </c>
      <c r="O1324" s="285">
        <f>N1324/N1313</f>
        <v>5.041095024340899E-2</v>
      </c>
      <c r="P1324" s="239">
        <v>3</v>
      </c>
      <c r="Q1324" s="241">
        <f>(P1051/2)+P391+(P306/2)+(P238/2)+(P92/2)</f>
        <v>1841766</v>
      </c>
      <c r="R1324" s="285">
        <f>Q1324/Q1313</f>
        <v>0.1748478549698653</v>
      </c>
      <c r="S1324" s="239">
        <v>4</v>
      </c>
      <c r="T1324" s="241">
        <f>S772+S598+(S238/2)+(S92/2)</f>
        <v>3768269</v>
      </c>
      <c r="U1324" s="285">
        <f>T1324/T1313</f>
        <v>0.48322329503472217</v>
      </c>
      <c r="V1324" s="239">
        <v>4</v>
      </c>
      <c r="W1324" s="241">
        <f>V1107+V1108+V773+V598+(V238/2)+(V92/2)</f>
        <v>3417568</v>
      </c>
      <c r="X1324" s="285">
        <f>W1324/W1313</f>
        <v>0.27319770046856373</v>
      </c>
      <c r="Y1324" s="239">
        <v>7.25</v>
      </c>
      <c r="Z1324" s="241">
        <f>Y1161+Y1119+Y626+Y597+Y584+Y391+(Y350/4)+(Y238/2)+(Y92/2)</f>
        <v>3489062</v>
      </c>
      <c r="AA1324" s="285">
        <f>Z1324/Z1313</f>
        <v>0.20501841372274504</v>
      </c>
      <c r="AB1324" s="239">
        <v>13.16</v>
      </c>
      <c r="AC1324" s="241">
        <f>AB1164+AB1122+AB1107+AB1110+AB1111+AB775+AB738+AB708+AB598+AB518+AB508+AB499+AB394+AB339+(AB238/2)+(AB223/6)+(AB92/2)-AB598-(AB394-AD394)</f>
        <v>11712126.5</v>
      </c>
      <c r="AD1324" s="285">
        <f>AC1324/AC1313</f>
        <v>0.63168053468763485</v>
      </c>
      <c r="AE1324" s="239">
        <v>12.16</v>
      </c>
      <c r="AF1324" s="241">
        <f>SUM(AE741,(AE238/2),(AE226/6),(AE92/2),AE1159:AE1167,AE1105:AE1114,AE1069:AE1078,AE1081:AE1090,AE770:AE778,AE747:AE755,AE703:AE711,AE626:AE634,AE593:AE601,AE560:AE568,AE549:AE557,AE538:AE546,AE527:AE535,AE516:AE524,AE505:AE513,AE494:AE502,AE400:AE408,AE389:AE397,AE367:AE375,AE345:AE353,AE334:AE342)</f>
        <v>2000668</v>
      </c>
      <c r="AG1324" s="285">
        <f>AF1324/AF1313</f>
        <v>0.15551044494716276</v>
      </c>
      <c r="AH1324" s="239">
        <v>8</v>
      </c>
      <c r="AI1324" s="241">
        <f>SUM(AH741,(AH238/2),(AH226/6),(AH92/2),AH1159:AH1167,AH1105:AH1114,AH1069:AH1078,AH1081:AH1090,AH770:AH778,AH747:AH755,AH703:AH711,AH626:AH634,AH593:AH601,AH560:AH568,AH549:AH557,AH538:AH546,AH527:AH535,AH516:AH524,AH505:AH513,AH494:AH502,AH400:AH408,AH389:AH397,AH367:AH375,AH345:AH353,AH334:AH342)</f>
        <v>20824381</v>
      </c>
      <c r="AJ1324" s="285">
        <f>AI1324/AI1313</f>
        <v>0.21945690804700371</v>
      </c>
      <c r="AK1324" s="239">
        <v>4.5</v>
      </c>
      <c r="AL1324" s="241">
        <f>SUM(AK741,(AK238/2),(AK226/6),(AK92/2),AK1159:AK1167,AK1105:AK1114,AK1069:AK1078,AK1081:AK1090,AK770:AK778,AK747:AK755,AK703:AK711,AK626:AK634,AK593:AK601,AK560:AK568,AK549:AK557,AK538:AK546,AK527:AK535,AK516:AK524,AK505:AK513,AK494:AK502,AK400:AK408,AK389:AK397,AK367:AK375,AK345:AK353,AK334:AK342)</f>
        <v>28864900</v>
      </c>
      <c r="AM1324" s="284">
        <f>AL1324/AL1313</f>
        <v>0.48907429817467996</v>
      </c>
      <c r="AN1324" s="239">
        <v>1</v>
      </c>
      <c r="AO1324" s="241">
        <f>SUM(AN741,(AN238/2),(AN226/6),(AN92/2),AN1159:AN1167,AN1105:AN1114,AN1069:AN1078,AN1081:AN1090,AN770:AN778,AN747:AN755,AN703:AN711,AN626:AN634,AN593:AN601,AN560:AN568,AN549:AN557,AN538:AN546,AN527:AN535,AN516:AN524,AN505:AN513,AN494:AN502,AN400:AN408,AN389:AN397,AN367:AN375,AN345:AN353,AN334:AN342)</f>
        <v>518230</v>
      </c>
      <c r="AP1324" s="284">
        <f>AO1324/AO1313</f>
        <v>1.1685441700248341E-2</v>
      </c>
      <c r="AQ1324" s="239">
        <v>1</v>
      </c>
      <c r="AR1324" s="241">
        <f>SUM(AQ741,(AQ238/2),(AQ226/6),(AQ92/2),AQ1159:AQ1167,AQ1105:AQ1114,AQ1069:AQ1078,AQ1081:AQ1090,AQ770:AQ778,AQ747:AQ755,AQ703:AQ711,AQ626:AQ634,AQ593:AQ601,AQ560:AQ568,AQ549:AQ557,AQ538:AQ546,AQ527:AQ535,AQ516:AQ524,AQ505:AQ513,AQ494:AQ502,AQ400:AQ408,AQ389:AQ397,AQ367:AQ375,AQ345:AQ353,AQ334:AQ342)</f>
        <v>425094.5</v>
      </c>
      <c r="AS1324" s="284">
        <f>AR1324/AR1313</f>
        <v>3.0535759014504709E-2</v>
      </c>
      <c r="AU1324" s="239">
        <f>SUM(AK1324,AH1324,AE1324,AB1324,Y1324,V1324,S1324,P1324,M1324,J1324,G1324,AN1324,AQ1324)</f>
        <v>68.069999999999993</v>
      </c>
      <c r="AV1324" s="241">
        <f>SUM(AL1324,AI1324,AF1324,AC1324,Z1324,W1324,T1324,Q1324,N1324,K1324,H1324,AO1324,AR1324)</f>
        <v>86294350.5</v>
      </c>
      <c r="AW1324" s="256">
        <f>AV1324/AV1313</f>
        <v>0.25355716613845508</v>
      </c>
      <c r="AZ1324" s="287">
        <f>SUM(AU1324,'KY - TA'!AU303,'KY - CRP'!AA182)</f>
        <v>89.073319999999995</v>
      </c>
      <c r="BA1324" s="241">
        <f>SUM(AV1324,'KY - TA'!AV303,'KY - CRP'!AB182)</f>
        <v>91204971.464440003</v>
      </c>
      <c r="BB1324" s="256">
        <f>BA1324/BA1313</f>
        <v>0.25296678490972957</v>
      </c>
    </row>
    <row r="1325" spans="7:54" ht="43.15">
      <c r="AW1325" s="228" t="s">
        <v>256</v>
      </c>
      <c r="BB1325" s="228" t="s">
        <v>256</v>
      </c>
    </row>
    <row r="1326" spans="7:54">
      <c r="AW1326" s="231">
        <f>BC1274/(BA1282+BA1277+BA1278)</f>
        <v>0.20882712865261055</v>
      </c>
      <c r="BB1326" s="231">
        <f>BC1274/(BA1282+BA1277+BA1278)</f>
        <v>0.20882712865261055</v>
      </c>
    </row>
    <row r="1329" spans="26:26" ht="43.15">
      <c r="Z1329" s="1" t="s">
        <v>598</v>
      </c>
    </row>
    <row r="1330" spans="26:26">
      <c r="Z1330" s="224">
        <v>66719770</v>
      </c>
    </row>
    <row r="1331" spans="26:26" ht="57.6">
      <c r="Z1331" s="1" t="s">
        <v>599</v>
      </c>
    </row>
    <row r="1332" spans="26:26">
      <c r="Z1332" s="225">
        <f>14434484/Z1330</f>
        <v>0.2163449304456535</v>
      </c>
    </row>
    <row r="1333" spans="26:26" ht="57.6">
      <c r="Z1333" s="1" t="s">
        <v>600</v>
      </c>
    </row>
    <row r="1334" spans="26:26">
      <c r="Z1334" s="225">
        <f>-AA1271/Z1330</f>
        <v>0.25194909994443926</v>
      </c>
    </row>
  </sheetData>
  <sheetProtection selectLockedCells="1"/>
  <autoFilter ref="A1:A1334" xr:uid="{00000000-0001-0000-0000-000000000000}"/>
  <mergeCells count="5783">
    <mergeCell ref="AI1190:AI1191"/>
    <mergeCell ref="AJ1190:AJ1191"/>
    <mergeCell ref="AK1190:AK1191"/>
    <mergeCell ref="AL1190:AL1191"/>
    <mergeCell ref="AM1190:AM1191"/>
    <mergeCell ref="AN1190:AN1191"/>
    <mergeCell ref="AO1190:AO1191"/>
    <mergeCell ref="AP1190:AP1191"/>
    <mergeCell ref="AQ1190:AQ1191"/>
    <mergeCell ref="AR1190:AR1191"/>
    <mergeCell ref="AS1190:AS1191"/>
    <mergeCell ref="AT1190:AT1191"/>
    <mergeCell ref="AU1190:AU1191"/>
    <mergeCell ref="A1192:A1200"/>
    <mergeCell ref="B1192:B1200"/>
    <mergeCell ref="C1192:C1200"/>
    <mergeCell ref="D1192:D1200"/>
    <mergeCell ref="E1192:E1200"/>
    <mergeCell ref="R1190:R1191"/>
    <mergeCell ref="S1190:S1191"/>
    <mergeCell ref="T1190:T1191"/>
    <mergeCell ref="U1190:U1191"/>
    <mergeCell ref="V1190:V1191"/>
    <mergeCell ref="W1190:W1191"/>
    <mergeCell ref="X1190:X1191"/>
    <mergeCell ref="Y1190:Y1191"/>
    <mergeCell ref="Z1190:Z1191"/>
    <mergeCell ref="AA1190:AA1191"/>
    <mergeCell ref="AB1190:AB1191"/>
    <mergeCell ref="AC1190:AC1191"/>
    <mergeCell ref="AD1190:AD1191"/>
    <mergeCell ref="AE1190:AE1191"/>
    <mergeCell ref="AF1190:AF1191"/>
    <mergeCell ref="AG1190:AG1191"/>
    <mergeCell ref="AH1190:AH1191"/>
    <mergeCell ref="A1190:A1191"/>
    <mergeCell ref="B1190:B1191"/>
    <mergeCell ref="C1190:C1191"/>
    <mergeCell ref="D1190:D1191"/>
    <mergeCell ref="E1190:E1191"/>
    <mergeCell ref="F1190:F1191"/>
    <mergeCell ref="G1190:G1191"/>
    <mergeCell ref="H1190:H1191"/>
    <mergeCell ref="I1190:I1191"/>
    <mergeCell ref="J1190:J1191"/>
    <mergeCell ref="K1190:K1191"/>
    <mergeCell ref="L1190:L1191"/>
    <mergeCell ref="M1190:M1191"/>
    <mergeCell ref="N1190:N1191"/>
    <mergeCell ref="O1190:O1191"/>
    <mergeCell ref="P1190:P1191"/>
    <mergeCell ref="Q1190:Q1191"/>
    <mergeCell ref="AI1179:AI1180"/>
    <mergeCell ref="AJ1179:AJ1180"/>
    <mergeCell ref="AK1179:AK1180"/>
    <mergeCell ref="AL1179:AL1180"/>
    <mergeCell ref="AM1179:AM1180"/>
    <mergeCell ref="AN1179:AN1180"/>
    <mergeCell ref="AO1179:AO1180"/>
    <mergeCell ref="AP1179:AP1180"/>
    <mergeCell ref="AQ1179:AQ1180"/>
    <mergeCell ref="AR1179:AR1180"/>
    <mergeCell ref="AS1179:AS1180"/>
    <mergeCell ref="AT1179:AT1180"/>
    <mergeCell ref="AU1179:AU1180"/>
    <mergeCell ref="A1181:A1189"/>
    <mergeCell ref="B1181:B1189"/>
    <mergeCell ref="C1181:C1189"/>
    <mergeCell ref="D1181:D1189"/>
    <mergeCell ref="E1181:E1189"/>
    <mergeCell ref="R1179:R1180"/>
    <mergeCell ref="S1179:S1180"/>
    <mergeCell ref="T1179:T1180"/>
    <mergeCell ref="U1179:U1180"/>
    <mergeCell ref="V1179:V1180"/>
    <mergeCell ref="W1179:W1180"/>
    <mergeCell ref="X1179:X1180"/>
    <mergeCell ref="Y1179:Y1180"/>
    <mergeCell ref="Z1179:Z1180"/>
    <mergeCell ref="AA1179:AA1180"/>
    <mergeCell ref="AB1179:AB1180"/>
    <mergeCell ref="AC1179:AC1180"/>
    <mergeCell ref="AD1179:AD1180"/>
    <mergeCell ref="AE1179:AE1180"/>
    <mergeCell ref="AF1179:AF1180"/>
    <mergeCell ref="AG1179:AG1180"/>
    <mergeCell ref="AH1179:AH1180"/>
    <mergeCell ref="A1179:A1180"/>
    <mergeCell ref="B1179:B1180"/>
    <mergeCell ref="C1179:C1180"/>
    <mergeCell ref="D1179:D1180"/>
    <mergeCell ref="E1179:E1180"/>
    <mergeCell ref="F1179:F1180"/>
    <mergeCell ref="G1179:G1180"/>
    <mergeCell ref="H1179:H1180"/>
    <mergeCell ref="I1179:I1180"/>
    <mergeCell ref="J1179:J1180"/>
    <mergeCell ref="K1179:K1180"/>
    <mergeCell ref="L1179:L1180"/>
    <mergeCell ref="M1179:M1180"/>
    <mergeCell ref="N1179:N1180"/>
    <mergeCell ref="O1179:O1180"/>
    <mergeCell ref="P1179:P1180"/>
    <mergeCell ref="Q1179:Q1180"/>
    <mergeCell ref="AI1168:AI1169"/>
    <mergeCell ref="AJ1168:AJ1169"/>
    <mergeCell ref="AK1168:AK1169"/>
    <mergeCell ref="AL1168:AL1169"/>
    <mergeCell ref="AM1168:AM1169"/>
    <mergeCell ref="AN1168:AN1169"/>
    <mergeCell ref="AO1168:AO1169"/>
    <mergeCell ref="AP1168:AP1169"/>
    <mergeCell ref="AQ1168:AQ1169"/>
    <mergeCell ref="AR1168:AR1169"/>
    <mergeCell ref="AS1168:AS1169"/>
    <mergeCell ref="AT1168:AT1169"/>
    <mergeCell ref="AU1168:AU1169"/>
    <mergeCell ref="A1170:A1178"/>
    <mergeCell ref="B1170:B1178"/>
    <mergeCell ref="C1170:C1178"/>
    <mergeCell ref="D1170:D1178"/>
    <mergeCell ref="E1170:E1178"/>
    <mergeCell ref="R1168:R1169"/>
    <mergeCell ref="S1168:S1169"/>
    <mergeCell ref="T1168:T1169"/>
    <mergeCell ref="U1168:U1169"/>
    <mergeCell ref="V1168:V1169"/>
    <mergeCell ref="W1168:W1169"/>
    <mergeCell ref="X1168:X1169"/>
    <mergeCell ref="Y1168:Y1169"/>
    <mergeCell ref="Z1168:Z1169"/>
    <mergeCell ref="AA1168:AA1169"/>
    <mergeCell ref="AB1168:AB1169"/>
    <mergeCell ref="AC1168:AC1169"/>
    <mergeCell ref="AD1168:AD1169"/>
    <mergeCell ref="AE1168:AE1169"/>
    <mergeCell ref="AF1168:AF1169"/>
    <mergeCell ref="AG1168:AG1169"/>
    <mergeCell ref="AH1168:AH1169"/>
    <mergeCell ref="A1168:A1169"/>
    <mergeCell ref="B1168:B1169"/>
    <mergeCell ref="C1168:C1169"/>
    <mergeCell ref="D1168:D1169"/>
    <mergeCell ref="E1168:E1169"/>
    <mergeCell ref="F1168:F1169"/>
    <mergeCell ref="G1168:G1169"/>
    <mergeCell ref="H1168:H1169"/>
    <mergeCell ref="I1168:I1169"/>
    <mergeCell ref="J1168:J1169"/>
    <mergeCell ref="K1168:K1169"/>
    <mergeCell ref="L1168:L1169"/>
    <mergeCell ref="M1168:M1169"/>
    <mergeCell ref="N1168:N1169"/>
    <mergeCell ref="O1168:O1169"/>
    <mergeCell ref="P1168:P1169"/>
    <mergeCell ref="Q1168:Q1169"/>
    <mergeCell ref="AJ1137:AJ1138"/>
    <mergeCell ref="AK1137:AK1138"/>
    <mergeCell ref="AL1137:AL1138"/>
    <mergeCell ref="AM1137:AM1138"/>
    <mergeCell ref="AN1137:AN1138"/>
    <mergeCell ref="AO1137:AO1138"/>
    <mergeCell ref="AP1137:AP1138"/>
    <mergeCell ref="AQ1137:AQ1138"/>
    <mergeCell ref="AR1137:AR1138"/>
    <mergeCell ref="AS1137:AS1138"/>
    <mergeCell ref="AT1137:AT1138"/>
    <mergeCell ref="AU1137:AU1138"/>
    <mergeCell ref="A1139:A1147"/>
    <mergeCell ref="B1139:B1147"/>
    <mergeCell ref="C1139:C1147"/>
    <mergeCell ref="D1139:D1147"/>
    <mergeCell ref="E1139:E1147"/>
    <mergeCell ref="Q1137:Q1138"/>
    <mergeCell ref="R1137:R1138"/>
    <mergeCell ref="S1137:S1138"/>
    <mergeCell ref="T1137:T1138"/>
    <mergeCell ref="U1137:U1138"/>
    <mergeCell ref="V1137:V1138"/>
    <mergeCell ref="W1137:W1138"/>
    <mergeCell ref="X1137:X1138"/>
    <mergeCell ref="Y1137:Y1138"/>
    <mergeCell ref="Z1137:Z1138"/>
    <mergeCell ref="AA1137:AA1138"/>
    <mergeCell ref="AB1137:AB1138"/>
    <mergeCell ref="AC1137:AC1138"/>
    <mergeCell ref="AD1137:AD1138"/>
    <mergeCell ref="AF1137:AF1138"/>
    <mergeCell ref="AG1137:AG1138"/>
    <mergeCell ref="AK1126:AK1127"/>
    <mergeCell ref="AL1126:AL1127"/>
    <mergeCell ref="AM1126:AM1127"/>
    <mergeCell ref="AN1126:AN1127"/>
    <mergeCell ref="AO1126:AO1127"/>
    <mergeCell ref="AP1126:AP1127"/>
    <mergeCell ref="AQ1126:AQ1127"/>
    <mergeCell ref="AR1126:AR1127"/>
    <mergeCell ref="AS1126:AS1127"/>
    <mergeCell ref="AT1126:AT1127"/>
    <mergeCell ref="AU1126:AU1127"/>
    <mergeCell ref="A1128:A1136"/>
    <mergeCell ref="B1128:B1136"/>
    <mergeCell ref="C1128:C1136"/>
    <mergeCell ref="D1128:D1136"/>
    <mergeCell ref="E1128:E1136"/>
    <mergeCell ref="A1137:A1138"/>
    <mergeCell ref="B1137:B1138"/>
    <mergeCell ref="C1137:C1138"/>
    <mergeCell ref="D1137:D1138"/>
    <mergeCell ref="E1137:E1138"/>
    <mergeCell ref="F1137:F1138"/>
    <mergeCell ref="G1137:G1138"/>
    <mergeCell ref="H1137:H1138"/>
    <mergeCell ref="I1137:I1138"/>
    <mergeCell ref="J1137:J1138"/>
    <mergeCell ref="K1137:K1138"/>
    <mergeCell ref="L1137:L1138"/>
    <mergeCell ref="M1137:M1138"/>
    <mergeCell ref="AI1137:AI1138"/>
    <mergeCell ref="N1137:N1138"/>
    <mergeCell ref="O1137:O1138"/>
    <mergeCell ref="P1137:P1138"/>
    <mergeCell ref="R1126:R1127"/>
    <mergeCell ref="S1126:S1127"/>
    <mergeCell ref="T1126:T1127"/>
    <mergeCell ref="U1126:U1127"/>
    <mergeCell ref="V1126:V1127"/>
    <mergeCell ref="W1126:W1127"/>
    <mergeCell ref="X1126:X1127"/>
    <mergeCell ref="Y1126:Y1127"/>
    <mergeCell ref="Z1126:Z1127"/>
    <mergeCell ref="AA1126:AA1127"/>
    <mergeCell ref="AB1126:AB1127"/>
    <mergeCell ref="AC1126:AC1127"/>
    <mergeCell ref="AD1126:AD1127"/>
    <mergeCell ref="AE1126:AE1127"/>
    <mergeCell ref="AE1137:AE1138"/>
    <mergeCell ref="AF1126:AF1127"/>
    <mergeCell ref="AG1126:AG1127"/>
    <mergeCell ref="AH1126:AH1127"/>
    <mergeCell ref="A1126:A1127"/>
    <mergeCell ref="B1126:B1127"/>
    <mergeCell ref="C1126:C1127"/>
    <mergeCell ref="D1126:D1127"/>
    <mergeCell ref="E1126:E1127"/>
    <mergeCell ref="F1126:F1127"/>
    <mergeCell ref="G1126:G1127"/>
    <mergeCell ref="H1126:H1127"/>
    <mergeCell ref="I1126:I1127"/>
    <mergeCell ref="J1126:J1127"/>
    <mergeCell ref="K1126:K1127"/>
    <mergeCell ref="L1126:L1127"/>
    <mergeCell ref="M1126:M1127"/>
    <mergeCell ref="N1126:N1127"/>
    <mergeCell ref="O1126:O1127"/>
    <mergeCell ref="P1126:P1127"/>
    <mergeCell ref="Q1126:Q1127"/>
    <mergeCell ref="AT1148:AT1149"/>
    <mergeCell ref="AU1148:AU1149"/>
    <mergeCell ref="AC1148:AC1149"/>
    <mergeCell ref="AD1148:AD1149"/>
    <mergeCell ref="AE1148:AE1149"/>
    <mergeCell ref="AF1148:AF1149"/>
    <mergeCell ref="AG1148:AG1149"/>
    <mergeCell ref="AH1148:AH1149"/>
    <mergeCell ref="AI1148:AI1149"/>
    <mergeCell ref="AJ1148:AJ1149"/>
    <mergeCell ref="AK1148:AK1149"/>
    <mergeCell ref="AL1148:AL1149"/>
    <mergeCell ref="AM1148:AM1149"/>
    <mergeCell ref="AN1148:AN1149"/>
    <mergeCell ref="AO1148:AO1149"/>
    <mergeCell ref="AP1148:AP1149"/>
    <mergeCell ref="AQ1148:AQ1149"/>
    <mergeCell ref="AR1148:AR1149"/>
    <mergeCell ref="AS1148:AS1149"/>
    <mergeCell ref="R1148:R1149"/>
    <mergeCell ref="S1148:S1149"/>
    <mergeCell ref="T1148:T1149"/>
    <mergeCell ref="U1148:U1149"/>
    <mergeCell ref="V1148:V1149"/>
    <mergeCell ref="W1148:W1149"/>
    <mergeCell ref="X1148:X1149"/>
    <mergeCell ref="Y1148:Y1149"/>
    <mergeCell ref="Z1148:Z1149"/>
    <mergeCell ref="AA1148:AA1149"/>
    <mergeCell ref="A1150:A1158"/>
    <mergeCell ref="B1150:B1158"/>
    <mergeCell ref="C1150:C1158"/>
    <mergeCell ref="D1150:D1158"/>
    <mergeCell ref="E1150:E1158"/>
    <mergeCell ref="AB1148:AB1149"/>
    <mergeCell ref="A1148:A1149"/>
    <mergeCell ref="B1148:B1149"/>
    <mergeCell ref="C1148:C1149"/>
    <mergeCell ref="D1148:D1149"/>
    <mergeCell ref="E1148:E1149"/>
    <mergeCell ref="F1148:F1149"/>
    <mergeCell ref="G1148:G1149"/>
    <mergeCell ref="H1148:H1149"/>
    <mergeCell ref="I1148:I1149"/>
    <mergeCell ref="J1148:J1149"/>
    <mergeCell ref="K1148:K1149"/>
    <mergeCell ref="L1148:L1149"/>
    <mergeCell ref="M1148:M1149"/>
    <mergeCell ref="N1148:N1149"/>
    <mergeCell ref="O1148:O1149"/>
    <mergeCell ref="P1148:P1149"/>
    <mergeCell ref="Q1148:Q1149"/>
    <mergeCell ref="AK1079:AK1080"/>
    <mergeCell ref="AL1079:AL1080"/>
    <mergeCell ref="AM1079:AM1080"/>
    <mergeCell ref="AN1079:AN1080"/>
    <mergeCell ref="AO1079:AO1080"/>
    <mergeCell ref="AP1079:AP1080"/>
    <mergeCell ref="AQ1079:AQ1080"/>
    <mergeCell ref="AR1079:AR1080"/>
    <mergeCell ref="AS1079:AS1080"/>
    <mergeCell ref="AT1079:AT1080"/>
    <mergeCell ref="AU1079:AU1080"/>
    <mergeCell ref="A1081:A1090"/>
    <mergeCell ref="B1081:B1090"/>
    <mergeCell ref="C1081:C1090"/>
    <mergeCell ref="D1081:D1090"/>
    <mergeCell ref="E1081:E1090"/>
    <mergeCell ref="AG1079:AG1080"/>
    <mergeCell ref="A1105:A1114"/>
    <mergeCell ref="C1105:C1114"/>
    <mergeCell ref="D1105:D1114"/>
    <mergeCell ref="A1115:A1116"/>
    <mergeCell ref="AT1115:AT1116"/>
    <mergeCell ref="AU1115:AU1116"/>
    <mergeCell ref="C1117:C1125"/>
    <mergeCell ref="D1117:D1125"/>
    <mergeCell ref="AA1115:AA1116"/>
    <mergeCell ref="AB1115:AB1116"/>
    <mergeCell ref="AC1115:AC1116"/>
    <mergeCell ref="AD1115:AD1116"/>
    <mergeCell ref="S1115:S1116"/>
    <mergeCell ref="T1115:T1116"/>
    <mergeCell ref="E1264:F1264"/>
    <mergeCell ref="Q1079:Q1080"/>
    <mergeCell ref="R1079:R1080"/>
    <mergeCell ref="S1079:S1080"/>
    <mergeCell ref="T1079:T1080"/>
    <mergeCell ref="U1079:U1080"/>
    <mergeCell ref="V1079:V1080"/>
    <mergeCell ref="W1079:W1080"/>
    <mergeCell ref="X1079:X1080"/>
    <mergeCell ref="Y1079:Y1080"/>
    <mergeCell ref="Z1079:Z1080"/>
    <mergeCell ref="AA1079:AA1080"/>
    <mergeCell ref="AB1079:AB1080"/>
    <mergeCell ref="AC1079:AC1080"/>
    <mergeCell ref="AD1079:AD1080"/>
    <mergeCell ref="AE1079:AE1080"/>
    <mergeCell ref="AF1079:AF1080"/>
    <mergeCell ref="E1105:E1114"/>
    <mergeCell ref="S1103:S1104"/>
    <mergeCell ref="T1103:T1104"/>
    <mergeCell ref="U1103:U1104"/>
    <mergeCell ref="R1229:R1230"/>
    <mergeCell ref="T1201:T1202"/>
    <mergeCell ref="U1201:U1202"/>
    <mergeCell ref="V1201:V1202"/>
    <mergeCell ref="L1243:L1244"/>
    <mergeCell ref="M1229:M1230"/>
    <mergeCell ref="M1201:M1202"/>
    <mergeCell ref="N1201:N1202"/>
    <mergeCell ref="E1117:E1125"/>
    <mergeCell ref="Y1115:Y1116"/>
    <mergeCell ref="Z1115:Z1116"/>
    <mergeCell ref="AM1055:AM1056"/>
    <mergeCell ref="AN1055:AN1056"/>
    <mergeCell ref="AO1055:AO1056"/>
    <mergeCell ref="AP1055:AP1056"/>
    <mergeCell ref="AQ1055:AQ1056"/>
    <mergeCell ref="AR1055:AR1056"/>
    <mergeCell ref="AS1055:AS1056"/>
    <mergeCell ref="AT1055:AT1056"/>
    <mergeCell ref="AU1055:AU1056"/>
    <mergeCell ref="A1057:A1066"/>
    <mergeCell ref="B1057:B1066"/>
    <mergeCell ref="C1057:C1066"/>
    <mergeCell ref="D1057:D1066"/>
    <mergeCell ref="E1057:E1066"/>
    <mergeCell ref="A1079:A1080"/>
    <mergeCell ref="B1079:B1080"/>
    <mergeCell ref="C1079:C1080"/>
    <mergeCell ref="D1079:D1080"/>
    <mergeCell ref="E1079:E1080"/>
    <mergeCell ref="F1079:F1080"/>
    <mergeCell ref="G1079:G1080"/>
    <mergeCell ref="H1079:H1080"/>
    <mergeCell ref="I1079:I1080"/>
    <mergeCell ref="J1079:J1080"/>
    <mergeCell ref="K1079:K1080"/>
    <mergeCell ref="L1079:L1080"/>
    <mergeCell ref="M1079:M1080"/>
    <mergeCell ref="N1079:N1080"/>
    <mergeCell ref="O1079:O1080"/>
    <mergeCell ref="P1079:P1080"/>
    <mergeCell ref="Q1055:Q1056"/>
    <mergeCell ref="R1055:R1056"/>
    <mergeCell ref="AB1055:AB1056"/>
    <mergeCell ref="AC1055:AC1056"/>
    <mergeCell ref="AD1055:AD1056"/>
    <mergeCell ref="AE1055:AE1056"/>
    <mergeCell ref="O1055:O1056"/>
    <mergeCell ref="P1055:P1056"/>
    <mergeCell ref="R1067:R1068"/>
    <mergeCell ref="S1067:S1068"/>
    <mergeCell ref="T1067:T1068"/>
    <mergeCell ref="U1067:U1068"/>
    <mergeCell ref="V1067:V1068"/>
    <mergeCell ref="W1067:W1068"/>
    <mergeCell ref="X1067:X1068"/>
    <mergeCell ref="Y1067:Y1068"/>
    <mergeCell ref="Z1067:Z1068"/>
    <mergeCell ref="AA1067:AA1068"/>
    <mergeCell ref="AB1067:AB1068"/>
    <mergeCell ref="AC1067:AC1068"/>
    <mergeCell ref="AD1067:AD1068"/>
    <mergeCell ref="AK1067:AK1068"/>
    <mergeCell ref="AL1067:AL1068"/>
    <mergeCell ref="AK1055:AK1056"/>
    <mergeCell ref="AL1055:AL1056"/>
    <mergeCell ref="AM1067:AM1068"/>
    <mergeCell ref="AN1067:AN1068"/>
    <mergeCell ref="AO1067:AO1068"/>
    <mergeCell ref="AP1067:AP1068"/>
    <mergeCell ref="AQ1067:AQ1068"/>
    <mergeCell ref="AR1067:AR1068"/>
    <mergeCell ref="AS1067:AS1068"/>
    <mergeCell ref="AT1067:AT1068"/>
    <mergeCell ref="AU1067:AU1068"/>
    <mergeCell ref="A1069:A1078"/>
    <mergeCell ref="B1069:B1078"/>
    <mergeCell ref="C1069:C1078"/>
    <mergeCell ref="D1069:D1078"/>
    <mergeCell ref="E1069:E1078"/>
    <mergeCell ref="A1055:A1056"/>
    <mergeCell ref="B1055:B1056"/>
    <mergeCell ref="C1055:C1056"/>
    <mergeCell ref="D1055:D1056"/>
    <mergeCell ref="E1055:E1056"/>
    <mergeCell ref="F1055:F1056"/>
    <mergeCell ref="G1055:G1056"/>
    <mergeCell ref="H1055:H1056"/>
    <mergeCell ref="I1055:I1056"/>
    <mergeCell ref="J1055:J1056"/>
    <mergeCell ref="K1055:K1056"/>
    <mergeCell ref="L1055:L1056"/>
    <mergeCell ref="S1055:S1056"/>
    <mergeCell ref="T1055:T1056"/>
    <mergeCell ref="M1055:M1056"/>
    <mergeCell ref="N1055:N1056"/>
    <mergeCell ref="AE1067:AE1068"/>
    <mergeCell ref="AF1067:AF1068"/>
    <mergeCell ref="AG1067:AG1068"/>
    <mergeCell ref="AH1067:AH1068"/>
    <mergeCell ref="A1067:A1068"/>
    <mergeCell ref="B1067:B1068"/>
    <mergeCell ref="C1067:C1068"/>
    <mergeCell ref="D1067:D1068"/>
    <mergeCell ref="E1067:E1068"/>
    <mergeCell ref="F1067:F1068"/>
    <mergeCell ref="G1067:G1068"/>
    <mergeCell ref="H1067:H1068"/>
    <mergeCell ref="I1067:I1068"/>
    <mergeCell ref="J1067:J1068"/>
    <mergeCell ref="K1067:K1068"/>
    <mergeCell ref="L1067:L1068"/>
    <mergeCell ref="M1067:M1068"/>
    <mergeCell ref="N1067:N1068"/>
    <mergeCell ref="O1067:O1068"/>
    <mergeCell ref="P1067:P1068"/>
    <mergeCell ref="Q1067:Q1068"/>
    <mergeCell ref="AF1055:AF1056"/>
    <mergeCell ref="AG1055:AG1056"/>
    <mergeCell ref="U1055:U1056"/>
    <mergeCell ref="V1055:V1056"/>
    <mergeCell ref="W1055:W1056"/>
    <mergeCell ref="X1055:X1056"/>
    <mergeCell ref="Y1055:Y1056"/>
    <mergeCell ref="Z1055:Z1056"/>
    <mergeCell ref="AA1055:AA1056"/>
    <mergeCell ref="AT448:AT449"/>
    <mergeCell ref="AU448:AU449"/>
    <mergeCell ref="A450:A458"/>
    <mergeCell ref="B450:B458"/>
    <mergeCell ref="C450:C458"/>
    <mergeCell ref="D450:D458"/>
    <mergeCell ref="E450:E458"/>
    <mergeCell ref="Q448:Q449"/>
    <mergeCell ref="R448:R449"/>
    <mergeCell ref="S448:S449"/>
    <mergeCell ref="T448:T449"/>
    <mergeCell ref="U448:U449"/>
    <mergeCell ref="V448:V449"/>
    <mergeCell ref="W448:W449"/>
    <mergeCell ref="X448:X449"/>
    <mergeCell ref="Y448:Y449"/>
    <mergeCell ref="Z448:Z449"/>
    <mergeCell ref="AA448:AA449"/>
    <mergeCell ref="AB448:AB449"/>
    <mergeCell ref="AC448:AC449"/>
    <mergeCell ref="AD448:AD449"/>
    <mergeCell ref="AE448:AE449"/>
    <mergeCell ref="AF448:AF449"/>
    <mergeCell ref="AG448:AG449"/>
    <mergeCell ref="A448:A449"/>
    <mergeCell ref="B448:B449"/>
    <mergeCell ref="C448:C449"/>
    <mergeCell ref="D448:D449"/>
    <mergeCell ref="E448:E449"/>
    <mergeCell ref="F448:F449"/>
    <mergeCell ref="I448:I449"/>
    <mergeCell ref="J448:J449"/>
    <mergeCell ref="N448:N449"/>
    <mergeCell ref="O448:O449"/>
    <mergeCell ref="P448:P449"/>
    <mergeCell ref="B199:B207"/>
    <mergeCell ref="B1201:B1202"/>
    <mergeCell ref="B1203:B1214"/>
    <mergeCell ref="B1215:B1216"/>
    <mergeCell ref="B1217:B1228"/>
    <mergeCell ref="B591:B592"/>
    <mergeCell ref="B593:B601"/>
    <mergeCell ref="B756:B757"/>
    <mergeCell ref="B758:B767"/>
    <mergeCell ref="B459:B460"/>
    <mergeCell ref="B461:B469"/>
    <mergeCell ref="B470:B471"/>
    <mergeCell ref="B472:B480"/>
    <mergeCell ref="B481:B482"/>
    <mergeCell ref="B483:B491"/>
    <mergeCell ref="B494:B502"/>
    <mergeCell ref="B503:B504"/>
    <mergeCell ref="B514:B515"/>
    <mergeCell ref="B516:B524"/>
    <mergeCell ref="B975:B976"/>
    <mergeCell ref="B838:B846"/>
    <mergeCell ref="B847:B848"/>
    <mergeCell ref="B547:B548"/>
    <mergeCell ref="B849:B857"/>
    <mergeCell ref="B1105:B1114"/>
    <mergeCell ref="D376:D377"/>
    <mergeCell ref="I989:I990"/>
    <mergeCell ref="F975:F976"/>
    <mergeCell ref="K905:K906"/>
    <mergeCell ref="B938:B939"/>
    <mergeCell ref="B940:B948"/>
    <mergeCell ref="B905:B906"/>
    <mergeCell ref="B907:B915"/>
    <mergeCell ref="B949:B950"/>
    <mergeCell ref="B951:B960"/>
    <mergeCell ref="B961:B962"/>
    <mergeCell ref="B963:B974"/>
    <mergeCell ref="G448:G449"/>
    <mergeCell ref="H448:H449"/>
    <mergeCell ref="B1000:B1001"/>
    <mergeCell ref="B1002:B1010"/>
    <mergeCell ref="B1011:B1012"/>
    <mergeCell ref="B1013:B1021"/>
    <mergeCell ref="B779:B780"/>
    <mergeCell ref="B781:B789"/>
    <mergeCell ref="B549:B557"/>
    <mergeCell ref="B558:B559"/>
    <mergeCell ref="B560:B568"/>
    <mergeCell ref="B569:B570"/>
    <mergeCell ref="B571:B579"/>
    <mergeCell ref="B580:B581"/>
    <mergeCell ref="B582:B590"/>
    <mergeCell ref="B538:B546"/>
    <mergeCell ref="B885:B893"/>
    <mergeCell ref="B989:B990"/>
    <mergeCell ref="B991:B999"/>
    <mergeCell ref="E792:E801"/>
    <mergeCell ref="H756:H757"/>
    <mergeCell ref="G547:G548"/>
    <mergeCell ref="H547:H548"/>
    <mergeCell ref="G558:G559"/>
    <mergeCell ref="B52:B60"/>
    <mergeCell ref="B345:B353"/>
    <mergeCell ref="B343:B344"/>
    <mergeCell ref="B63:B72"/>
    <mergeCell ref="B73:B74"/>
    <mergeCell ref="B75:B83"/>
    <mergeCell ref="B185:B196"/>
    <mergeCell ref="B602:B603"/>
    <mergeCell ref="B604:B612"/>
    <mergeCell ref="B321:B322"/>
    <mergeCell ref="B323:B331"/>
    <mergeCell ref="B398:B399"/>
    <mergeCell ref="B400:B408"/>
    <mergeCell ref="B288:B289"/>
    <mergeCell ref="B290:B298"/>
    <mergeCell ref="B299:B300"/>
    <mergeCell ref="B301:B309"/>
    <mergeCell ref="B310:B311"/>
    <mergeCell ref="B312:B320"/>
    <mergeCell ref="B332:B333"/>
    <mergeCell ref="B334:B342"/>
    <mergeCell ref="B197:B198"/>
    <mergeCell ref="B117:B118"/>
    <mergeCell ref="B119:B127"/>
    <mergeCell ref="B61:B62"/>
    <mergeCell ref="B95:B96"/>
    <mergeCell ref="B97:B105"/>
    <mergeCell ref="B279:B287"/>
    <mergeCell ref="B277:B278"/>
    <mergeCell ref="B28:B29"/>
    <mergeCell ref="B17:B18"/>
    <mergeCell ref="B19:B27"/>
    <mergeCell ref="B241:B242"/>
    <mergeCell ref="B243:B254"/>
    <mergeCell ref="B255:B256"/>
    <mergeCell ref="B257:B265"/>
    <mergeCell ref="B802:B803"/>
    <mergeCell ref="B804:B813"/>
    <mergeCell ref="B152:B160"/>
    <mergeCell ref="B425:B436"/>
    <mergeCell ref="B163:B171"/>
    <mergeCell ref="B437:B438"/>
    <mergeCell ref="B30:B38"/>
    <mergeCell ref="B39:B40"/>
    <mergeCell ref="B505:B513"/>
    <mergeCell ref="B128:B129"/>
    <mergeCell ref="B266:B267"/>
    <mergeCell ref="B86:B94"/>
    <mergeCell ref="B130:B138"/>
    <mergeCell ref="B139:B140"/>
    <mergeCell ref="B141:B149"/>
    <mergeCell ref="B150:B151"/>
    <mergeCell ref="B790:B791"/>
    <mergeCell ref="B792:B801"/>
    <mergeCell ref="B354:B355"/>
    <mergeCell ref="B356:B364"/>
    <mergeCell ref="B208:B209"/>
    <mergeCell ref="B210:B218"/>
    <mergeCell ref="B230:B231"/>
    <mergeCell ref="B232:B240"/>
    <mergeCell ref="B525:B526"/>
    <mergeCell ref="A334:A342"/>
    <mergeCell ref="C334:C342"/>
    <mergeCell ref="D334:D342"/>
    <mergeCell ref="E334:E342"/>
    <mergeCell ref="A332:A333"/>
    <mergeCell ref="C332:C333"/>
    <mergeCell ref="D332:D333"/>
    <mergeCell ref="E332:E333"/>
    <mergeCell ref="B527:B535"/>
    <mergeCell ref="B492:B493"/>
    <mergeCell ref="B439:B447"/>
    <mergeCell ref="B894:B895"/>
    <mergeCell ref="B896:B904"/>
    <mergeCell ref="B977:B988"/>
    <mergeCell ref="E376:E377"/>
    <mergeCell ref="E1033:E1034"/>
    <mergeCell ref="F1033:F1034"/>
    <mergeCell ref="B883:B884"/>
    <mergeCell ref="F989:F990"/>
    <mergeCell ref="A378:A386"/>
    <mergeCell ref="C378:C386"/>
    <mergeCell ref="D378:D386"/>
    <mergeCell ref="E378:E386"/>
    <mergeCell ref="A770:A778"/>
    <mergeCell ref="C770:C778"/>
    <mergeCell ref="D770:D778"/>
    <mergeCell ref="E770:E778"/>
    <mergeCell ref="B770:B778"/>
    <mergeCell ref="A580:A581"/>
    <mergeCell ref="C580:C581"/>
    <mergeCell ref="D580:D581"/>
    <mergeCell ref="E580:E581"/>
    <mergeCell ref="O1022:O1023"/>
    <mergeCell ref="P1022:P1023"/>
    <mergeCell ref="Q1022:Q1023"/>
    <mergeCell ref="R1022:R1023"/>
    <mergeCell ref="G1022:G1023"/>
    <mergeCell ref="B872:B873"/>
    <mergeCell ref="B874:B882"/>
    <mergeCell ref="F332:F333"/>
    <mergeCell ref="A1103:A1104"/>
    <mergeCell ref="P847:P848"/>
    <mergeCell ref="Z1033:Z1034"/>
    <mergeCell ref="AA1033:AA1034"/>
    <mergeCell ref="AB1033:AB1034"/>
    <mergeCell ref="AC1033:AC1034"/>
    <mergeCell ref="A1033:A1034"/>
    <mergeCell ref="C1033:C1034"/>
    <mergeCell ref="D1033:D1034"/>
    <mergeCell ref="F1022:F1023"/>
    <mergeCell ref="K1044:K1045"/>
    <mergeCell ref="L1044:L1045"/>
    <mergeCell ref="Q847:Q848"/>
    <mergeCell ref="B816:B824"/>
    <mergeCell ref="B365:B366"/>
    <mergeCell ref="B367:B375"/>
    <mergeCell ref="B376:B377"/>
    <mergeCell ref="B378:B386"/>
    <mergeCell ref="B916:B917"/>
    <mergeCell ref="B918:B926"/>
    <mergeCell ref="B927:B928"/>
    <mergeCell ref="B929:B937"/>
    <mergeCell ref="B858:B859"/>
    <mergeCell ref="B860:B871"/>
    <mergeCell ref="K448:K449"/>
    <mergeCell ref="L448:L449"/>
    <mergeCell ref="M448:M449"/>
    <mergeCell ref="B1033:B1034"/>
    <mergeCell ref="B1035:B1043"/>
    <mergeCell ref="B768:B769"/>
    <mergeCell ref="A376:A377"/>
    <mergeCell ref="AG1103:AG1104"/>
    <mergeCell ref="AT1103:AT1104"/>
    <mergeCell ref="AU1103:AU1104"/>
    <mergeCell ref="G1103:G1104"/>
    <mergeCell ref="H1103:H1104"/>
    <mergeCell ref="I1103:I1104"/>
    <mergeCell ref="J1103:J1104"/>
    <mergeCell ref="K1103:K1104"/>
    <mergeCell ref="L1103:L1104"/>
    <mergeCell ref="M1103:M1104"/>
    <mergeCell ref="N1103:N1104"/>
    <mergeCell ref="O1103:O1104"/>
    <mergeCell ref="P1103:P1104"/>
    <mergeCell ref="Q1103:Q1104"/>
    <mergeCell ref="R1103:R1104"/>
    <mergeCell ref="V1103:V1104"/>
    <mergeCell ref="W1103:W1104"/>
    <mergeCell ref="AK1103:AK1104"/>
    <mergeCell ref="AL1103:AL1104"/>
    <mergeCell ref="AM1103:AM1104"/>
    <mergeCell ref="AH1103:AH1104"/>
    <mergeCell ref="AI1103:AI1104"/>
    <mergeCell ref="AJ1103:AJ1104"/>
    <mergeCell ref="X1103:X1104"/>
    <mergeCell ref="Y1103:Y1104"/>
    <mergeCell ref="V1033:V1034"/>
    <mergeCell ref="W1033:W1034"/>
    <mergeCell ref="Z1103:Z1104"/>
    <mergeCell ref="X1033:X1034"/>
    <mergeCell ref="AA1103:AA1104"/>
    <mergeCell ref="AB1103:AB1104"/>
    <mergeCell ref="R847:R848"/>
    <mergeCell ref="S847:S848"/>
    <mergeCell ref="T847:T848"/>
    <mergeCell ref="U847:U848"/>
    <mergeCell ref="V847:V848"/>
    <mergeCell ref="W847:W848"/>
    <mergeCell ref="X847:X848"/>
    <mergeCell ref="H1022:H1023"/>
    <mergeCell ref="I1022:I1023"/>
    <mergeCell ref="J1022:J1023"/>
    <mergeCell ref="K1022:K1023"/>
    <mergeCell ref="L1022:L1023"/>
    <mergeCell ref="H1011:H1012"/>
    <mergeCell ref="I1011:I1012"/>
    <mergeCell ref="K1000:K1001"/>
    <mergeCell ref="L1000:L1001"/>
    <mergeCell ref="X975:X976"/>
    <mergeCell ref="M975:M976"/>
    <mergeCell ref="N975:N976"/>
    <mergeCell ref="O975:O976"/>
    <mergeCell ref="P975:P976"/>
    <mergeCell ref="Q975:Q976"/>
    <mergeCell ref="R975:R976"/>
    <mergeCell ref="P1044:P1045"/>
    <mergeCell ref="Q1044:Q1045"/>
    <mergeCell ref="R1044:R1045"/>
    <mergeCell ref="G975:G976"/>
    <mergeCell ref="H975:H976"/>
    <mergeCell ref="L927:L928"/>
    <mergeCell ref="L905:L906"/>
    <mergeCell ref="R883:R884"/>
    <mergeCell ref="H989:H990"/>
    <mergeCell ref="F961:F962"/>
    <mergeCell ref="O949:O950"/>
    <mergeCell ref="AT1266:AU1266"/>
    <mergeCell ref="V1260:X1260"/>
    <mergeCell ref="Y1260:AA1260"/>
    <mergeCell ref="AB1260:AD1260"/>
    <mergeCell ref="AE1260:AG1260"/>
    <mergeCell ref="AT1260:AU1260"/>
    <mergeCell ref="E1266:F1266"/>
    <mergeCell ref="G1266:I1266"/>
    <mergeCell ref="J1266:L1266"/>
    <mergeCell ref="M1266:O1266"/>
    <mergeCell ref="P1266:R1266"/>
    <mergeCell ref="AF1033:AF1034"/>
    <mergeCell ref="AG1033:AG1034"/>
    <mergeCell ref="AU1243:AU1244"/>
    <mergeCell ref="AU1232:AU1233"/>
    <mergeCell ref="AU1235:AU1236"/>
    <mergeCell ref="AU1238:AU1239"/>
    <mergeCell ref="AU1241:AU1242"/>
    <mergeCell ref="G1229:G1230"/>
    <mergeCell ref="H1229:H1230"/>
    <mergeCell ref="AU1033:AU1034"/>
    <mergeCell ref="U1243:U1244"/>
    <mergeCell ref="P1229:P1230"/>
    <mergeCell ref="Q1229:Q1230"/>
    <mergeCell ref="AU1218:AU1219"/>
    <mergeCell ref="AU1221:AU1222"/>
    <mergeCell ref="AU1224:AU1225"/>
    <mergeCell ref="AU1227:AU1228"/>
    <mergeCell ref="C1103:C1104"/>
    <mergeCell ref="D1103:D1104"/>
    <mergeCell ref="E1103:E1104"/>
    <mergeCell ref="F1103:F1104"/>
    <mergeCell ref="AC1103:AC1104"/>
    <mergeCell ref="B1231:B1242"/>
    <mergeCell ref="B1243:B1244"/>
    <mergeCell ref="B1245:B1256"/>
    <mergeCell ref="B1159:B1167"/>
    <mergeCell ref="Y1266:AA1266"/>
    <mergeCell ref="AB1266:AD1266"/>
    <mergeCell ref="AE1266:AG1266"/>
    <mergeCell ref="AD847:AD848"/>
    <mergeCell ref="Y847:Y848"/>
    <mergeCell ref="Z847:Z848"/>
    <mergeCell ref="AA847:AA848"/>
    <mergeCell ref="AB847:AB848"/>
    <mergeCell ref="AC847:AC848"/>
    <mergeCell ref="Y1033:Y1034"/>
    <mergeCell ref="O1201:O1202"/>
    <mergeCell ref="T1215:T1216"/>
    <mergeCell ref="U1215:U1216"/>
    <mergeCell ref="V1215:V1216"/>
    <mergeCell ref="W1201:W1202"/>
    <mergeCell ref="X1201:X1202"/>
    <mergeCell ref="V1266:X1266"/>
    <mergeCell ref="J1243:J1244"/>
    <mergeCell ref="K1243:K1244"/>
    <mergeCell ref="AE847:AE848"/>
    <mergeCell ref="AF847:AF848"/>
    <mergeCell ref="E1267:F1267"/>
    <mergeCell ref="E1262:F1262"/>
    <mergeCell ref="E1268:F1268"/>
    <mergeCell ref="E1269:F1269"/>
    <mergeCell ref="AD1103:AD1104"/>
    <mergeCell ref="AE1103:AE1104"/>
    <mergeCell ref="AF1103:AF1104"/>
    <mergeCell ref="AE1033:AE1034"/>
    <mergeCell ref="X1243:X1244"/>
    <mergeCell ref="N1229:N1230"/>
    <mergeCell ref="P1201:P1202"/>
    <mergeCell ref="Q1201:Q1202"/>
    <mergeCell ref="R1201:R1202"/>
    <mergeCell ref="G1201:G1202"/>
    <mergeCell ref="H1201:H1202"/>
    <mergeCell ref="I1201:I1202"/>
    <mergeCell ref="J1201:J1202"/>
    <mergeCell ref="K1201:K1202"/>
    <mergeCell ref="L1201:L1202"/>
    <mergeCell ref="M1215:M1216"/>
    <mergeCell ref="N1215:N1216"/>
    <mergeCell ref="I1243:I1244"/>
    <mergeCell ref="Q1215:Q1216"/>
    <mergeCell ref="R1215:R1216"/>
    <mergeCell ref="G1215:G1216"/>
    <mergeCell ref="H1215:H1216"/>
    <mergeCell ref="I1215:I1216"/>
    <mergeCell ref="J1215:J1216"/>
    <mergeCell ref="K1215:K1216"/>
    <mergeCell ref="L1215:L1216"/>
    <mergeCell ref="J28:J29"/>
    <mergeCell ref="E1271:F1271"/>
    <mergeCell ref="E1272:F1272"/>
    <mergeCell ref="E1261:F1261"/>
    <mergeCell ref="E1263:F1263"/>
    <mergeCell ref="E1265:F1265"/>
    <mergeCell ref="E1260:F1260"/>
    <mergeCell ref="G1260:I1260"/>
    <mergeCell ref="J1260:L1260"/>
    <mergeCell ref="M1260:O1260"/>
    <mergeCell ref="P1260:R1260"/>
    <mergeCell ref="S1260:U1260"/>
    <mergeCell ref="S1033:S1034"/>
    <mergeCell ref="T1033:T1034"/>
    <mergeCell ref="U1033:U1034"/>
    <mergeCell ref="S1266:U1266"/>
    <mergeCell ref="E1270:F1270"/>
    <mergeCell ref="I1229:I1230"/>
    <mergeCell ref="J1229:J1230"/>
    <mergeCell ref="K1229:K1230"/>
    <mergeCell ref="M1243:M1244"/>
    <mergeCell ref="N1243:N1244"/>
    <mergeCell ref="O1243:O1244"/>
    <mergeCell ref="P1243:P1244"/>
    <mergeCell ref="Q1243:Q1244"/>
    <mergeCell ref="R1243:R1244"/>
    <mergeCell ref="G1243:G1244"/>
    <mergeCell ref="H1243:H1244"/>
    <mergeCell ref="M1033:M1034"/>
    <mergeCell ref="N1033:N1034"/>
    <mergeCell ref="O1033:O1034"/>
    <mergeCell ref="P1033:P1034"/>
    <mergeCell ref="G73:G74"/>
    <mergeCell ref="H73:H74"/>
    <mergeCell ref="I73:I74"/>
    <mergeCell ref="J73:J74"/>
    <mergeCell ref="K73:K74"/>
    <mergeCell ref="L73:L74"/>
    <mergeCell ref="AE61:AE62"/>
    <mergeCell ref="A30:A38"/>
    <mergeCell ref="C30:C38"/>
    <mergeCell ref="D30:D38"/>
    <mergeCell ref="E30:E38"/>
    <mergeCell ref="Y28:Y29"/>
    <mergeCell ref="Z28:Z29"/>
    <mergeCell ref="AA28:AA29"/>
    <mergeCell ref="AB28:AB29"/>
    <mergeCell ref="AC28:AC29"/>
    <mergeCell ref="AD28:AD29"/>
    <mergeCell ref="S28:S29"/>
    <mergeCell ref="T28:T29"/>
    <mergeCell ref="U28:U29"/>
    <mergeCell ref="V28:V29"/>
    <mergeCell ref="W28:W29"/>
    <mergeCell ref="X28:X29"/>
    <mergeCell ref="M28:M29"/>
    <mergeCell ref="N28:N29"/>
    <mergeCell ref="O28:O29"/>
    <mergeCell ref="P28:P29"/>
    <mergeCell ref="Q28:Q29"/>
    <mergeCell ref="R28:R29"/>
    <mergeCell ref="G28:G29"/>
    <mergeCell ref="H28:H29"/>
    <mergeCell ref="I28:I29"/>
    <mergeCell ref="N73:N74"/>
    <mergeCell ref="Y332:Y333"/>
    <mergeCell ref="Z332:Z333"/>
    <mergeCell ref="AA332:AA333"/>
    <mergeCell ref="AB332:AB333"/>
    <mergeCell ref="AC332:AC333"/>
    <mergeCell ref="AE28:AE29"/>
    <mergeCell ref="AF28:AF29"/>
    <mergeCell ref="AG28:AG29"/>
    <mergeCell ref="AT28:AT29"/>
    <mergeCell ref="AU28:AU29"/>
    <mergeCell ref="AE219:AE220"/>
    <mergeCell ref="AF219:AF220"/>
    <mergeCell ref="AG219:AG220"/>
    <mergeCell ref="AT219:AT220"/>
    <mergeCell ref="AU219:AU220"/>
    <mergeCell ref="P73:P74"/>
    <mergeCell ref="Q73:Q74"/>
    <mergeCell ref="R73:R74"/>
    <mergeCell ref="AE332:AE333"/>
    <mergeCell ref="AF332:AF333"/>
    <mergeCell ref="AG332:AG333"/>
    <mergeCell ref="AT332:AT333"/>
    <mergeCell ref="Q219:Q220"/>
    <mergeCell ref="R219:R220"/>
    <mergeCell ref="AU332:AU333"/>
    <mergeCell ref="AE73:AE74"/>
    <mergeCell ref="AF73:AF74"/>
    <mergeCell ref="AG73:AG74"/>
    <mergeCell ref="AT73:AT74"/>
    <mergeCell ref="AU73:AU74"/>
    <mergeCell ref="AU84:AU85"/>
    <mergeCell ref="Z376:Z377"/>
    <mergeCell ref="AA376:AA377"/>
    <mergeCell ref="AB376:AB377"/>
    <mergeCell ref="AC376:AC377"/>
    <mergeCell ref="AE343:AE344"/>
    <mergeCell ref="AF343:AF344"/>
    <mergeCell ref="AG343:AG344"/>
    <mergeCell ref="AT343:AT344"/>
    <mergeCell ref="AU343:AU344"/>
    <mergeCell ref="A345:A353"/>
    <mergeCell ref="C345:C353"/>
    <mergeCell ref="D345:D353"/>
    <mergeCell ref="E345:E353"/>
    <mergeCell ref="W343:W344"/>
    <mergeCell ref="X343:X344"/>
    <mergeCell ref="M343:M344"/>
    <mergeCell ref="N343:N344"/>
    <mergeCell ref="O343:O344"/>
    <mergeCell ref="AT365:AT366"/>
    <mergeCell ref="AU365:AU366"/>
    <mergeCell ref="A367:A375"/>
    <mergeCell ref="C367:C375"/>
    <mergeCell ref="D367:D375"/>
    <mergeCell ref="E367:E375"/>
    <mergeCell ref="AD365:AD366"/>
    <mergeCell ref="S365:S366"/>
    <mergeCell ref="T365:T366"/>
    <mergeCell ref="AF365:AF366"/>
    <mergeCell ref="U365:U366"/>
    <mergeCell ref="V365:V366"/>
    <mergeCell ref="W365:W366"/>
    <mergeCell ref="AG365:AG366"/>
    <mergeCell ref="I332:I333"/>
    <mergeCell ref="J332:J333"/>
    <mergeCell ref="K332:K333"/>
    <mergeCell ref="L332:L333"/>
    <mergeCell ref="Y343:Y344"/>
    <mergeCell ref="Z343:Z344"/>
    <mergeCell ref="AA343:AA344"/>
    <mergeCell ref="D343:D344"/>
    <mergeCell ref="E343:E344"/>
    <mergeCell ref="F343:F344"/>
    <mergeCell ref="AU1201:AU1202"/>
    <mergeCell ref="AE376:AE377"/>
    <mergeCell ref="AF376:AF377"/>
    <mergeCell ref="AG376:AG377"/>
    <mergeCell ref="AT376:AT377"/>
    <mergeCell ref="AU376:AU377"/>
    <mergeCell ref="AD332:AD333"/>
    <mergeCell ref="S332:S333"/>
    <mergeCell ref="T332:T333"/>
    <mergeCell ref="U332:U333"/>
    <mergeCell ref="V332:V333"/>
    <mergeCell ref="W332:W333"/>
    <mergeCell ref="X332:X333"/>
    <mergeCell ref="M332:M333"/>
    <mergeCell ref="N332:N333"/>
    <mergeCell ref="O332:O333"/>
    <mergeCell ref="P332:P333"/>
    <mergeCell ref="Q332:Q333"/>
    <mergeCell ref="R332:R333"/>
    <mergeCell ref="G332:G333"/>
    <mergeCell ref="AD1033:AD1034"/>
    <mergeCell ref="Y376:Y377"/>
    <mergeCell ref="AE5:AE6"/>
    <mergeCell ref="AF5:AF6"/>
    <mergeCell ref="AG5:AG6"/>
    <mergeCell ref="AT5:AT6"/>
    <mergeCell ref="AU5:AU6"/>
    <mergeCell ref="A7:A16"/>
    <mergeCell ref="C7:C16"/>
    <mergeCell ref="D7:D16"/>
    <mergeCell ref="E7:E16"/>
    <mergeCell ref="Y5:Y6"/>
    <mergeCell ref="Z5:Z6"/>
    <mergeCell ref="AA5:AA6"/>
    <mergeCell ref="AB5:AB6"/>
    <mergeCell ref="AC5:AC6"/>
    <mergeCell ref="AD5:AD6"/>
    <mergeCell ref="S5:S6"/>
    <mergeCell ref="T5:T6"/>
    <mergeCell ref="U5:U6"/>
    <mergeCell ref="V5:V6"/>
    <mergeCell ref="W5:W6"/>
    <mergeCell ref="X5:X6"/>
    <mergeCell ref="M5:M6"/>
    <mergeCell ref="N5:N6"/>
    <mergeCell ref="O5:O6"/>
    <mergeCell ref="P5:P6"/>
    <mergeCell ref="B5:B6"/>
    <mergeCell ref="B7:B16"/>
    <mergeCell ref="Q5:Q6"/>
    <mergeCell ref="R5:R6"/>
    <mergeCell ref="G5:G6"/>
    <mergeCell ref="H5:H6"/>
    <mergeCell ref="I5:I6"/>
    <mergeCell ref="AT492:AT493"/>
    <mergeCell ref="AU492:AU493"/>
    <mergeCell ref="A494:A502"/>
    <mergeCell ref="C494:C502"/>
    <mergeCell ref="D494:D502"/>
    <mergeCell ref="E494:E502"/>
    <mergeCell ref="Y492:Y493"/>
    <mergeCell ref="Z492:Z493"/>
    <mergeCell ref="AA492:AA493"/>
    <mergeCell ref="AB492:AB493"/>
    <mergeCell ref="AC492:AC493"/>
    <mergeCell ref="AD492:AD493"/>
    <mergeCell ref="S492:S493"/>
    <mergeCell ref="T492:T493"/>
    <mergeCell ref="U492:U493"/>
    <mergeCell ref="V492:V493"/>
    <mergeCell ref="W492:W493"/>
    <mergeCell ref="R492:R493"/>
    <mergeCell ref="G492:G493"/>
    <mergeCell ref="AH492:AH493"/>
    <mergeCell ref="AI492:AI493"/>
    <mergeCell ref="AJ492:AJ493"/>
    <mergeCell ref="Q492:Q493"/>
    <mergeCell ref="AK492:AK493"/>
    <mergeCell ref="AG847:AG848"/>
    <mergeCell ref="AT847:AT848"/>
    <mergeCell ref="AU847:AU848"/>
    <mergeCell ref="A849:A857"/>
    <mergeCell ref="AT1033:AT1034"/>
    <mergeCell ref="L492:L493"/>
    <mergeCell ref="A492:A493"/>
    <mergeCell ref="C492:C493"/>
    <mergeCell ref="D492:D493"/>
    <mergeCell ref="E492:E493"/>
    <mergeCell ref="F492:F493"/>
    <mergeCell ref="N790:N791"/>
    <mergeCell ref="O790:O791"/>
    <mergeCell ref="P790:P791"/>
    <mergeCell ref="Q790:Q791"/>
    <mergeCell ref="R790:R791"/>
    <mergeCell ref="G790:G791"/>
    <mergeCell ref="H790:H791"/>
    <mergeCell ref="I790:I791"/>
    <mergeCell ref="K790:K791"/>
    <mergeCell ref="E790:E791"/>
    <mergeCell ref="F790:F791"/>
    <mergeCell ref="AE790:AE791"/>
    <mergeCell ref="AF790:AF791"/>
    <mergeCell ref="AG790:AG791"/>
    <mergeCell ref="AT790:AT791"/>
    <mergeCell ref="A792:A801"/>
    <mergeCell ref="C792:C801"/>
    <mergeCell ref="D792:D801"/>
    <mergeCell ref="AE492:AE493"/>
    <mergeCell ref="AF492:AF493"/>
    <mergeCell ref="AG492:AG493"/>
    <mergeCell ref="J5:J6"/>
    <mergeCell ref="K5:K6"/>
    <mergeCell ref="L5:L6"/>
    <mergeCell ref="A5:A6"/>
    <mergeCell ref="C5:C6"/>
    <mergeCell ref="D5:D6"/>
    <mergeCell ref="E5:E6"/>
    <mergeCell ref="F5:F6"/>
    <mergeCell ref="F376:F377"/>
    <mergeCell ref="K28:K29"/>
    <mergeCell ref="L28:L29"/>
    <mergeCell ref="A28:A29"/>
    <mergeCell ref="C28:C29"/>
    <mergeCell ref="D28:D29"/>
    <mergeCell ref="E28:E29"/>
    <mergeCell ref="F28:F29"/>
    <mergeCell ref="C376:C377"/>
    <mergeCell ref="G376:G377"/>
    <mergeCell ref="H376:H377"/>
    <mergeCell ref="I376:I377"/>
    <mergeCell ref="J376:J377"/>
    <mergeCell ref="E75:E83"/>
    <mergeCell ref="D221:D229"/>
    <mergeCell ref="E221:E229"/>
    <mergeCell ref="A75:A83"/>
    <mergeCell ref="K376:K377"/>
    <mergeCell ref="L376:L377"/>
    <mergeCell ref="A343:A344"/>
    <mergeCell ref="C343:C344"/>
    <mergeCell ref="D197:D198"/>
    <mergeCell ref="E197:E198"/>
    <mergeCell ref="F197:F198"/>
    <mergeCell ref="A321:A322"/>
    <mergeCell ref="D310:D311"/>
    <mergeCell ref="G219:G220"/>
    <mergeCell ref="H219:H220"/>
    <mergeCell ref="I219:I220"/>
    <mergeCell ref="J219:J220"/>
    <mergeCell ref="K219:K220"/>
    <mergeCell ref="L219:L220"/>
    <mergeCell ref="C219:C220"/>
    <mergeCell ref="D219:D220"/>
    <mergeCell ref="E219:E220"/>
    <mergeCell ref="F219:F220"/>
    <mergeCell ref="E310:E311"/>
    <mergeCell ref="F310:F311"/>
    <mergeCell ref="C257:C265"/>
    <mergeCell ref="E257:E265"/>
    <mergeCell ref="K241:K242"/>
    <mergeCell ref="L241:L242"/>
    <mergeCell ref="A257:A265"/>
    <mergeCell ref="D257:D265"/>
    <mergeCell ref="D266:D267"/>
    <mergeCell ref="E266:E267"/>
    <mergeCell ref="F266:F267"/>
    <mergeCell ref="B268:B276"/>
    <mergeCell ref="A241:A242"/>
    <mergeCell ref="C241:C242"/>
    <mergeCell ref="D241:D242"/>
    <mergeCell ref="E241:E242"/>
    <mergeCell ref="F241:F242"/>
    <mergeCell ref="E232:E240"/>
    <mergeCell ref="B219:B220"/>
    <mergeCell ref="B221:B229"/>
    <mergeCell ref="AA219:AA220"/>
    <mergeCell ref="AB219:AB220"/>
    <mergeCell ref="AC219:AC220"/>
    <mergeCell ref="AD219:AD220"/>
    <mergeCell ref="S219:S220"/>
    <mergeCell ref="T219:T220"/>
    <mergeCell ref="U219:U220"/>
    <mergeCell ref="V219:V220"/>
    <mergeCell ref="W219:W220"/>
    <mergeCell ref="X219:X220"/>
    <mergeCell ref="M219:M220"/>
    <mergeCell ref="N219:N220"/>
    <mergeCell ref="O219:O220"/>
    <mergeCell ref="P219:P220"/>
    <mergeCell ref="A219:A220"/>
    <mergeCell ref="Y73:Y74"/>
    <mergeCell ref="Z73:Z74"/>
    <mergeCell ref="AA73:AA74"/>
    <mergeCell ref="AB73:AB74"/>
    <mergeCell ref="AC73:AC74"/>
    <mergeCell ref="AD73:AD74"/>
    <mergeCell ref="S73:S74"/>
    <mergeCell ref="T73:T74"/>
    <mergeCell ref="U73:U74"/>
    <mergeCell ref="V73:V74"/>
    <mergeCell ref="W73:W74"/>
    <mergeCell ref="X73:X74"/>
    <mergeCell ref="M73:M74"/>
    <mergeCell ref="O73:O74"/>
    <mergeCell ref="Z197:Z198"/>
    <mergeCell ref="AA197:AA198"/>
    <mergeCell ref="AB197:AB198"/>
    <mergeCell ref="Y790:Y791"/>
    <mergeCell ref="Z790:Z791"/>
    <mergeCell ref="AA790:AA791"/>
    <mergeCell ref="AB790:AB791"/>
    <mergeCell ref="AC790:AC791"/>
    <mergeCell ref="AD790:AD791"/>
    <mergeCell ref="S790:S791"/>
    <mergeCell ref="T790:T791"/>
    <mergeCell ref="U790:U791"/>
    <mergeCell ref="V790:V791"/>
    <mergeCell ref="W790:W791"/>
    <mergeCell ref="X790:X791"/>
    <mergeCell ref="M790:M791"/>
    <mergeCell ref="C221:C229"/>
    <mergeCell ref="AU790:AU791"/>
    <mergeCell ref="A221:A229"/>
    <mergeCell ref="A73:A74"/>
    <mergeCell ref="C73:C74"/>
    <mergeCell ref="D73:D74"/>
    <mergeCell ref="E73:E74"/>
    <mergeCell ref="F73:F74"/>
    <mergeCell ref="AU779:AU780"/>
    <mergeCell ref="AE197:AE198"/>
    <mergeCell ref="AF197:AF198"/>
    <mergeCell ref="AG197:AG198"/>
    <mergeCell ref="AT197:AT198"/>
    <mergeCell ref="AU197:AU198"/>
    <mergeCell ref="A199:A207"/>
    <mergeCell ref="C199:C207"/>
    <mergeCell ref="D199:D207"/>
    <mergeCell ref="E199:E207"/>
    <mergeCell ref="Y197:Y198"/>
    <mergeCell ref="AC197:AC198"/>
    <mergeCell ref="L197:L198"/>
    <mergeCell ref="AG84:AG85"/>
    <mergeCell ref="AT84:AT85"/>
    <mergeCell ref="A86:A94"/>
    <mergeCell ref="C86:C94"/>
    <mergeCell ref="D86:D94"/>
    <mergeCell ref="C75:C83"/>
    <mergeCell ref="D75:D83"/>
    <mergeCell ref="A197:A198"/>
    <mergeCell ref="C197:C198"/>
    <mergeCell ref="AU61:AU62"/>
    <mergeCell ref="A63:A72"/>
    <mergeCell ref="C63:C72"/>
    <mergeCell ref="D63:D72"/>
    <mergeCell ref="E63:E72"/>
    <mergeCell ref="Y61:Y62"/>
    <mergeCell ref="Z61:Z62"/>
    <mergeCell ref="AA61:AA62"/>
    <mergeCell ref="AB61:AB62"/>
    <mergeCell ref="AC61:AC62"/>
    <mergeCell ref="AD61:AD62"/>
    <mergeCell ref="S61:S62"/>
    <mergeCell ref="T61:T62"/>
    <mergeCell ref="U61:U62"/>
    <mergeCell ref="V61:V62"/>
    <mergeCell ref="W61:W62"/>
    <mergeCell ref="X61:X62"/>
    <mergeCell ref="M61:M62"/>
    <mergeCell ref="N61:N62"/>
    <mergeCell ref="O61:O62"/>
    <mergeCell ref="P61:P62"/>
    <mergeCell ref="Q61:Q62"/>
    <mergeCell ref="R61:R62"/>
    <mergeCell ref="G61:G62"/>
    <mergeCell ref="I61:I62"/>
    <mergeCell ref="J61:J62"/>
    <mergeCell ref="K61:K62"/>
    <mergeCell ref="AF61:AF62"/>
    <mergeCell ref="AU1246:AU1247"/>
    <mergeCell ref="AU1249:AU1250"/>
    <mergeCell ref="AU1252:AU1253"/>
    <mergeCell ref="AU1255:AU1256"/>
    <mergeCell ref="A61:A62"/>
    <mergeCell ref="C61:C62"/>
    <mergeCell ref="D61:D62"/>
    <mergeCell ref="E61:E62"/>
    <mergeCell ref="F61:F62"/>
    <mergeCell ref="AE1243:AE1244"/>
    <mergeCell ref="AF1243:AF1244"/>
    <mergeCell ref="AG1243:AG1244"/>
    <mergeCell ref="AT1243:AT1244"/>
    <mergeCell ref="A1245:A1256"/>
    <mergeCell ref="C1245:C1256"/>
    <mergeCell ref="D1245:D1256"/>
    <mergeCell ref="E1245:E1256"/>
    <mergeCell ref="Y1243:Y1244"/>
    <mergeCell ref="Z1243:Z1244"/>
    <mergeCell ref="AA1243:AA1244"/>
    <mergeCell ref="AB1243:AB1244"/>
    <mergeCell ref="AC1243:AC1244"/>
    <mergeCell ref="AD1243:AD1244"/>
    <mergeCell ref="S1243:S1244"/>
    <mergeCell ref="T1243:T1244"/>
    <mergeCell ref="E86:E94"/>
    <mergeCell ref="V1243:V1244"/>
    <mergeCell ref="W1243:W1244"/>
    <mergeCell ref="A1243:A1244"/>
    <mergeCell ref="AG61:AG62"/>
    <mergeCell ref="AT61:AT62"/>
    <mergeCell ref="C1243:C1244"/>
    <mergeCell ref="D1243:D1244"/>
    <mergeCell ref="E1243:E1244"/>
    <mergeCell ref="F1243:F1244"/>
    <mergeCell ref="AU1000:AU1001"/>
    <mergeCell ref="AE1229:AE1230"/>
    <mergeCell ref="AF1229:AF1230"/>
    <mergeCell ref="AG1229:AG1230"/>
    <mergeCell ref="AT1229:AT1230"/>
    <mergeCell ref="A1231:A1242"/>
    <mergeCell ref="C1231:C1242"/>
    <mergeCell ref="D1231:D1242"/>
    <mergeCell ref="E1231:E1242"/>
    <mergeCell ref="Y1229:Y1230"/>
    <mergeCell ref="Z1229:Z1230"/>
    <mergeCell ref="AA1229:AA1230"/>
    <mergeCell ref="AB1229:AB1230"/>
    <mergeCell ref="AC1229:AC1230"/>
    <mergeCell ref="AD1229:AD1230"/>
    <mergeCell ref="S1229:S1230"/>
    <mergeCell ref="T1229:T1230"/>
    <mergeCell ref="U1229:U1230"/>
    <mergeCell ref="V1229:V1230"/>
    <mergeCell ref="W1229:W1230"/>
    <mergeCell ref="X1229:X1230"/>
    <mergeCell ref="O1229:O1230"/>
    <mergeCell ref="A1229:A1230"/>
    <mergeCell ref="C1229:C1230"/>
    <mergeCell ref="D1229:D1230"/>
    <mergeCell ref="E1229:E1230"/>
    <mergeCell ref="F1229:F1230"/>
    <mergeCell ref="AU1229:AU1230"/>
    <mergeCell ref="B1229:B1230"/>
    <mergeCell ref="AE1215:AE1216"/>
    <mergeCell ref="AF1215:AF1216"/>
    <mergeCell ref="AG1215:AG1216"/>
    <mergeCell ref="AT1215:AT1216"/>
    <mergeCell ref="AU1215:AU1216"/>
    <mergeCell ref="A1217:A1228"/>
    <mergeCell ref="C1217:C1228"/>
    <mergeCell ref="D1217:D1228"/>
    <mergeCell ref="E1217:E1228"/>
    <mergeCell ref="Y1215:Y1216"/>
    <mergeCell ref="Z1215:Z1216"/>
    <mergeCell ref="AA1215:AA1216"/>
    <mergeCell ref="AB1215:AB1216"/>
    <mergeCell ref="AC1215:AC1216"/>
    <mergeCell ref="AD1215:AD1216"/>
    <mergeCell ref="S1215:S1216"/>
    <mergeCell ref="L1229:L1230"/>
    <mergeCell ref="W1215:W1216"/>
    <mergeCell ref="X1215:X1216"/>
    <mergeCell ref="O1215:O1216"/>
    <mergeCell ref="P1215:P1216"/>
    <mergeCell ref="AN1229:AN1230"/>
    <mergeCell ref="AO1229:AO1230"/>
    <mergeCell ref="AP1229:AP1230"/>
    <mergeCell ref="AQ1229:AQ1230"/>
    <mergeCell ref="AU1204:AU1205"/>
    <mergeCell ref="AU1207:AU1208"/>
    <mergeCell ref="AU1210:AU1211"/>
    <mergeCell ref="AU1213:AU1214"/>
    <mergeCell ref="A1215:A1216"/>
    <mergeCell ref="C1215:C1216"/>
    <mergeCell ref="D1215:D1216"/>
    <mergeCell ref="E1215:E1216"/>
    <mergeCell ref="F1215:F1216"/>
    <mergeCell ref="J197:J198"/>
    <mergeCell ref="K197:K198"/>
    <mergeCell ref="AU50:AU51"/>
    <mergeCell ref="AE1201:AE1202"/>
    <mergeCell ref="AF1201:AF1202"/>
    <mergeCell ref="AG1201:AG1202"/>
    <mergeCell ref="AT1201:AT1202"/>
    <mergeCell ref="A1203:A1214"/>
    <mergeCell ref="C1203:C1214"/>
    <mergeCell ref="D1203:D1214"/>
    <mergeCell ref="E1203:E1214"/>
    <mergeCell ref="Y1201:Y1202"/>
    <mergeCell ref="Z1201:Z1202"/>
    <mergeCell ref="AA1201:AA1202"/>
    <mergeCell ref="AB1201:AB1202"/>
    <mergeCell ref="AC1201:AC1202"/>
    <mergeCell ref="AD1201:AD1202"/>
    <mergeCell ref="S1201:S1202"/>
    <mergeCell ref="AD197:AD198"/>
    <mergeCell ref="S197:S198"/>
    <mergeCell ref="T197:T198"/>
    <mergeCell ref="U197:U198"/>
    <mergeCell ref="L61:L62"/>
    <mergeCell ref="A1201:A1202"/>
    <mergeCell ref="C1201:C1202"/>
    <mergeCell ref="D1201:D1202"/>
    <mergeCell ref="E1201:E1202"/>
    <mergeCell ref="F1201:F1202"/>
    <mergeCell ref="Q768:Q769"/>
    <mergeCell ref="R768:R769"/>
    <mergeCell ref="G768:G769"/>
    <mergeCell ref="H768:H769"/>
    <mergeCell ref="I768:I769"/>
    <mergeCell ref="A975:A976"/>
    <mergeCell ref="C975:C976"/>
    <mergeCell ref="I975:I976"/>
    <mergeCell ref="J975:J976"/>
    <mergeCell ref="K975:K976"/>
    <mergeCell ref="L975:L976"/>
    <mergeCell ref="D975:D976"/>
    <mergeCell ref="E975:E976"/>
    <mergeCell ref="J790:J791"/>
    <mergeCell ref="Q1033:Q1034"/>
    <mergeCell ref="R1033:R1034"/>
    <mergeCell ref="G1033:G1034"/>
    <mergeCell ref="H1033:H1034"/>
    <mergeCell ref="I1033:I1034"/>
    <mergeCell ref="J1033:J1034"/>
    <mergeCell ref="K1033:K1034"/>
    <mergeCell ref="L1033:L1034"/>
    <mergeCell ref="B1103:B1104"/>
    <mergeCell ref="A1035:A1043"/>
    <mergeCell ref="C1035:C1043"/>
    <mergeCell ref="D1035:D1043"/>
    <mergeCell ref="E1035:E1043"/>
    <mergeCell ref="A1159:A1167"/>
    <mergeCell ref="C1159:C1167"/>
    <mergeCell ref="D1159:D1167"/>
    <mergeCell ref="E1159:E1167"/>
    <mergeCell ref="AG1115:AG1116"/>
    <mergeCell ref="C1115:C1116"/>
    <mergeCell ref="D1115:D1116"/>
    <mergeCell ref="E1115:E1116"/>
    <mergeCell ref="F1115:F1116"/>
    <mergeCell ref="B1115:B1116"/>
    <mergeCell ref="B1117:B1125"/>
    <mergeCell ref="V197:V198"/>
    <mergeCell ref="W197:W198"/>
    <mergeCell ref="X197:X198"/>
    <mergeCell ref="M197:M198"/>
    <mergeCell ref="N197:N198"/>
    <mergeCell ref="O197:O198"/>
    <mergeCell ref="P197:P198"/>
    <mergeCell ref="Q197:Q198"/>
    <mergeCell ref="R197:R198"/>
    <mergeCell ref="G197:G198"/>
    <mergeCell ref="H197:H198"/>
    <mergeCell ref="I197:I198"/>
    <mergeCell ref="A758:A767"/>
    <mergeCell ref="C758:C767"/>
    <mergeCell ref="Y219:Y220"/>
    <mergeCell ref="Z219:Z220"/>
    <mergeCell ref="R354:R355"/>
    <mergeCell ref="G354:G355"/>
    <mergeCell ref="H354:H355"/>
    <mergeCell ref="I354:I355"/>
    <mergeCell ref="A1117:A1125"/>
    <mergeCell ref="U1115:U1116"/>
    <mergeCell ref="V1115:V1116"/>
    <mergeCell ref="W1115:W1116"/>
    <mergeCell ref="X1115:X1116"/>
    <mergeCell ref="M1115:M1116"/>
    <mergeCell ref="N1115:N1116"/>
    <mergeCell ref="O1115:O1116"/>
    <mergeCell ref="P1115:P1116"/>
    <mergeCell ref="AE1115:AE1116"/>
    <mergeCell ref="AF1115:AF1116"/>
    <mergeCell ref="Q1115:Q1116"/>
    <mergeCell ref="R1115:R1116"/>
    <mergeCell ref="G1115:G1116"/>
    <mergeCell ref="H1115:H1116"/>
    <mergeCell ref="I1115:I1116"/>
    <mergeCell ref="J1115:J1116"/>
    <mergeCell ref="K1115:K1116"/>
    <mergeCell ref="L1115:L1116"/>
    <mergeCell ref="AA84:AA85"/>
    <mergeCell ref="AB84:AB85"/>
    <mergeCell ref="AC84:AC85"/>
    <mergeCell ref="AD84:AD85"/>
    <mergeCell ref="S84:S85"/>
    <mergeCell ref="T84:T85"/>
    <mergeCell ref="U84:U85"/>
    <mergeCell ref="V84:V85"/>
    <mergeCell ref="W84:W85"/>
    <mergeCell ref="X84:X85"/>
    <mergeCell ref="M84:M85"/>
    <mergeCell ref="N84:N85"/>
    <mergeCell ref="I84:I85"/>
    <mergeCell ref="AE84:AE85"/>
    <mergeCell ref="AF84:AF85"/>
    <mergeCell ref="A84:A85"/>
    <mergeCell ref="C84:C85"/>
    <mergeCell ref="D84:D85"/>
    <mergeCell ref="E84:E85"/>
    <mergeCell ref="F84:F85"/>
    <mergeCell ref="O84:O85"/>
    <mergeCell ref="B84:B85"/>
    <mergeCell ref="Q84:Q85"/>
    <mergeCell ref="R84:R85"/>
    <mergeCell ref="G84:G85"/>
    <mergeCell ref="H84:H85"/>
    <mergeCell ref="J84:J85"/>
    <mergeCell ref="K84:K85"/>
    <mergeCell ref="L84:L85"/>
    <mergeCell ref="Y84:Y85"/>
    <mergeCell ref="Z84:Z85"/>
    <mergeCell ref="AE1022:AE1023"/>
    <mergeCell ref="AF1022:AF1023"/>
    <mergeCell ref="AG1022:AG1023"/>
    <mergeCell ref="AT1022:AT1023"/>
    <mergeCell ref="AU1022:AU1023"/>
    <mergeCell ref="A1024:A1032"/>
    <mergeCell ref="C1024:C1032"/>
    <mergeCell ref="D1024:D1032"/>
    <mergeCell ref="E1024:E1032"/>
    <mergeCell ref="Y1022:Y1023"/>
    <mergeCell ref="Z1022:Z1023"/>
    <mergeCell ref="AA1022:AA1023"/>
    <mergeCell ref="AB1022:AB1023"/>
    <mergeCell ref="AC1022:AC1023"/>
    <mergeCell ref="AD1022:AD1023"/>
    <mergeCell ref="S1022:S1023"/>
    <mergeCell ref="T1022:T1023"/>
    <mergeCell ref="U1022:U1023"/>
    <mergeCell ref="V1022:V1023"/>
    <mergeCell ref="W1022:W1023"/>
    <mergeCell ref="X1022:X1023"/>
    <mergeCell ref="M1022:M1023"/>
    <mergeCell ref="N1022:N1023"/>
    <mergeCell ref="A1022:A1023"/>
    <mergeCell ref="B1022:B1023"/>
    <mergeCell ref="B1024:B1032"/>
    <mergeCell ref="AK1022:AK1023"/>
    <mergeCell ref="AL1022:AL1023"/>
    <mergeCell ref="AM1022:AM1023"/>
    <mergeCell ref="C1022:C1023"/>
    <mergeCell ref="D1022:D1023"/>
    <mergeCell ref="E1022:E1023"/>
    <mergeCell ref="AU756:AU757"/>
    <mergeCell ref="AE779:AE780"/>
    <mergeCell ref="A779:A780"/>
    <mergeCell ref="C779:C780"/>
    <mergeCell ref="D779:D780"/>
    <mergeCell ref="E779:E780"/>
    <mergeCell ref="F779:F780"/>
    <mergeCell ref="J1011:J1012"/>
    <mergeCell ref="K1011:K1012"/>
    <mergeCell ref="L1011:L1012"/>
    <mergeCell ref="A1011:A1012"/>
    <mergeCell ref="C1011:C1012"/>
    <mergeCell ref="D1011:D1012"/>
    <mergeCell ref="E1011:E1012"/>
    <mergeCell ref="F1011:F1012"/>
    <mergeCell ref="AE1000:AE1001"/>
    <mergeCell ref="A1000:A1001"/>
    <mergeCell ref="C1000:C1001"/>
    <mergeCell ref="D1000:D1001"/>
    <mergeCell ref="E1000:E1001"/>
    <mergeCell ref="F1000:F1001"/>
    <mergeCell ref="J989:J990"/>
    <mergeCell ref="K989:K990"/>
    <mergeCell ref="L989:L990"/>
    <mergeCell ref="A989:A990"/>
    <mergeCell ref="C989:C990"/>
    <mergeCell ref="D989:D990"/>
    <mergeCell ref="E989:E990"/>
    <mergeCell ref="L790:L791"/>
    <mergeCell ref="A790:A791"/>
    <mergeCell ref="C790:C791"/>
    <mergeCell ref="D790:D791"/>
    <mergeCell ref="AF779:AF780"/>
    <mergeCell ref="AG779:AG780"/>
    <mergeCell ref="AT779:AT780"/>
    <mergeCell ref="A781:A789"/>
    <mergeCell ref="C781:C789"/>
    <mergeCell ref="D781:D789"/>
    <mergeCell ref="E781:E789"/>
    <mergeCell ref="Y779:Y780"/>
    <mergeCell ref="Z779:Z780"/>
    <mergeCell ref="AA779:AA780"/>
    <mergeCell ref="AB779:AB780"/>
    <mergeCell ref="AC779:AC780"/>
    <mergeCell ref="AD779:AD780"/>
    <mergeCell ref="S779:S780"/>
    <mergeCell ref="T779:T780"/>
    <mergeCell ref="U779:U780"/>
    <mergeCell ref="V779:V780"/>
    <mergeCell ref="W779:W780"/>
    <mergeCell ref="X779:X780"/>
    <mergeCell ref="M779:M780"/>
    <mergeCell ref="N779:N780"/>
    <mergeCell ref="O779:O780"/>
    <mergeCell ref="P779:P780"/>
    <mergeCell ref="Q779:Q780"/>
    <mergeCell ref="R779:R780"/>
    <mergeCell ref="G779:G780"/>
    <mergeCell ref="H779:H780"/>
    <mergeCell ref="I779:I780"/>
    <mergeCell ref="J779:J780"/>
    <mergeCell ref="AH779:AH780"/>
    <mergeCell ref="AI779:AI780"/>
    <mergeCell ref="AJ779:AJ780"/>
    <mergeCell ref="AE1011:AE1012"/>
    <mergeCell ref="AF1011:AF1012"/>
    <mergeCell ref="AG1011:AG1012"/>
    <mergeCell ref="AT1011:AT1012"/>
    <mergeCell ref="AU1011:AU1012"/>
    <mergeCell ref="A1013:A1021"/>
    <mergeCell ref="C1013:C1021"/>
    <mergeCell ref="D1013:D1021"/>
    <mergeCell ref="E1013:E1021"/>
    <mergeCell ref="Y1011:Y1012"/>
    <mergeCell ref="Z1011:Z1012"/>
    <mergeCell ref="AA1011:AA1012"/>
    <mergeCell ref="AB1011:AB1012"/>
    <mergeCell ref="AC1011:AC1012"/>
    <mergeCell ref="AD1011:AD1012"/>
    <mergeCell ref="S1011:S1012"/>
    <mergeCell ref="T1011:T1012"/>
    <mergeCell ref="U1011:U1012"/>
    <mergeCell ref="V1011:V1012"/>
    <mergeCell ref="W1011:W1012"/>
    <mergeCell ref="X1011:X1012"/>
    <mergeCell ref="M1011:M1012"/>
    <mergeCell ref="N1011:N1012"/>
    <mergeCell ref="O1011:O1012"/>
    <mergeCell ref="P1011:P1012"/>
    <mergeCell ref="Q1011:Q1012"/>
    <mergeCell ref="R1011:R1012"/>
    <mergeCell ref="G1011:G1012"/>
    <mergeCell ref="AK1011:AK1012"/>
    <mergeCell ref="AL1011:AL1012"/>
    <mergeCell ref="AM1011:AM1012"/>
    <mergeCell ref="AF1000:AF1001"/>
    <mergeCell ref="AG1000:AG1001"/>
    <mergeCell ref="AT1000:AT1001"/>
    <mergeCell ref="A1002:A1010"/>
    <mergeCell ref="C1002:C1010"/>
    <mergeCell ref="D1002:D1010"/>
    <mergeCell ref="E1002:E1010"/>
    <mergeCell ref="Y1000:Y1001"/>
    <mergeCell ref="Z1000:Z1001"/>
    <mergeCell ref="AA1000:AA1001"/>
    <mergeCell ref="AB1000:AB1001"/>
    <mergeCell ref="AC1000:AC1001"/>
    <mergeCell ref="AD1000:AD1001"/>
    <mergeCell ref="S1000:S1001"/>
    <mergeCell ref="T1000:T1001"/>
    <mergeCell ref="U1000:U1001"/>
    <mergeCell ref="V1000:V1001"/>
    <mergeCell ref="W1000:W1001"/>
    <mergeCell ref="X1000:X1001"/>
    <mergeCell ref="M1000:M1001"/>
    <mergeCell ref="N1000:N1001"/>
    <mergeCell ref="O1000:O1001"/>
    <mergeCell ref="P1000:P1001"/>
    <mergeCell ref="Q1000:Q1001"/>
    <mergeCell ref="R1000:R1001"/>
    <mergeCell ref="G1000:G1001"/>
    <mergeCell ref="H1000:H1001"/>
    <mergeCell ref="I1000:I1001"/>
    <mergeCell ref="J1000:J1001"/>
    <mergeCell ref="AK1000:AK1001"/>
    <mergeCell ref="AL1000:AL1001"/>
    <mergeCell ref="AM1000:AM1001"/>
    <mergeCell ref="H61:H62"/>
    <mergeCell ref="AE756:AE757"/>
    <mergeCell ref="AU547:AU548"/>
    <mergeCell ref="AE989:AE990"/>
    <mergeCell ref="AF989:AF990"/>
    <mergeCell ref="AG989:AG990"/>
    <mergeCell ref="AT989:AT990"/>
    <mergeCell ref="AU989:AU990"/>
    <mergeCell ref="A991:A999"/>
    <mergeCell ref="C991:C999"/>
    <mergeCell ref="D991:D999"/>
    <mergeCell ref="E991:E999"/>
    <mergeCell ref="Y989:Y990"/>
    <mergeCell ref="Z989:Z990"/>
    <mergeCell ref="AA989:AA990"/>
    <mergeCell ref="AB989:AB990"/>
    <mergeCell ref="AC989:AC990"/>
    <mergeCell ref="AD989:AD990"/>
    <mergeCell ref="S989:S990"/>
    <mergeCell ref="T989:T990"/>
    <mergeCell ref="U989:U990"/>
    <mergeCell ref="V989:V990"/>
    <mergeCell ref="W989:W990"/>
    <mergeCell ref="X989:X990"/>
    <mergeCell ref="M989:M990"/>
    <mergeCell ref="N989:N990"/>
    <mergeCell ref="O989:O990"/>
    <mergeCell ref="P989:P990"/>
    <mergeCell ref="Q989:Q990"/>
    <mergeCell ref="R989:R990"/>
    <mergeCell ref="G989:G990"/>
    <mergeCell ref="AU569:AU570"/>
    <mergeCell ref="K779:K780"/>
    <mergeCell ref="L779:L780"/>
    <mergeCell ref="P84:P85"/>
    <mergeCell ref="G536:G537"/>
    <mergeCell ref="H536:H537"/>
    <mergeCell ref="I536:I537"/>
    <mergeCell ref="J536:J537"/>
    <mergeCell ref="K536:K537"/>
    <mergeCell ref="L536:L537"/>
    <mergeCell ref="X525:X526"/>
    <mergeCell ref="M525:M526"/>
    <mergeCell ref="N525:N526"/>
    <mergeCell ref="H492:H493"/>
    <mergeCell ref="I492:I493"/>
    <mergeCell ref="J492:J493"/>
    <mergeCell ref="K492:K493"/>
    <mergeCell ref="J354:J355"/>
    <mergeCell ref="K354:K355"/>
    <mergeCell ref="L354:L355"/>
    <mergeCell ref="S343:S344"/>
    <mergeCell ref="T343:T344"/>
    <mergeCell ref="U343:U344"/>
    <mergeCell ref="V343:V344"/>
    <mergeCell ref="P343:P344"/>
    <mergeCell ref="Q343:Q344"/>
    <mergeCell ref="R343:R344"/>
    <mergeCell ref="G343:G344"/>
    <mergeCell ref="H241:H242"/>
    <mergeCell ref="I241:I242"/>
    <mergeCell ref="J241:J242"/>
    <mergeCell ref="K321:K322"/>
    <mergeCell ref="L321:L322"/>
    <mergeCell ref="AG50:AG51"/>
    <mergeCell ref="AT50:AT51"/>
    <mergeCell ref="A52:A60"/>
    <mergeCell ref="C52:C60"/>
    <mergeCell ref="D52:D60"/>
    <mergeCell ref="E52:E60"/>
    <mergeCell ref="Y50:Y51"/>
    <mergeCell ref="Z50:Z51"/>
    <mergeCell ref="AA50:AA51"/>
    <mergeCell ref="AB50:AB51"/>
    <mergeCell ref="AC50:AC51"/>
    <mergeCell ref="AD50:AD51"/>
    <mergeCell ref="S50:S51"/>
    <mergeCell ref="T50:T51"/>
    <mergeCell ref="U50:U51"/>
    <mergeCell ref="V50:V51"/>
    <mergeCell ref="W50:W51"/>
    <mergeCell ref="AE50:AE51"/>
    <mergeCell ref="L50:L51"/>
    <mergeCell ref="X50:X51"/>
    <mergeCell ref="M50:M51"/>
    <mergeCell ref="N50:N51"/>
    <mergeCell ref="O50:O51"/>
    <mergeCell ref="P50:P51"/>
    <mergeCell ref="Q50:Q51"/>
    <mergeCell ref="R50:R51"/>
    <mergeCell ref="G50:G51"/>
    <mergeCell ref="H50:H51"/>
    <mergeCell ref="I50:I51"/>
    <mergeCell ref="J50:J51"/>
    <mergeCell ref="K50:K51"/>
    <mergeCell ref="B50:B51"/>
    <mergeCell ref="AU978:AU979"/>
    <mergeCell ref="AU981:AU982"/>
    <mergeCell ref="AU984:AU985"/>
    <mergeCell ref="AU987:AU988"/>
    <mergeCell ref="A50:A51"/>
    <mergeCell ref="C50:C51"/>
    <mergeCell ref="D50:D51"/>
    <mergeCell ref="E50:E51"/>
    <mergeCell ref="F50:F51"/>
    <mergeCell ref="AU525:AU526"/>
    <mergeCell ref="AE975:AE976"/>
    <mergeCell ref="AF975:AF976"/>
    <mergeCell ref="AG975:AG976"/>
    <mergeCell ref="AT975:AT976"/>
    <mergeCell ref="AU975:AU976"/>
    <mergeCell ref="A977:A988"/>
    <mergeCell ref="C977:C988"/>
    <mergeCell ref="D977:D988"/>
    <mergeCell ref="E977:E988"/>
    <mergeCell ref="Y975:Y976"/>
    <mergeCell ref="Z975:Z976"/>
    <mergeCell ref="AA975:AA976"/>
    <mergeCell ref="AB975:AB976"/>
    <mergeCell ref="AC975:AC976"/>
    <mergeCell ref="AD975:AD976"/>
    <mergeCell ref="S975:S976"/>
    <mergeCell ref="T975:T976"/>
    <mergeCell ref="U975:U976"/>
    <mergeCell ref="V975:V976"/>
    <mergeCell ref="W975:W976"/>
    <mergeCell ref="AF50:AF51"/>
    <mergeCell ref="AU768:AU769"/>
    <mergeCell ref="Y768:Y769"/>
    <mergeCell ref="Z768:Z769"/>
    <mergeCell ref="AA768:AA769"/>
    <mergeCell ref="AB768:AB769"/>
    <mergeCell ref="AC768:AC769"/>
    <mergeCell ref="AD768:AD769"/>
    <mergeCell ref="S768:S769"/>
    <mergeCell ref="T768:T769"/>
    <mergeCell ref="U768:U769"/>
    <mergeCell ref="V768:V769"/>
    <mergeCell ref="W768:W769"/>
    <mergeCell ref="X768:X769"/>
    <mergeCell ref="M768:M769"/>
    <mergeCell ref="N768:N769"/>
    <mergeCell ref="O768:O769"/>
    <mergeCell ref="A768:A769"/>
    <mergeCell ref="C768:C769"/>
    <mergeCell ref="D768:D769"/>
    <mergeCell ref="E768:E769"/>
    <mergeCell ref="F768:F769"/>
    <mergeCell ref="K768:K769"/>
    <mergeCell ref="L768:L769"/>
    <mergeCell ref="AK768:AK769"/>
    <mergeCell ref="AL768:AL769"/>
    <mergeCell ref="AE768:AE769"/>
    <mergeCell ref="AM768:AM769"/>
    <mergeCell ref="P768:P769"/>
    <mergeCell ref="AF768:AF769"/>
    <mergeCell ref="J768:J769"/>
    <mergeCell ref="Y949:Y950"/>
    <mergeCell ref="AF756:AF757"/>
    <mergeCell ref="AG756:AG757"/>
    <mergeCell ref="AT756:AT757"/>
    <mergeCell ref="D758:D767"/>
    <mergeCell ref="E758:E767"/>
    <mergeCell ref="Y756:Y757"/>
    <mergeCell ref="Z756:Z757"/>
    <mergeCell ref="AA756:AA757"/>
    <mergeCell ref="AB756:AB757"/>
    <mergeCell ref="AC756:AC757"/>
    <mergeCell ref="AD756:AD757"/>
    <mergeCell ref="S756:S757"/>
    <mergeCell ref="T756:T757"/>
    <mergeCell ref="U756:U757"/>
    <mergeCell ref="V756:V757"/>
    <mergeCell ref="W756:W757"/>
    <mergeCell ref="X756:X757"/>
    <mergeCell ref="M756:M757"/>
    <mergeCell ref="N756:N757"/>
    <mergeCell ref="O756:O757"/>
    <mergeCell ref="P756:P757"/>
    <mergeCell ref="Q756:Q757"/>
    <mergeCell ref="R756:R757"/>
    <mergeCell ref="G756:G757"/>
    <mergeCell ref="I756:I757"/>
    <mergeCell ref="J756:J757"/>
    <mergeCell ref="K756:K757"/>
    <mergeCell ref="L756:L757"/>
    <mergeCell ref="AG768:AG769"/>
    <mergeCell ref="AT768:AT769"/>
    <mergeCell ref="I591:I592"/>
    <mergeCell ref="J591:J592"/>
    <mergeCell ref="K591:K592"/>
    <mergeCell ref="L591:L592"/>
    <mergeCell ref="A756:A757"/>
    <mergeCell ref="C756:C757"/>
    <mergeCell ref="D756:D757"/>
    <mergeCell ref="E756:E757"/>
    <mergeCell ref="F756:F757"/>
    <mergeCell ref="AU961:AU962"/>
    <mergeCell ref="AU905:AU906"/>
    <mergeCell ref="N961:N962"/>
    <mergeCell ref="O961:O962"/>
    <mergeCell ref="P961:P962"/>
    <mergeCell ref="Q961:Q962"/>
    <mergeCell ref="R961:R962"/>
    <mergeCell ref="G961:G962"/>
    <mergeCell ref="H961:H962"/>
    <mergeCell ref="I961:I962"/>
    <mergeCell ref="J961:J962"/>
    <mergeCell ref="K961:K962"/>
    <mergeCell ref="L961:L962"/>
    <mergeCell ref="A961:A962"/>
    <mergeCell ref="C961:C962"/>
    <mergeCell ref="D961:D962"/>
    <mergeCell ref="E961:E962"/>
    <mergeCell ref="AU949:AU950"/>
    <mergeCell ref="A951:A960"/>
    <mergeCell ref="C951:C960"/>
    <mergeCell ref="D951:D960"/>
    <mergeCell ref="E951:E960"/>
    <mergeCell ref="AF580:AF581"/>
    <mergeCell ref="AE591:AE592"/>
    <mergeCell ref="AF591:AF592"/>
    <mergeCell ref="AG591:AG592"/>
    <mergeCell ref="AT591:AT592"/>
    <mergeCell ref="AG580:AG581"/>
    <mergeCell ref="AT580:AT581"/>
    <mergeCell ref="H916:H917"/>
    <mergeCell ref="I916:I917"/>
    <mergeCell ref="Z949:Z950"/>
    <mergeCell ref="AA949:AA950"/>
    <mergeCell ref="A593:A601"/>
    <mergeCell ref="C593:C601"/>
    <mergeCell ref="D593:D601"/>
    <mergeCell ref="E593:E601"/>
    <mergeCell ref="Y591:Y592"/>
    <mergeCell ref="Z591:Z592"/>
    <mergeCell ref="AA591:AA592"/>
    <mergeCell ref="AB591:AB592"/>
    <mergeCell ref="AC591:AC592"/>
    <mergeCell ref="AD591:AD592"/>
    <mergeCell ref="S591:S592"/>
    <mergeCell ref="T591:T592"/>
    <mergeCell ref="U591:U592"/>
    <mergeCell ref="V591:V592"/>
    <mergeCell ref="W591:W592"/>
    <mergeCell ref="X591:X592"/>
    <mergeCell ref="M591:M592"/>
    <mergeCell ref="N591:N592"/>
    <mergeCell ref="O591:O592"/>
    <mergeCell ref="P591:P592"/>
    <mergeCell ref="Q591:Q592"/>
    <mergeCell ref="AU580:AU581"/>
    <mergeCell ref="A582:A590"/>
    <mergeCell ref="C582:C590"/>
    <mergeCell ref="D582:D590"/>
    <mergeCell ref="E582:E590"/>
    <mergeCell ref="Y580:Y581"/>
    <mergeCell ref="Z580:Z581"/>
    <mergeCell ref="AA580:AA581"/>
    <mergeCell ref="AB580:AB581"/>
    <mergeCell ref="AC580:AC581"/>
    <mergeCell ref="AD580:AD581"/>
    <mergeCell ref="S580:S581"/>
    <mergeCell ref="T580:T581"/>
    <mergeCell ref="U580:U581"/>
    <mergeCell ref="V580:V581"/>
    <mergeCell ref="W580:W581"/>
    <mergeCell ref="AU591:AU592"/>
    <mergeCell ref="G580:G581"/>
    <mergeCell ref="H580:H581"/>
    <mergeCell ref="I580:I581"/>
    <mergeCell ref="J580:J581"/>
    <mergeCell ref="K580:K581"/>
    <mergeCell ref="A591:A592"/>
    <mergeCell ref="C591:C592"/>
    <mergeCell ref="D591:D592"/>
    <mergeCell ref="AE580:AE581"/>
    <mergeCell ref="L580:L581"/>
    <mergeCell ref="F580:F581"/>
    <mergeCell ref="A571:A579"/>
    <mergeCell ref="C571:C579"/>
    <mergeCell ref="D571:D579"/>
    <mergeCell ref="E571:E579"/>
    <mergeCell ref="Y569:Y570"/>
    <mergeCell ref="G569:G570"/>
    <mergeCell ref="H569:H570"/>
    <mergeCell ref="I569:I570"/>
    <mergeCell ref="J569:J570"/>
    <mergeCell ref="K569:K570"/>
    <mergeCell ref="E591:E592"/>
    <mergeCell ref="F591:F592"/>
    <mergeCell ref="U569:U570"/>
    <mergeCell ref="V569:V570"/>
    <mergeCell ref="W569:W570"/>
    <mergeCell ref="X569:X570"/>
    <mergeCell ref="M569:M570"/>
    <mergeCell ref="N569:N570"/>
    <mergeCell ref="O569:O570"/>
    <mergeCell ref="P569:P570"/>
    <mergeCell ref="Q569:Q570"/>
    <mergeCell ref="R569:R570"/>
    <mergeCell ref="X580:X581"/>
    <mergeCell ref="M580:M581"/>
    <mergeCell ref="N580:N581"/>
    <mergeCell ref="O580:O581"/>
    <mergeCell ref="P580:P581"/>
    <mergeCell ref="Q580:Q581"/>
    <mergeCell ref="R580:R581"/>
    <mergeCell ref="R591:R592"/>
    <mergeCell ref="G591:G592"/>
    <mergeCell ref="H591:H592"/>
    <mergeCell ref="AG558:AG559"/>
    <mergeCell ref="AT558:AT559"/>
    <mergeCell ref="AE569:AE570"/>
    <mergeCell ref="AF569:AF570"/>
    <mergeCell ref="AG569:AG570"/>
    <mergeCell ref="AT569:AT570"/>
    <mergeCell ref="P558:P559"/>
    <mergeCell ref="Q558:Q559"/>
    <mergeCell ref="R558:R559"/>
    <mergeCell ref="AU558:AU559"/>
    <mergeCell ref="A560:A568"/>
    <mergeCell ref="C560:C568"/>
    <mergeCell ref="D560:D568"/>
    <mergeCell ref="E560:E568"/>
    <mergeCell ref="Y558:Y559"/>
    <mergeCell ref="Z558:Z559"/>
    <mergeCell ref="AA558:AA559"/>
    <mergeCell ref="AB558:AB559"/>
    <mergeCell ref="AC558:AC559"/>
    <mergeCell ref="AD558:AD559"/>
    <mergeCell ref="S558:S559"/>
    <mergeCell ref="T558:T559"/>
    <mergeCell ref="U558:U559"/>
    <mergeCell ref="V558:V559"/>
    <mergeCell ref="W558:W559"/>
    <mergeCell ref="X558:X559"/>
    <mergeCell ref="M558:M559"/>
    <mergeCell ref="H558:H559"/>
    <mergeCell ref="AE558:AE559"/>
    <mergeCell ref="AH569:AH570"/>
    <mergeCell ref="AI569:AI570"/>
    <mergeCell ref="A549:A557"/>
    <mergeCell ref="C549:C557"/>
    <mergeCell ref="D549:D557"/>
    <mergeCell ref="E549:E557"/>
    <mergeCell ref="Y547:Y548"/>
    <mergeCell ref="Z547:Z548"/>
    <mergeCell ref="AA547:AA548"/>
    <mergeCell ref="AB547:AB548"/>
    <mergeCell ref="AC547:AC548"/>
    <mergeCell ref="AD547:AD548"/>
    <mergeCell ref="S547:S548"/>
    <mergeCell ref="L569:L570"/>
    <mergeCell ref="A569:A570"/>
    <mergeCell ref="C569:C570"/>
    <mergeCell ref="D569:D570"/>
    <mergeCell ref="E569:E570"/>
    <mergeCell ref="F569:F570"/>
    <mergeCell ref="J558:J559"/>
    <mergeCell ref="K558:K559"/>
    <mergeCell ref="L558:L559"/>
    <mergeCell ref="A558:A559"/>
    <mergeCell ref="C558:C559"/>
    <mergeCell ref="D558:D559"/>
    <mergeCell ref="E558:E559"/>
    <mergeCell ref="F558:F559"/>
    <mergeCell ref="Z569:Z570"/>
    <mergeCell ref="AA569:AA570"/>
    <mergeCell ref="AB569:AB570"/>
    <mergeCell ref="AC569:AC570"/>
    <mergeCell ref="AD569:AD570"/>
    <mergeCell ref="S569:S570"/>
    <mergeCell ref="T569:T570"/>
    <mergeCell ref="AE547:AE548"/>
    <mergeCell ref="AF547:AF548"/>
    <mergeCell ref="T547:T548"/>
    <mergeCell ref="U547:U548"/>
    <mergeCell ref="V547:V548"/>
    <mergeCell ref="W547:W548"/>
    <mergeCell ref="X547:X548"/>
    <mergeCell ref="M547:M548"/>
    <mergeCell ref="N547:N548"/>
    <mergeCell ref="O547:O548"/>
    <mergeCell ref="P547:P548"/>
    <mergeCell ref="Q547:Q548"/>
    <mergeCell ref="R547:R548"/>
    <mergeCell ref="N558:N559"/>
    <mergeCell ref="O558:O559"/>
    <mergeCell ref="I547:I548"/>
    <mergeCell ref="J547:J548"/>
    <mergeCell ref="K547:K548"/>
    <mergeCell ref="L547:L548"/>
    <mergeCell ref="AF558:AF559"/>
    <mergeCell ref="I558:I559"/>
    <mergeCell ref="AU539:AU540"/>
    <mergeCell ref="AU542:AU543"/>
    <mergeCell ref="AU545:AU546"/>
    <mergeCell ref="A547:A548"/>
    <mergeCell ref="C547:C548"/>
    <mergeCell ref="D547:D548"/>
    <mergeCell ref="E547:E548"/>
    <mergeCell ref="F547:F548"/>
    <mergeCell ref="AE536:AE537"/>
    <mergeCell ref="AF536:AF537"/>
    <mergeCell ref="AG536:AG537"/>
    <mergeCell ref="AT536:AT537"/>
    <mergeCell ref="AU536:AU537"/>
    <mergeCell ref="A538:A546"/>
    <mergeCell ref="C538:C546"/>
    <mergeCell ref="D538:D546"/>
    <mergeCell ref="E538:E546"/>
    <mergeCell ref="Y536:Y537"/>
    <mergeCell ref="Z536:Z537"/>
    <mergeCell ref="AA536:AA537"/>
    <mergeCell ref="AB536:AB537"/>
    <mergeCell ref="AC536:AC537"/>
    <mergeCell ref="AD536:AD537"/>
    <mergeCell ref="S536:S537"/>
    <mergeCell ref="T536:T537"/>
    <mergeCell ref="U536:U537"/>
    <mergeCell ref="V536:V537"/>
    <mergeCell ref="W536:W537"/>
    <mergeCell ref="X536:X537"/>
    <mergeCell ref="M536:M537"/>
    <mergeCell ref="AG547:AG548"/>
    <mergeCell ref="AT547:AT548"/>
    <mergeCell ref="AE514:AE515"/>
    <mergeCell ref="AE525:AE526"/>
    <mergeCell ref="AU528:AU529"/>
    <mergeCell ref="AU531:AU532"/>
    <mergeCell ref="AU534:AU535"/>
    <mergeCell ref="A536:A537"/>
    <mergeCell ref="C536:C537"/>
    <mergeCell ref="D536:D537"/>
    <mergeCell ref="E536:E537"/>
    <mergeCell ref="F536:F537"/>
    <mergeCell ref="B536:B537"/>
    <mergeCell ref="AK536:AK537"/>
    <mergeCell ref="AL536:AL537"/>
    <mergeCell ref="AM536:AM537"/>
    <mergeCell ref="AF525:AF526"/>
    <mergeCell ref="AG525:AG526"/>
    <mergeCell ref="AT525:AT526"/>
    <mergeCell ref="A527:A535"/>
    <mergeCell ref="C527:C535"/>
    <mergeCell ref="D527:D535"/>
    <mergeCell ref="E527:E535"/>
    <mergeCell ref="Y525:Y526"/>
    <mergeCell ref="Z525:Z526"/>
    <mergeCell ref="AA525:AA526"/>
    <mergeCell ref="AB525:AB526"/>
    <mergeCell ref="AC525:AC526"/>
    <mergeCell ref="AD525:AD526"/>
    <mergeCell ref="S525:S526"/>
    <mergeCell ref="T525:T526"/>
    <mergeCell ref="U525:U526"/>
    <mergeCell ref="V525:V526"/>
    <mergeCell ref="W525:W526"/>
    <mergeCell ref="C514:C515"/>
    <mergeCell ref="D514:D515"/>
    <mergeCell ref="E514:E515"/>
    <mergeCell ref="F514:F515"/>
    <mergeCell ref="O525:O526"/>
    <mergeCell ref="P525:P526"/>
    <mergeCell ref="Q525:Q526"/>
    <mergeCell ref="R525:R526"/>
    <mergeCell ref="G525:G526"/>
    <mergeCell ref="H525:H526"/>
    <mergeCell ref="I525:I526"/>
    <mergeCell ref="J525:J526"/>
    <mergeCell ref="K525:K526"/>
    <mergeCell ref="N514:N515"/>
    <mergeCell ref="O514:O515"/>
    <mergeCell ref="A525:A526"/>
    <mergeCell ref="C525:C526"/>
    <mergeCell ref="D525:D526"/>
    <mergeCell ref="E525:E526"/>
    <mergeCell ref="F525:F526"/>
    <mergeCell ref="L525:L526"/>
    <mergeCell ref="AE481:AE482"/>
    <mergeCell ref="AF481:AF482"/>
    <mergeCell ref="AG481:AG482"/>
    <mergeCell ref="AT481:AT482"/>
    <mergeCell ref="A483:A491"/>
    <mergeCell ref="C483:C491"/>
    <mergeCell ref="AF514:AF515"/>
    <mergeCell ref="AG514:AG515"/>
    <mergeCell ref="AT514:AT515"/>
    <mergeCell ref="AU514:AU515"/>
    <mergeCell ref="A516:A524"/>
    <mergeCell ref="C516:C524"/>
    <mergeCell ref="D516:D524"/>
    <mergeCell ref="E516:E524"/>
    <mergeCell ref="Y514:Y515"/>
    <mergeCell ref="Z514:Z515"/>
    <mergeCell ref="AA514:AA515"/>
    <mergeCell ref="AB514:AB515"/>
    <mergeCell ref="AC514:AC515"/>
    <mergeCell ref="AD514:AD515"/>
    <mergeCell ref="S514:S515"/>
    <mergeCell ref="T514:T515"/>
    <mergeCell ref="U514:U515"/>
    <mergeCell ref="V514:V515"/>
    <mergeCell ref="W514:W515"/>
    <mergeCell ref="X514:X515"/>
    <mergeCell ref="M514:M515"/>
    <mergeCell ref="A514:A515"/>
    <mergeCell ref="T503:T504"/>
    <mergeCell ref="U503:U504"/>
    <mergeCell ref="V503:V504"/>
    <mergeCell ref="G503:G504"/>
    <mergeCell ref="N536:N537"/>
    <mergeCell ref="O536:O537"/>
    <mergeCell ref="P536:P537"/>
    <mergeCell ref="Q536:Q537"/>
    <mergeCell ref="R536:R537"/>
    <mergeCell ref="AU459:AU460"/>
    <mergeCell ref="AE503:AE504"/>
    <mergeCell ref="AF503:AF504"/>
    <mergeCell ref="AG503:AG504"/>
    <mergeCell ref="AT503:AT504"/>
    <mergeCell ref="A505:A513"/>
    <mergeCell ref="C505:C513"/>
    <mergeCell ref="D505:D513"/>
    <mergeCell ref="E505:E513"/>
    <mergeCell ref="Y503:Y504"/>
    <mergeCell ref="Z503:Z504"/>
    <mergeCell ref="AA503:AA504"/>
    <mergeCell ref="AB503:AB504"/>
    <mergeCell ref="AC503:AC504"/>
    <mergeCell ref="AD503:AD504"/>
    <mergeCell ref="S503:S504"/>
    <mergeCell ref="AU503:AU504"/>
    <mergeCell ref="X492:X493"/>
    <mergeCell ref="M492:M493"/>
    <mergeCell ref="N492:N493"/>
    <mergeCell ref="O492:O493"/>
    <mergeCell ref="P492:P493"/>
    <mergeCell ref="N503:N504"/>
    <mergeCell ref="O503:O504"/>
    <mergeCell ref="P503:P504"/>
    <mergeCell ref="Q503:Q504"/>
    <mergeCell ref="R503:R504"/>
    <mergeCell ref="H503:H504"/>
    <mergeCell ref="I503:I504"/>
    <mergeCell ref="J503:J504"/>
    <mergeCell ref="K503:K504"/>
    <mergeCell ref="L503:L504"/>
    <mergeCell ref="P514:P515"/>
    <mergeCell ref="Q514:Q515"/>
    <mergeCell ref="R514:R515"/>
    <mergeCell ref="G514:G515"/>
    <mergeCell ref="H514:H515"/>
    <mergeCell ref="I514:I515"/>
    <mergeCell ref="J514:J515"/>
    <mergeCell ref="K514:K515"/>
    <mergeCell ref="L514:L515"/>
    <mergeCell ref="AU964:AU965"/>
    <mergeCell ref="AU967:AU968"/>
    <mergeCell ref="AU970:AU971"/>
    <mergeCell ref="R938:R939"/>
    <mergeCell ref="H938:H939"/>
    <mergeCell ref="I938:I939"/>
    <mergeCell ref="J938:J939"/>
    <mergeCell ref="K938:K939"/>
    <mergeCell ref="L938:L939"/>
    <mergeCell ref="H949:H950"/>
    <mergeCell ref="I949:I950"/>
    <mergeCell ref="U938:U939"/>
    <mergeCell ref="V938:V939"/>
    <mergeCell ref="W938:W939"/>
    <mergeCell ref="X938:X939"/>
    <mergeCell ref="M938:M939"/>
    <mergeCell ref="N938:N939"/>
    <mergeCell ref="O938:O939"/>
    <mergeCell ref="AU973:AU974"/>
    <mergeCell ref="A503:A504"/>
    <mergeCell ref="C503:C504"/>
    <mergeCell ref="D503:D504"/>
    <mergeCell ref="E503:E504"/>
    <mergeCell ref="F503:F504"/>
    <mergeCell ref="AE961:AE962"/>
    <mergeCell ref="AF961:AF962"/>
    <mergeCell ref="AG961:AG962"/>
    <mergeCell ref="AT961:AT962"/>
    <mergeCell ref="A963:A974"/>
    <mergeCell ref="C963:C974"/>
    <mergeCell ref="D963:D974"/>
    <mergeCell ref="E963:E974"/>
    <mergeCell ref="Y961:Y962"/>
    <mergeCell ref="Z961:Z962"/>
    <mergeCell ref="AA961:AA962"/>
    <mergeCell ref="AB961:AB962"/>
    <mergeCell ref="AC961:AC962"/>
    <mergeCell ref="AD961:AD962"/>
    <mergeCell ref="S961:S962"/>
    <mergeCell ref="T961:T962"/>
    <mergeCell ref="U961:U962"/>
    <mergeCell ref="V961:V962"/>
    <mergeCell ref="W961:W962"/>
    <mergeCell ref="X961:X962"/>
    <mergeCell ref="M961:M962"/>
    <mergeCell ref="X503:X504"/>
    <mergeCell ref="M503:M504"/>
    <mergeCell ref="P949:P950"/>
    <mergeCell ref="Q949:Q950"/>
    <mergeCell ref="R949:R950"/>
    <mergeCell ref="AE949:AE950"/>
    <mergeCell ref="AF949:AF950"/>
    <mergeCell ref="AG949:AG950"/>
    <mergeCell ref="AF916:AF917"/>
    <mergeCell ref="AG916:AG917"/>
    <mergeCell ref="AA905:AA906"/>
    <mergeCell ref="AB905:AB906"/>
    <mergeCell ref="AC905:AC906"/>
    <mergeCell ref="AD905:AD906"/>
    <mergeCell ref="S905:S906"/>
    <mergeCell ref="T905:T906"/>
    <mergeCell ref="U905:U906"/>
    <mergeCell ref="V905:V906"/>
    <mergeCell ref="W905:W906"/>
    <mergeCell ref="X905:X906"/>
    <mergeCell ref="M905:M906"/>
    <mergeCell ref="N905:N906"/>
    <mergeCell ref="O905:O906"/>
    <mergeCell ref="P905:P906"/>
    <mergeCell ref="Q905:Q906"/>
    <mergeCell ref="R905:R906"/>
    <mergeCell ref="AB949:AB950"/>
    <mergeCell ref="AC949:AC950"/>
    <mergeCell ref="AD949:AD950"/>
    <mergeCell ref="S949:S950"/>
    <mergeCell ref="T949:T950"/>
    <mergeCell ref="U949:U950"/>
    <mergeCell ref="V949:V950"/>
    <mergeCell ref="W949:W950"/>
    <mergeCell ref="X949:X950"/>
    <mergeCell ref="M949:M950"/>
    <mergeCell ref="N949:N950"/>
    <mergeCell ref="AT949:AT950"/>
    <mergeCell ref="A940:A948"/>
    <mergeCell ref="C940:C948"/>
    <mergeCell ref="D940:D948"/>
    <mergeCell ref="E940:E948"/>
    <mergeCell ref="Y938:Y939"/>
    <mergeCell ref="Z938:Z939"/>
    <mergeCell ref="AA938:AA939"/>
    <mergeCell ref="AB938:AB939"/>
    <mergeCell ref="AC938:AC939"/>
    <mergeCell ref="AD938:AD939"/>
    <mergeCell ref="K949:K950"/>
    <mergeCell ref="L949:L950"/>
    <mergeCell ref="A949:A950"/>
    <mergeCell ref="C949:C950"/>
    <mergeCell ref="D949:D950"/>
    <mergeCell ref="E949:E950"/>
    <mergeCell ref="F949:F950"/>
    <mergeCell ref="P938:P939"/>
    <mergeCell ref="Q938:Q939"/>
    <mergeCell ref="J949:J950"/>
    <mergeCell ref="AH938:AH939"/>
    <mergeCell ref="AI938:AI939"/>
    <mergeCell ref="AJ938:AJ939"/>
    <mergeCell ref="AH949:AH950"/>
    <mergeCell ref="AI949:AI950"/>
    <mergeCell ref="AJ949:AJ950"/>
    <mergeCell ref="G938:G939"/>
    <mergeCell ref="G949:G950"/>
    <mergeCell ref="A938:A939"/>
    <mergeCell ref="C938:C939"/>
    <mergeCell ref="D938:D939"/>
    <mergeCell ref="E938:E939"/>
    <mergeCell ref="F938:F939"/>
    <mergeCell ref="A905:A906"/>
    <mergeCell ref="C905:C906"/>
    <mergeCell ref="D905:D906"/>
    <mergeCell ref="E905:E906"/>
    <mergeCell ref="F905:F906"/>
    <mergeCell ref="AU387:AU388"/>
    <mergeCell ref="AE938:AE939"/>
    <mergeCell ref="AF938:AF939"/>
    <mergeCell ref="AG938:AG939"/>
    <mergeCell ref="AT938:AT939"/>
    <mergeCell ref="AU938:AU939"/>
    <mergeCell ref="AE905:AE906"/>
    <mergeCell ref="AF905:AF906"/>
    <mergeCell ref="AG905:AG906"/>
    <mergeCell ref="AT905:AT906"/>
    <mergeCell ref="A907:A915"/>
    <mergeCell ref="C907:C915"/>
    <mergeCell ref="D907:D915"/>
    <mergeCell ref="E907:E915"/>
    <mergeCell ref="Y905:Y906"/>
    <mergeCell ref="Z905:Z906"/>
    <mergeCell ref="S938:S939"/>
    <mergeCell ref="T938:T939"/>
    <mergeCell ref="G905:G906"/>
    <mergeCell ref="H905:H906"/>
    <mergeCell ref="I905:I906"/>
    <mergeCell ref="J905:J906"/>
    <mergeCell ref="AC481:AC482"/>
    <mergeCell ref="AD481:AD482"/>
    <mergeCell ref="S481:S482"/>
    <mergeCell ref="T481:T482"/>
    <mergeCell ref="U481:U482"/>
    <mergeCell ref="V481:V482"/>
    <mergeCell ref="W481:W482"/>
    <mergeCell ref="X481:X482"/>
    <mergeCell ref="M481:M482"/>
    <mergeCell ref="N481:N482"/>
    <mergeCell ref="O481:O482"/>
    <mergeCell ref="P481:P482"/>
    <mergeCell ref="Q481:Q482"/>
    <mergeCell ref="R481:R482"/>
    <mergeCell ref="G481:G482"/>
    <mergeCell ref="H481:H482"/>
    <mergeCell ref="I481:I482"/>
    <mergeCell ref="J481:J482"/>
    <mergeCell ref="K481:K482"/>
    <mergeCell ref="L481:L482"/>
    <mergeCell ref="A481:A482"/>
    <mergeCell ref="C481:C482"/>
    <mergeCell ref="D481:D482"/>
    <mergeCell ref="E481:E482"/>
    <mergeCell ref="F481:F482"/>
    <mergeCell ref="AU481:AU482"/>
    <mergeCell ref="AU927:AU928"/>
    <mergeCell ref="AG602:AG603"/>
    <mergeCell ref="AT602:AT603"/>
    <mergeCell ref="I602:I603"/>
    <mergeCell ref="J602:J603"/>
    <mergeCell ref="K602:K603"/>
    <mergeCell ref="L602:L603"/>
    <mergeCell ref="AE602:AE603"/>
    <mergeCell ref="AF602:AF603"/>
    <mergeCell ref="AE927:AE928"/>
    <mergeCell ref="AF927:AF928"/>
    <mergeCell ref="AG927:AG928"/>
    <mergeCell ref="AT927:AT928"/>
    <mergeCell ref="F927:F928"/>
    <mergeCell ref="AE916:AE917"/>
    <mergeCell ref="AU602:AU603"/>
    <mergeCell ref="A604:A612"/>
    <mergeCell ref="C604:C612"/>
    <mergeCell ref="D604:D612"/>
    <mergeCell ref="E604:E612"/>
    <mergeCell ref="D483:D491"/>
    <mergeCell ref="E483:E491"/>
    <mergeCell ref="Y481:Y482"/>
    <mergeCell ref="Z481:Z482"/>
    <mergeCell ref="AA481:AA482"/>
    <mergeCell ref="AB481:AB482"/>
    <mergeCell ref="AG470:AG471"/>
    <mergeCell ref="AT470:AT471"/>
    <mergeCell ref="AU470:AU471"/>
    <mergeCell ref="A472:A480"/>
    <mergeCell ref="C472:C480"/>
    <mergeCell ref="D472:D480"/>
    <mergeCell ref="E472:E480"/>
    <mergeCell ref="Y470:Y471"/>
    <mergeCell ref="Z470:Z471"/>
    <mergeCell ref="AA470:AA471"/>
    <mergeCell ref="AB470:AB471"/>
    <mergeCell ref="AC470:AC471"/>
    <mergeCell ref="AD470:AD471"/>
    <mergeCell ref="S470:S471"/>
    <mergeCell ref="T470:T471"/>
    <mergeCell ref="U470:U471"/>
    <mergeCell ref="V470:V471"/>
    <mergeCell ref="W470:W471"/>
    <mergeCell ref="X470:X471"/>
    <mergeCell ref="M470:M471"/>
    <mergeCell ref="N470:N471"/>
    <mergeCell ref="O470:O471"/>
    <mergeCell ref="P470:P471"/>
    <mergeCell ref="Q470:Q471"/>
    <mergeCell ref="R470:R471"/>
    <mergeCell ref="G470:G471"/>
    <mergeCell ref="H470:H471"/>
    <mergeCell ref="I470:I471"/>
    <mergeCell ref="J470:J471"/>
    <mergeCell ref="AU473:AU474"/>
    <mergeCell ref="AU476:AU477"/>
    <mergeCell ref="AU479:AU480"/>
    <mergeCell ref="K470:K471"/>
    <mergeCell ref="L470:L471"/>
    <mergeCell ref="A470:A471"/>
    <mergeCell ref="C470:C471"/>
    <mergeCell ref="D470:D471"/>
    <mergeCell ref="E470:E471"/>
    <mergeCell ref="F470:F471"/>
    <mergeCell ref="AE459:AE460"/>
    <mergeCell ref="AF459:AF460"/>
    <mergeCell ref="AG459:AG460"/>
    <mergeCell ref="AT459:AT460"/>
    <mergeCell ref="A461:A469"/>
    <mergeCell ref="C461:C469"/>
    <mergeCell ref="D461:D469"/>
    <mergeCell ref="E461:E469"/>
    <mergeCell ref="Y459:Y460"/>
    <mergeCell ref="Z459:Z460"/>
    <mergeCell ref="AA459:AA460"/>
    <mergeCell ref="AB459:AB460"/>
    <mergeCell ref="AC459:AC460"/>
    <mergeCell ref="AD459:AD460"/>
    <mergeCell ref="S459:S460"/>
    <mergeCell ref="T459:T460"/>
    <mergeCell ref="U459:U460"/>
    <mergeCell ref="V459:V460"/>
    <mergeCell ref="W459:W460"/>
    <mergeCell ref="X459:X460"/>
    <mergeCell ref="M459:M460"/>
    <mergeCell ref="N459:N460"/>
    <mergeCell ref="O459:O460"/>
    <mergeCell ref="AE470:AE471"/>
    <mergeCell ref="AF470:AF471"/>
    <mergeCell ref="P459:P460"/>
    <mergeCell ref="Q459:Q460"/>
    <mergeCell ref="R459:R460"/>
    <mergeCell ref="G459:G460"/>
    <mergeCell ref="H459:H460"/>
    <mergeCell ref="I459:I460"/>
    <mergeCell ref="J459:J460"/>
    <mergeCell ref="K459:K460"/>
    <mergeCell ref="L459:L460"/>
    <mergeCell ref="A459:A460"/>
    <mergeCell ref="C459:C460"/>
    <mergeCell ref="D459:D460"/>
    <mergeCell ref="E459:E460"/>
    <mergeCell ref="F459:F460"/>
    <mergeCell ref="AU183:AU184"/>
    <mergeCell ref="AE183:AE184"/>
    <mergeCell ref="AF183:AF184"/>
    <mergeCell ref="AG183:AG184"/>
    <mergeCell ref="AT183:AT184"/>
    <mergeCell ref="Y183:Y184"/>
    <mergeCell ref="Z183:Z184"/>
    <mergeCell ref="AA183:AA184"/>
    <mergeCell ref="AB183:AB184"/>
    <mergeCell ref="AC183:AC184"/>
    <mergeCell ref="AD183:AD184"/>
    <mergeCell ref="S183:S184"/>
    <mergeCell ref="T183:T184"/>
    <mergeCell ref="U183:U184"/>
    <mergeCell ref="V183:V184"/>
    <mergeCell ref="W183:W184"/>
    <mergeCell ref="AE437:AE438"/>
    <mergeCell ref="AU321:AU322"/>
    <mergeCell ref="AT437:AT438"/>
    <mergeCell ref="AU437:AU438"/>
    <mergeCell ref="A439:A447"/>
    <mergeCell ref="C439:C447"/>
    <mergeCell ref="D439:D447"/>
    <mergeCell ref="E439:E447"/>
    <mergeCell ref="Y437:Y438"/>
    <mergeCell ref="Z437:Z438"/>
    <mergeCell ref="AA437:AA438"/>
    <mergeCell ref="AB437:AB438"/>
    <mergeCell ref="AC437:AC438"/>
    <mergeCell ref="AD437:AD438"/>
    <mergeCell ref="S437:S438"/>
    <mergeCell ref="T437:T438"/>
    <mergeCell ref="U437:U438"/>
    <mergeCell ref="V437:V438"/>
    <mergeCell ref="W437:W438"/>
    <mergeCell ref="X437:X438"/>
    <mergeCell ref="M437:M438"/>
    <mergeCell ref="N437:N438"/>
    <mergeCell ref="O437:O438"/>
    <mergeCell ref="P437:P438"/>
    <mergeCell ref="Q437:Q438"/>
    <mergeCell ref="R437:R438"/>
    <mergeCell ref="G437:G438"/>
    <mergeCell ref="H437:H438"/>
    <mergeCell ref="I437:I438"/>
    <mergeCell ref="J437:J438"/>
    <mergeCell ref="K437:K438"/>
    <mergeCell ref="L437:L438"/>
    <mergeCell ref="AK437:AK438"/>
    <mergeCell ref="AL437:AL438"/>
    <mergeCell ref="AU426:AU427"/>
    <mergeCell ref="AU429:AU430"/>
    <mergeCell ref="AU432:AU433"/>
    <mergeCell ref="AU435:AU436"/>
    <mergeCell ref="A437:A438"/>
    <mergeCell ref="C437:C438"/>
    <mergeCell ref="D437:D438"/>
    <mergeCell ref="E437:E438"/>
    <mergeCell ref="F437:F438"/>
    <mergeCell ref="AE423:AE424"/>
    <mergeCell ref="AF423:AF424"/>
    <mergeCell ref="AG423:AG424"/>
    <mergeCell ref="AT423:AT424"/>
    <mergeCell ref="A425:A436"/>
    <mergeCell ref="C425:C436"/>
    <mergeCell ref="D425:D436"/>
    <mergeCell ref="E425:E436"/>
    <mergeCell ref="Y423:Y424"/>
    <mergeCell ref="Z423:Z424"/>
    <mergeCell ref="AA423:AA424"/>
    <mergeCell ref="AB423:AB424"/>
    <mergeCell ref="AC423:AC424"/>
    <mergeCell ref="AD423:AD424"/>
    <mergeCell ref="S423:S424"/>
    <mergeCell ref="T423:T424"/>
    <mergeCell ref="U423:U424"/>
    <mergeCell ref="V423:V424"/>
    <mergeCell ref="W423:W424"/>
    <mergeCell ref="X423:X424"/>
    <mergeCell ref="AF437:AF438"/>
    <mergeCell ref="AG437:AG438"/>
    <mergeCell ref="M423:M424"/>
    <mergeCell ref="L423:L424"/>
    <mergeCell ref="AU412:AU413"/>
    <mergeCell ref="AU415:AU416"/>
    <mergeCell ref="AU418:AU419"/>
    <mergeCell ref="AU421:AU422"/>
    <mergeCell ref="A423:A424"/>
    <mergeCell ref="C423:C424"/>
    <mergeCell ref="D423:D424"/>
    <mergeCell ref="E423:E424"/>
    <mergeCell ref="F423:F424"/>
    <mergeCell ref="AU423:AU424"/>
    <mergeCell ref="B411:B422"/>
    <mergeCell ref="B423:B424"/>
    <mergeCell ref="AH423:AH424"/>
    <mergeCell ref="AI423:AI424"/>
    <mergeCell ref="AJ423:AJ424"/>
    <mergeCell ref="AM423:AM424"/>
    <mergeCell ref="AG409:AG410"/>
    <mergeCell ref="AT409:AT410"/>
    <mergeCell ref="AU409:AU410"/>
    <mergeCell ref="A411:A422"/>
    <mergeCell ref="C411:C422"/>
    <mergeCell ref="D411:D422"/>
    <mergeCell ref="E411:E422"/>
    <mergeCell ref="Y409:Y410"/>
    <mergeCell ref="Z409:Z410"/>
    <mergeCell ref="AA409:AA410"/>
    <mergeCell ref="AB409:AB410"/>
    <mergeCell ref="AC409:AC410"/>
    <mergeCell ref="AD409:AD410"/>
    <mergeCell ref="S409:S410"/>
    <mergeCell ref="T409:T410"/>
    <mergeCell ref="U409:U410"/>
    <mergeCell ref="V409:V410"/>
    <mergeCell ref="W409:W410"/>
    <mergeCell ref="X409:X410"/>
    <mergeCell ref="M409:M410"/>
    <mergeCell ref="N409:N410"/>
    <mergeCell ref="O409:O410"/>
    <mergeCell ref="P409:P410"/>
    <mergeCell ref="Q409:Q410"/>
    <mergeCell ref="R409:R410"/>
    <mergeCell ref="G409:G410"/>
    <mergeCell ref="H409:H410"/>
    <mergeCell ref="I409:I410"/>
    <mergeCell ref="J409:J410"/>
    <mergeCell ref="B409:B410"/>
    <mergeCell ref="K409:K410"/>
    <mergeCell ref="L409:L410"/>
    <mergeCell ref="AG387:AG388"/>
    <mergeCell ref="D387:D388"/>
    <mergeCell ref="E387:E388"/>
    <mergeCell ref="F387:F388"/>
    <mergeCell ref="AT387:AT388"/>
    <mergeCell ref="A389:A397"/>
    <mergeCell ref="C389:C397"/>
    <mergeCell ref="D389:D397"/>
    <mergeCell ref="E389:E397"/>
    <mergeCell ref="Y387:Y388"/>
    <mergeCell ref="Z387:Z388"/>
    <mergeCell ref="AA387:AA388"/>
    <mergeCell ref="AB387:AB388"/>
    <mergeCell ref="AC387:AC388"/>
    <mergeCell ref="AD387:AD388"/>
    <mergeCell ref="S387:S388"/>
    <mergeCell ref="T387:T388"/>
    <mergeCell ref="U387:U388"/>
    <mergeCell ref="V387:V388"/>
    <mergeCell ref="W387:W388"/>
    <mergeCell ref="L387:L388"/>
    <mergeCell ref="A387:A388"/>
    <mergeCell ref="C387:C388"/>
    <mergeCell ref="B387:B388"/>
    <mergeCell ref="B389:B397"/>
    <mergeCell ref="AM387:AM388"/>
    <mergeCell ref="AK387:AK388"/>
    <mergeCell ref="AL387:AL388"/>
    <mergeCell ref="AQ387:AQ388"/>
    <mergeCell ref="AR387:AR388"/>
    <mergeCell ref="AS387:AS388"/>
    <mergeCell ref="A409:A410"/>
    <mergeCell ref="C409:C410"/>
    <mergeCell ref="D409:D410"/>
    <mergeCell ref="E409:E410"/>
    <mergeCell ref="F409:F410"/>
    <mergeCell ref="AE387:AE388"/>
    <mergeCell ref="AF387:AF388"/>
    <mergeCell ref="AE409:AE410"/>
    <mergeCell ref="AF409:AF410"/>
    <mergeCell ref="L398:L399"/>
    <mergeCell ref="X387:X388"/>
    <mergeCell ref="M387:M388"/>
    <mergeCell ref="N387:N388"/>
    <mergeCell ref="O387:O388"/>
    <mergeCell ref="P387:P388"/>
    <mergeCell ref="Q387:Q388"/>
    <mergeCell ref="R387:R388"/>
    <mergeCell ref="G387:G388"/>
    <mergeCell ref="H387:H388"/>
    <mergeCell ref="I387:I388"/>
    <mergeCell ref="J387:J388"/>
    <mergeCell ref="K387:K388"/>
    <mergeCell ref="X398:X399"/>
    <mergeCell ref="M398:M399"/>
    <mergeCell ref="N398:N399"/>
    <mergeCell ref="O398:O399"/>
    <mergeCell ref="P398:P399"/>
    <mergeCell ref="Q398:Q399"/>
    <mergeCell ref="R398:R399"/>
    <mergeCell ref="G398:G399"/>
    <mergeCell ref="AE398:AE399"/>
    <mergeCell ref="AF321:AF322"/>
    <mergeCell ref="C321:C322"/>
    <mergeCell ref="D321:D322"/>
    <mergeCell ref="E321:E322"/>
    <mergeCell ref="F321:F322"/>
    <mergeCell ref="C365:C366"/>
    <mergeCell ref="D365:D366"/>
    <mergeCell ref="AD376:AD377"/>
    <mergeCell ref="S376:S377"/>
    <mergeCell ref="T376:T377"/>
    <mergeCell ref="U376:U377"/>
    <mergeCell ref="V376:V377"/>
    <mergeCell ref="W376:W377"/>
    <mergeCell ref="X376:X377"/>
    <mergeCell ref="M376:M377"/>
    <mergeCell ref="N376:N377"/>
    <mergeCell ref="O376:O377"/>
    <mergeCell ref="P376:P377"/>
    <mergeCell ref="Q376:Q377"/>
    <mergeCell ref="R376:R377"/>
    <mergeCell ref="E365:E366"/>
    <mergeCell ref="F365:F366"/>
    <mergeCell ref="AE365:AE366"/>
    <mergeCell ref="AB343:AB344"/>
    <mergeCell ref="AC343:AC344"/>
    <mergeCell ref="AD343:AD344"/>
    <mergeCell ref="H343:H344"/>
    <mergeCell ref="I343:I344"/>
    <mergeCell ref="J343:J344"/>
    <mergeCell ref="K343:K344"/>
    <mergeCell ref="L343:L344"/>
    <mergeCell ref="H332:H333"/>
    <mergeCell ref="AG398:AG399"/>
    <mergeCell ref="AT398:AT399"/>
    <mergeCell ref="AU398:AU399"/>
    <mergeCell ref="A400:A408"/>
    <mergeCell ref="C400:C408"/>
    <mergeCell ref="D400:D408"/>
    <mergeCell ref="E400:E408"/>
    <mergeCell ref="Y398:Y399"/>
    <mergeCell ref="Z398:Z399"/>
    <mergeCell ref="AA398:AA399"/>
    <mergeCell ref="AB398:AB399"/>
    <mergeCell ref="AC398:AC399"/>
    <mergeCell ref="AD398:AD399"/>
    <mergeCell ref="S398:S399"/>
    <mergeCell ref="T398:T399"/>
    <mergeCell ref="U398:U399"/>
    <mergeCell ref="V398:V399"/>
    <mergeCell ref="W398:W399"/>
    <mergeCell ref="K398:K399"/>
    <mergeCell ref="H398:H399"/>
    <mergeCell ref="I398:I399"/>
    <mergeCell ref="J398:J399"/>
    <mergeCell ref="AF398:AF399"/>
    <mergeCell ref="A398:A399"/>
    <mergeCell ref="C398:C399"/>
    <mergeCell ref="D398:D399"/>
    <mergeCell ref="E398:E399"/>
    <mergeCell ref="F398:F399"/>
    <mergeCell ref="AQ398:AQ399"/>
    <mergeCell ref="AR398:AR399"/>
    <mergeCell ref="AS398:AS399"/>
    <mergeCell ref="AG321:AG322"/>
    <mergeCell ref="AT321:AT322"/>
    <mergeCell ref="AK321:AK322"/>
    <mergeCell ref="AL321:AL322"/>
    <mergeCell ref="AM321:AM322"/>
    <mergeCell ref="A323:A331"/>
    <mergeCell ref="C323:C331"/>
    <mergeCell ref="D323:D331"/>
    <mergeCell ref="E323:E331"/>
    <mergeCell ref="Y321:Y322"/>
    <mergeCell ref="Z321:Z322"/>
    <mergeCell ref="AA321:AA322"/>
    <mergeCell ref="AB321:AB322"/>
    <mergeCell ref="AC321:AC322"/>
    <mergeCell ref="AD321:AD322"/>
    <mergeCell ref="S321:S322"/>
    <mergeCell ref="M321:M322"/>
    <mergeCell ref="N321:N322"/>
    <mergeCell ref="O321:O322"/>
    <mergeCell ref="P321:P322"/>
    <mergeCell ref="Q321:Q322"/>
    <mergeCell ref="R321:R322"/>
    <mergeCell ref="G321:G322"/>
    <mergeCell ref="H321:H322"/>
    <mergeCell ref="T321:T322"/>
    <mergeCell ref="U321:U322"/>
    <mergeCell ref="V321:V322"/>
    <mergeCell ref="W321:W322"/>
    <mergeCell ref="X321:X322"/>
    <mergeCell ref="I321:I322"/>
    <mergeCell ref="J321:J322"/>
    <mergeCell ref="AE321:AE322"/>
    <mergeCell ref="A929:A937"/>
    <mergeCell ref="C929:C937"/>
    <mergeCell ref="D929:D937"/>
    <mergeCell ref="E929:E937"/>
    <mergeCell ref="Y927:Y928"/>
    <mergeCell ref="Z927:Z928"/>
    <mergeCell ref="AA927:AA928"/>
    <mergeCell ref="AB927:AB928"/>
    <mergeCell ref="AC927:AC928"/>
    <mergeCell ref="AD927:AD928"/>
    <mergeCell ref="S927:S928"/>
    <mergeCell ref="T927:T928"/>
    <mergeCell ref="U927:U928"/>
    <mergeCell ref="V927:V928"/>
    <mergeCell ref="W927:W928"/>
    <mergeCell ref="X927:X928"/>
    <mergeCell ref="M927:M928"/>
    <mergeCell ref="N927:N928"/>
    <mergeCell ref="O927:O928"/>
    <mergeCell ref="P927:P928"/>
    <mergeCell ref="Q927:Q928"/>
    <mergeCell ref="R927:R928"/>
    <mergeCell ref="G927:G928"/>
    <mergeCell ref="H927:H928"/>
    <mergeCell ref="I927:I928"/>
    <mergeCell ref="J927:J928"/>
    <mergeCell ref="K927:K928"/>
    <mergeCell ref="A927:A928"/>
    <mergeCell ref="C927:C928"/>
    <mergeCell ref="D927:D928"/>
    <mergeCell ref="E927:E928"/>
    <mergeCell ref="AT916:AT917"/>
    <mergeCell ref="AU916:AU917"/>
    <mergeCell ref="A918:A926"/>
    <mergeCell ref="C918:C926"/>
    <mergeCell ref="D918:D926"/>
    <mergeCell ref="E918:E926"/>
    <mergeCell ref="Y916:Y917"/>
    <mergeCell ref="Z916:Z917"/>
    <mergeCell ref="AA916:AA917"/>
    <mergeCell ref="AB916:AB917"/>
    <mergeCell ref="AC916:AC917"/>
    <mergeCell ref="AD916:AD917"/>
    <mergeCell ref="S916:S917"/>
    <mergeCell ref="T916:T917"/>
    <mergeCell ref="U916:U917"/>
    <mergeCell ref="V916:V917"/>
    <mergeCell ref="W916:W917"/>
    <mergeCell ref="X916:X917"/>
    <mergeCell ref="M916:M917"/>
    <mergeCell ref="N916:N917"/>
    <mergeCell ref="O916:O917"/>
    <mergeCell ref="P916:P917"/>
    <mergeCell ref="J916:J917"/>
    <mergeCell ref="K916:K917"/>
    <mergeCell ref="L916:L917"/>
    <mergeCell ref="AH916:AH917"/>
    <mergeCell ref="AI916:AI917"/>
    <mergeCell ref="AJ916:AJ917"/>
    <mergeCell ref="AK916:AK917"/>
    <mergeCell ref="G916:G917"/>
    <mergeCell ref="Q916:Q917"/>
    <mergeCell ref="R916:R917"/>
    <mergeCell ref="AU186:AU187"/>
    <mergeCell ref="AU189:AU190"/>
    <mergeCell ref="AU192:AU193"/>
    <mergeCell ref="AU195:AU196"/>
    <mergeCell ref="A916:A917"/>
    <mergeCell ref="C916:C917"/>
    <mergeCell ref="D916:D917"/>
    <mergeCell ref="E916:E917"/>
    <mergeCell ref="F916:F917"/>
    <mergeCell ref="A185:A196"/>
    <mergeCell ref="C185:C196"/>
    <mergeCell ref="D185:D196"/>
    <mergeCell ref="E185:E196"/>
    <mergeCell ref="AF894:AF895"/>
    <mergeCell ref="AG894:AG895"/>
    <mergeCell ref="AT894:AT895"/>
    <mergeCell ref="AU894:AU895"/>
    <mergeCell ref="A896:A904"/>
    <mergeCell ref="C896:C904"/>
    <mergeCell ref="D896:D904"/>
    <mergeCell ref="E896:E904"/>
    <mergeCell ref="J883:J884"/>
    <mergeCell ref="K883:K884"/>
    <mergeCell ref="Y894:Y895"/>
    <mergeCell ref="Z894:Z895"/>
    <mergeCell ref="AA894:AA895"/>
    <mergeCell ref="AE894:AE895"/>
    <mergeCell ref="H602:H603"/>
    <mergeCell ref="Y602:Y603"/>
    <mergeCell ref="Z602:Z603"/>
    <mergeCell ref="A894:A895"/>
    <mergeCell ref="C894:C895"/>
    <mergeCell ref="I172:I173"/>
    <mergeCell ref="J172:J173"/>
    <mergeCell ref="A172:A173"/>
    <mergeCell ref="C172:C173"/>
    <mergeCell ref="X183:X184"/>
    <mergeCell ref="M183:M184"/>
    <mergeCell ref="N183:N184"/>
    <mergeCell ref="O183:O184"/>
    <mergeCell ref="P183:P184"/>
    <mergeCell ref="Q183:Q184"/>
    <mergeCell ref="R183:R184"/>
    <mergeCell ref="G183:G184"/>
    <mergeCell ref="H183:H184"/>
    <mergeCell ref="I183:I184"/>
    <mergeCell ref="J183:J184"/>
    <mergeCell ref="K183:K184"/>
    <mergeCell ref="L183:L184"/>
    <mergeCell ref="A183:A184"/>
    <mergeCell ref="C183:C184"/>
    <mergeCell ref="D183:D184"/>
    <mergeCell ref="E183:E184"/>
    <mergeCell ref="F183:F184"/>
    <mergeCell ref="B183:B184"/>
    <mergeCell ref="B174:B182"/>
    <mergeCell ref="P172:P173"/>
    <mergeCell ref="Q172:Q173"/>
    <mergeCell ref="R172:R173"/>
    <mergeCell ref="G172:G173"/>
    <mergeCell ref="H172:H173"/>
    <mergeCell ref="B172:B173"/>
    <mergeCell ref="D894:D895"/>
    <mergeCell ref="E894:E895"/>
    <mergeCell ref="F894:F895"/>
    <mergeCell ref="G602:G603"/>
    <mergeCell ref="S602:S603"/>
    <mergeCell ref="T602:T603"/>
    <mergeCell ref="AE172:AE173"/>
    <mergeCell ref="AF172:AF173"/>
    <mergeCell ref="O161:O162"/>
    <mergeCell ref="P161:P162"/>
    <mergeCell ref="AG172:AG173"/>
    <mergeCell ref="AT172:AT173"/>
    <mergeCell ref="AU172:AU173"/>
    <mergeCell ref="A174:A182"/>
    <mergeCell ref="C174:C182"/>
    <mergeCell ref="D174:D182"/>
    <mergeCell ref="E174:E182"/>
    <mergeCell ref="Y172:Y173"/>
    <mergeCell ref="Z172:Z173"/>
    <mergeCell ref="AA172:AA173"/>
    <mergeCell ref="AB172:AB173"/>
    <mergeCell ref="AC172:AC173"/>
    <mergeCell ref="AD172:AD173"/>
    <mergeCell ref="S172:S173"/>
    <mergeCell ref="T172:T173"/>
    <mergeCell ref="U172:U173"/>
    <mergeCell ref="V172:V173"/>
    <mergeCell ref="W172:W173"/>
    <mergeCell ref="X172:X173"/>
    <mergeCell ref="M172:M173"/>
    <mergeCell ref="N172:N173"/>
    <mergeCell ref="O172:O173"/>
    <mergeCell ref="V161:V162"/>
    <mergeCell ref="W161:W162"/>
    <mergeCell ref="X161:X162"/>
    <mergeCell ref="M161:M162"/>
    <mergeCell ref="N161:N162"/>
    <mergeCell ref="Q161:Q162"/>
    <mergeCell ref="R161:R162"/>
    <mergeCell ref="G161:G162"/>
    <mergeCell ref="H161:H162"/>
    <mergeCell ref="I161:I162"/>
    <mergeCell ref="J161:J162"/>
    <mergeCell ref="K161:K162"/>
    <mergeCell ref="L161:L162"/>
    <mergeCell ref="A161:A162"/>
    <mergeCell ref="E161:E162"/>
    <mergeCell ref="F161:F162"/>
    <mergeCell ref="B161:B162"/>
    <mergeCell ref="AE161:AE162"/>
    <mergeCell ref="AF150:AF151"/>
    <mergeCell ref="AG150:AG151"/>
    <mergeCell ref="AT150:AT151"/>
    <mergeCell ref="AF161:AF162"/>
    <mergeCell ref="AG161:AG162"/>
    <mergeCell ref="AT161:AT162"/>
    <mergeCell ref="AU150:AU151"/>
    <mergeCell ref="A152:A160"/>
    <mergeCell ref="C152:C160"/>
    <mergeCell ref="D152:D160"/>
    <mergeCell ref="E152:E160"/>
    <mergeCell ref="Y150:Y151"/>
    <mergeCell ref="Z150:Z151"/>
    <mergeCell ref="AA150:AA151"/>
    <mergeCell ref="AB150:AB151"/>
    <mergeCell ref="AC150:AC151"/>
    <mergeCell ref="AD150:AD151"/>
    <mergeCell ref="S150:S151"/>
    <mergeCell ref="T150:T151"/>
    <mergeCell ref="U150:U151"/>
    <mergeCell ref="V150:V151"/>
    <mergeCell ref="W150:W151"/>
    <mergeCell ref="AU161:AU162"/>
    <mergeCell ref="X150:X151"/>
    <mergeCell ref="M150:M151"/>
    <mergeCell ref="N150:N151"/>
    <mergeCell ref="P150:P151"/>
    <mergeCell ref="Q150:Q151"/>
    <mergeCell ref="Y161:Y162"/>
    <mergeCell ref="Z161:Z162"/>
    <mergeCell ref="AA161:AA162"/>
    <mergeCell ref="R150:R151"/>
    <mergeCell ref="G150:G151"/>
    <mergeCell ref="H150:H151"/>
    <mergeCell ref="I150:I151"/>
    <mergeCell ref="J150:J151"/>
    <mergeCell ref="K150:K151"/>
    <mergeCell ref="AE139:AE140"/>
    <mergeCell ref="AF139:AF140"/>
    <mergeCell ref="AG139:AG140"/>
    <mergeCell ref="AT139:AT140"/>
    <mergeCell ref="AU139:AU140"/>
    <mergeCell ref="AK139:AK140"/>
    <mergeCell ref="AL139:AL140"/>
    <mergeCell ref="AM139:AM140"/>
    <mergeCell ref="AK150:AK151"/>
    <mergeCell ref="AL150:AL151"/>
    <mergeCell ref="AM150:AM151"/>
    <mergeCell ref="AE150:AE151"/>
    <mergeCell ref="L150:L151"/>
    <mergeCell ref="Y139:Y140"/>
    <mergeCell ref="Z139:Z140"/>
    <mergeCell ref="AA139:AA140"/>
    <mergeCell ref="AB139:AB140"/>
    <mergeCell ref="AC139:AC140"/>
    <mergeCell ref="AD139:AD140"/>
    <mergeCell ref="S139:S140"/>
    <mergeCell ref="T139:T140"/>
    <mergeCell ref="U139:U140"/>
    <mergeCell ref="N139:N140"/>
    <mergeCell ref="O139:O140"/>
    <mergeCell ref="P139:P140"/>
    <mergeCell ref="Q139:Q140"/>
    <mergeCell ref="R139:R140"/>
    <mergeCell ref="AF128:AF129"/>
    <mergeCell ref="AG128:AG129"/>
    <mergeCell ref="AT128:AT129"/>
    <mergeCell ref="AU128:AU129"/>
    <mergeCell ref="A130:A138"/>
    <mergeCell ref="C130:C138"/>
    <mergeCell ref="D130:D138"/>
    <mergeCell ref="E130:E138"/>
    <mergeCell ref="Y128:Y129"/>
    <mergeCell ref="Z128:Z129"/>
    <mergeCell ref="AA128:AA129"/>
    <mergeCell ref="AB128:AB129"/>
    <mergeCell ref="AC128:AC129"/>
    <mergeCell ref="AD128:AD129"/>
    <mergeCell ref="S128:S129"/>
    <mergeCell ref="T128:T129"/>
    <mergeCell ref="U128:U129"/>
    <mergeCell ref="V128:V129"/>
    <mergeCell ref="W128:W129"/>
    <mergeCell ref="X128:X129"/>
    <mergeCell ref="M128:M129"/>
    <mergeCell ref="N128:N129"/>
    <mergeCell ref="O128:O129"/>
    <mergeCell ref="P128:P129"/>
    <mergeCell ref="Q128:Q129"/>
    <mergeCell ref="R128:R129"/>
    <mergeCell ref="G128:G129"/>
    <mergeCell ref="H128:H129"/>
    <mergeCell ref="I128:I129"/>
    <mergeCell ref="J128:J129"/>
    <mergeCell ref="L128:L129"/>
    <mergeCell ref="R836:R837"/>
    <mergeCell ref="K836:K837"/>
    <mergeCell ref="G883:G884"/>
    <mergeCell ref="H883:H884"/>
    <mergeCell ref="I883:I884"/>
    <mergeCell ref="AB894:AB895"/>
    <mergeCell ref="AC894:AC895"/>
    <mergeCell ref="AD894:AD895"/>
    <mergeCell ref="S894:S895"/>
    <mergeCell ref="T894:T895"/>
    <mergeCell ref="U894:U895"/>
    <mergeCell ref="V894:V895"/>
    <mergeCell ref="W894:W895"/>
    <mergeCell ref="X894:X895"/>
    <mergeCell ref="M894:M895"/>
    <mergeCell ref="N894:N895"/>
    <mergeCell ref="O894:O895"/>
    <mergeCell ref="P894:P895"/>
    <mergeCell ref="Q894:Q895"/>
    <mergeCell ref="R894:R895"/>
    <mergeCell ref="G894:G895"/>
    <mergeCell ref="H894:H895"/>
    <mergeCell ref="L894:L895"/>
    <mergeCell ref="I894:I895"/>
    <mergeCell ref="J894:J895"/>
    <mergeCell ref="K894:K895"/>
    <mergeCell ref="G836:G837"/>
    <mergeCell ref="H836:H837"/>
    <mergeCell ref="I836:I837"/>
    <mergeCell ref="J836:J837"/>
    <mergeCell ref="Q836:Q837"/>
    <mergeCell ref="G277:G278"/>
    <mergeCell ref="H277:H278"/>
    <mergeCell ref="I277:I278"/>
    <mergeCell ref="AA602:AA603"/>
    <mergeCell ref="AB602:AB603"/>
    <mergeCell ref="AC602:AC603"/>
    <mergeCell ref="AD602:AD603"/>
    <mergeCell ref="U602:U603"/>
    <mergeCell ref="V602:V603"/>
    <mergeCell ref="W602:W603"/>
    <mergeCell ref="X602:X603"/>
    <mergeCell ref="M602:M603"/>
    <mergeCell ref="N602:N603"/>
    <mergeCell ref="O602:O603"/>
    <mergeCell ref="P602:P603"/>
    <mergeCell ref="Q602:Q603"/>
    <mergeCell ref="Y365:Y366"/>
    <mergeCell ref="Z365:Z366"/>
    <mergeCell ref="AA365:AA366"/>
    <mergeCell ref="AB365:AB366"/>
    <mergeCell ref="AC365:AC366"/>
    <mergeCell ref="R602:R603"/>
    <mergeCell ref="N423:N424"/>
    <mergeCell ref="O423:O424"/>
    <mergeCell ref="P423:P424"/>
    <mergeCell ref="Q423:Q424"/>
    <mergeCell ref="R423:R424"/>
    <mergeCell ref="G423:G424"/>
    <mergeCell ref="H423:H424"/>
    <mergeCell ref="I423:I424"/>
    <mergeCell ref="J423:J424"/>
    <mergeCell ref="K423:K424"/>
    <mergeCell ref="AG883:AG884"/>
    <mergeCell ref="AT883:AT884"/>
    <mergeCell ref="AU883:AU884"/>
    <mergeCell ref="A885:A893"/>
    <mergeCell ref="C885:C893"/>
    <mergeCell ref="D885:D893"/>
    <mergeCell ref="E885:E893"/>
    <mergeCell ref="Y883:Y884"/>
    <mergeCell ref="Z883:Z884"/>
    <mergeCell ref="AA883:AA884"/>
    <mergeCell ref="AB883:AB884"/>
    <mergeCell ref="AC883:AC884"/>
    <mergeCell ref="AD883:AD884"/>
    <mergeCell ref="S883:S884"/>
    <mergeCell ref="T883:T884"/>
    <mergeCell ref="U883:U884"/>
    <mergeCell ref="V883:V884"/>
    <mergeCell ref="W883:W884"/>
    <mergeCell ref="X883:X884"/>
    <mergeCell ref="M883:M884"/>
    <mergeCell ref="N883:N884"/>
    <mergeCell ref="AE883:AE884"/>
    <mergeCell ref="L883:L884"/>
    <mergeCell ref="A883:A884"/>
    <mergeCell ref="C883:C884"/>
    <mergeCell ref="D883:D884"/>
    <mergeCell ref="E883:E884"/>
    <mergeCell ref="F883:F884"/>
    <mergeCell ref="O883:O884"/>
    <mergeCell ref="P883:P884"/>
    <mergeCell ref="AF883:AF884"/>
    <mergeCell ref="Q883:Q884"/>
    <mergeCell ref="AT872:AT873"/>
    <mergeCell ref="AU872:AU873"/>
    <mergeCell ref="A874:A882"/>
    <mergeCell ref="C874:C882"/>
    <mergeCell ref="D874:D882"/>
    <mergeCell ref="E874:E882"/>
    <mergeCell ref="Y872:Y873"/>
    <mergeCell ref="Z872:Z873"/>
    <mergeCell ref="AA872:AA873"/>
    <mergeCell ref="AB872:AB873"/>
    <mergeCell ref="AC872:AC873"/>
    <mergeCell ref="AD872:AD873"/>
    <mergeCell ref="S872:S873"/>
    <mergeCell ref="T872:T873"/>
    <mergeCell ref="U872:U873"/>
    <mergeCell ref="V872:V873"/>
    <mergeCell ref="W872:W873"/>
    <mergeCell ref="X872:X873"/>
    <mergeCell ref="M872:M873"/>
    <mergeCell ref="N872:N873"/>
    <mergeCell ref="AM872:AM873"/>
    <mergeCell ref="AT117:AT118"/>
    <mergeCell ref="AU117:AU118"/>
    <mergeCell ref="A119:A127"/>
    <mergeCell ref="O872:O873"/>
    <mergeCell ref="P872:P873"/>
    <mergeCell ref="Q872:Q873"/>
    <mergeCell ref="R872:R873"/>
    <mergeCell ref="G872:G873"/>
    <mergeCell ref="H872:H873"/>
    <mergeCell ref="I872:I873"/>
    <mergeCell ref="J872:J873"/>
    <mergeCell ref="K872:K873"/>
    <mergeCell ref="L872:L873"/>
    <mergeCell ref="AU861:AU862"/>
    <mergeCell ref="AU864:AU865"/>
    <mergeCell ref="AU867:AU868"/>
    <mergeCell ref="AU870:AU871"/>
    <mergeCell ref="A872:A873"/>
    <mergeCell ref="C872:C873"/>
    <mergeCell ref="D872:D873"/>
    <mergeCell ref="E872:E873"/>
    <mergeCell ref="F872:F873"/>
    <mergeCell ref="AE858:AE859"/>
    <mergeCell ref="AF858:AF859"/>
    <mergeCell ref="AG858:AG859"/>
    <mergeCell ref="AT858:AT859"/>
    <mergeCell ref="AU858:AU859"/>
    <mergeCell ref="A860:A871"/>
    <mergeCell ref="C860:C871"/>
    <mergeCell ref="AE872:AE873"/>
    <mergeCell ref="AF872:AF873"/>
    <mergeCell ref="AG872:AG873"/>
    <mergeCell ref="D860:D871"/>
    <mergeCell ref="E860:E871"/>
    <mergeCell ref="Y858:Y859"/>
    <mergeCell ref="Z858:Z859"/>
    <mergeCell ref="AA858:AA859"/>
    <mergeCell ref="AB858:AB859"/>
    <mergeCell ref="AC858:AC859"/>
    <mergeCell ref="AD858:AD859"/>
    <mergeCell ref="S858:S859"/>
    <mergeCell ref="T858:T859"/>
    <mergeCell ref="U858:U859"/>
    <mergeCell ref="V858:V859"/>
    <mergeCell ref="W858:W859"/>
    <mergeCell ref="X858:X859"/>
    <mergeCell ref="M858:M859"/>
    <mergeCell ref="N858:N859"/>
    <mergeCell ref="O858:O859"/>
    <mergeCell ref="P858:P859"/>
    <mergeCell ref="Q858:Q859"/>
    <mergeCell ref="R858:R859"/>
    <mergeCell ref="G858:G859"/>
    <mergeCell ref="H858:H859"/>
    <mergeCell ref="I858:I859"/>
    <mergeCell ref="J858:J859"/>
    <mergeCell ref="K858:K859"/>
    <mergeCell ref="L858:L859"/>
    <mergeCell ref="AT106:AT107"/>
    <mergeCell ref="AU106:AU107"/>
    <mergeCell ref="A108:A116"/>
    <mergeCell ref="C108:C116"/>
    <mergeCell ref="D108:D116"/>
    <mergeCell ref="E108:E116"/>
    <mergeCell ref="Y106:Y107"/>
    <mergeCell ref="Z106:Z107"/>
    <mergeCell ref="AA106:AA107"/>
    <mergeCell ref="AB106:AB107"/>
    <mergeCell ref="AC106:AC107"/>
    <mergeCell ref="AD106:AD107"/>
    <mergeCell ref="S106:S107"/>
    <mergeCell ref="T106:T107"/>
    <mergeCell ref="U106:U107"/>
    <mergeCell ref="V106:V107"/>
    <mergeCell ref="W106:W107"/>
    <mergeCell ref="X106:X107"/>
    <mergeCell ref="M106:M107"/>
    <mergeCell ref="N106:N107"/>
    <mergeCell ref="O106:O107"/>
    <mergeCell ref="P106:P107"/>
    <mergeCell ref="AM106:AM107"/>
    <mergeCell ref="AH106:AH107"/>
    <mergeCell ref="AI106:AI107"/>
    <mergeCell ref="AJ106:AJ107"/>
    <mergeCell ref="H106:H107"/>
    <mergeCell ref="A106:A107"/>
    <mergeCell ref="B108:B116"/>
    <mergeCell ref="AG106:AG107"/>
    <mergeCell ref="AQ106:AQ107"/>
    <mergeCell ref="AR106:AR107"/>
    <mergeCell ref="A858:A859"/>
    <mergeCell ref="C858:C859"/>
    <mergeCell ref="D858:D859"/>
    <mergeCell ref="E858:E859"/>
    <mergeCell ref="F858:F859"/>
    <mergeCell ref="L847:L848"/>
    <mergeCell ref="M847:M848"/>
    <mergeCell ref="N847:N848"/>
    <mergeCell ref="O847:O848"/>
    <mergeCell ref="A847:A848"/>
    <mergeCell ref="C847:C848"/>
    <mergeCell ref="D847:D848"/>
    <mergeCell ref="E847:E848"/>
    <mergeCell ref="F847:F848"/>
    <mergeCell ref="G847:G848"/>
    <mergeCell ref="H847:H848"/>
    <mergeCell ref="I847:I848"/>
    <mergeCell ref="J847:J848"/>
    <mergeCell ref="K847:K848"/>
    <mergeCell ref="C849:C857"/>
    <mergeCell ref="D849:D857"/>
    <mergeCell ref="E849:E857"/>
    <mergeCell ref="AF117:AF118"/>
    <mergeCell ref="AG117:AG118"/>
    <mergeCell ref="AD117:AD118"/>
    <mergeCell ref="S117:S118"/>
    <mergeCell ref="T117:T118"/>
    <mergeCell ref="U117:U118"/>
    <mergeCell ref="V117:V118"/>
    <mergeCell ref="W117:W118"/>
    <mergeCell ref="X117:X118"/>
    <mergeCell ref="M117:M118"/>
    <mergeCell ref="N117:N118"/>
    <mergeCell ref="O117:O118"/>
    <mergeCell ref="P117:P118"/>
    <mergeCell ref="Q117:Q118"/>
    <mergeCell ref="R117:R118"/>
    <mergeCell ref="G106:G107"/>
    <mergeCell ref="I106:I107"/>
    <mergeCell ref="J106:J107"/>
    <mergeCell ref="K106:K107"/>
    <mergeCell ref="L106:L107"/>
    <mergeCell ref="AF836:AF837"/>
    <mergeCell ref="AE814:AE815"/>
    <mergeCell ref="L814:L815"/>
    <mergeCell ref="AE310:AE311"/>
    <mergeCell ref="L310:L311"/>
    <mergeCell ref="AF310:AF311"/>
    <mergeCell ref="AF299:AF300"/>
    <mergeCell ref="AF288:AF289"/>
    <mergeCell ref="AT354:AT355"/>
    <mergeCell ref="AG836:AG837"/>
    <mergeCell ref="AT836:AT837"/>
    <mergeCell ref="AU836:AU837"/>
    <mergeCell ref="A838:A846"/>
    <mergeCell ref="C838:C846"/>
    <mergeCell ref="D838:D846"/>
    <mergeCell ref="E838:E846"/>
    <mergeCell ref="Y836:Y837"/>
    <mergeCell ref="Z836:Z837"/>
    <mergeCell ref="AA836:AA837"/>
    <mergeCell ref="AB836:AB837"/>
    <mergeCell ref="AC836:AC837"/>
    <mergeCell ref="AD836:AD837"/>
    <mergeCell ref="S836:S837"/>
    <mergeCell ref="T836:T837"/>
    <mergeCell ref="U836:U837"/>
    <mergeCell ref="V836:V837"/>
    <mergeCell ref="W836:W837"/>
    <mergeCell ref="X836:X837"/>
    <mergeCell ref="M836:M837"/>
    <mergeCell ref="N836:N837"/>
    <mergeCell ref="AE836:AE837"/>
    <mergeCell ref="L836:L837"/>
    <mergeCell ref="A836:A837"/>
    <mergeCell ref="C836:C837"/>
    <mergeCell ref="D836:D837"/>
    <mergeCell ref="E836:E837"/>
    <mergeCell ref="F836:F837"/>
    <mergeCell ref="B836:B837"/>
    <mergeCell ref="O836:O837"/>
    <mergeCell ref="P836:P837"/>
    <mergeCell ref="P354:P355"/>
    <mergeCell ref="Q354:Q355"/>
    <mergeCell ref="A354:A355"/>
    <mergeCell ref="C354:C355"/>
    <mergeCell ref="D354:D355"/>
    <mergeCell ref="E354:E355"/>
    <mergeCell ref="F354:F355"/>
    <mergeCell ref="AK354:AK355"/>
    <mergeCell ref="AF354:AF355"/>
    <mergeCell ref="AE354:AE355"/>
    <mergeCell ref="X365:X366"/>
    <mergeCell ref="M365:M366"/>
    <mergeCell ref="N365:N366"/>
    <mergeCell ref="O365:O366"/>
    <mergeCell ref="P365:P366"/>
    <mergeCell ref="Q365:Q366"/>
    <mergeCell ref="R365:R366"/>
    <mergeCell ref="G365:G366"/>
    <mergeCell ref="H365:H366"/>
    <mergeCell ref="I365:I366"/>
    <mergeCell ref="J365:J366"/>
    <mergeCell ref="K365:K366"/>
    <mergeCell ref="L365:L366"/>
    <mergeCell ref="A365:A366"/>
    <mergeCell ref="AG354:AG355"/>
    <mergeCell ref="H814:H815"/>
    <mergeCell ref="I814:I815"/>
    <mergeCell ref="J814:J815"/>
    <mergeCell ref="K814:K815"/>
    <mergeCell ref="C802:C803"/>
    <mergeCell ref="D802:D803"/>
    <mergeCell ref="E802:E803"/>
    <mergeCell ref="F802:F803"/>
    <mergeCell ref="P814:P815"/>
    <mergeCell ref="Q814:Q815"/>
    <mergeCell ref="R814:R815"/>
    <mergeCell ref="G814:G815"/>
    <mergeCell ref="AU354:AU355"/>
    <mergeCell ref="A356:A364"/>
    <mergeCell ref="C356:C364"/>
    <mergeCell ref="D356:D364"/>
    <mergeCell ref="E356:E364"/>
    <mergeCell ref="Y354:Y355"/>
    <mergeCell ref="Z354:Z355"/>
    <mergeCell ref="AA354:AA355"/>
    <mergeCell ref="AB354:AB355"/>
    <mergeCell ref="AC354:AC355"/>
    <mergeCell ref="AD354:AD355"/>
    <mergeCell ref="S354:S355"/>
    <mergeCell ref="T354:T355"/>
    <mergeCell ref="U354:U355"/>
    <mergeCell ref="V354:V355"/>
    <mergeCell ref="W354:W355"/>
    <mergeCell ref="X354:X355"/>
    <mergeCell ref="M354:M355"/>
    <mergeCell ref="N354:N355"/>
    <mergeCell ref="O354:O355"/>
    <mergeCell ref="A602:A603"/>
    <mergeCell ref="C602:C603"/>
    <mergeCell ref="E602:E603"/>
    <mergeCell ref="F602:F603"/>
    <mergeCell ref="W503:W504"/>
    <mergeCell ref="A703:A711"/>
    <mergeCell ref="B703:B711"/>
    <mergeCell ref="C703:C711"/>
    <mergeCell ref="D703:D711"/>
    <mergeCell ref="E703:E711"/>
    <mergeCell ref="AB701:AB702"/>
    <mergeCell ref="AC701:AC702"/>
    <mergeCell ref="AU814:AU815"/>
    <mergeCell ref="A816:A824"/>
    <mergeCell ref="C816:C824"/>
    <mergeCell ref="D816:D824"/>
    <mergeCell ref="E816:E824"/>
    <mergeCell ref="Y814:Y815"/>
    <mergeCell ref="Z814:Z815"/>
    <mergeCell ref="AA814:AA815"/>
    <mergeCell ref="AB814:AB815"/>
    <mergeCell ref="AC814:AC815"/>
    <mergeCell ref="AD814:AD815"/>
    <mergeCell ref="S814:S815"/>
    <mergeCell ref="T814:T815"/>
    <mergeCell ref="U814:U815"/>
    <mergeCell ref="V814:V815"/>
    <mergeCell ref="W814:W815"/>
    <mergeCell ref="X814:X815"/>
    <mergeCell ref="M814:M815"/>
    <mergeCell ref="N814:N815"/>
    <mergeCell ref="O814:O815"/>
    <mergeCell ref="AF814:AF815"/>
    <mergeCell ref="E814:E815"/>
    <mergeCell ref="F814:F815"/>
    <mergeCell ref="A814:A815"/>
    <mergeCell ref="C814:C815"/>
    <mergeCell ref="B814:B815"/>
    <mergeCell ref="AT39:AT40"/>
    <mergeCell ref="AU39:AU40"/>
    <mergeCell ref="A41:A49"/>
    <mergeCell ref="C41:C49"/>
    <mergeCell ref="D41:D49"/>
    <mergeCell ref="E41:E49"/>
    <mergeCell ref="Y39:Y40"/>
    <mergeCell ref="Z39:Z40"/>
    <mergeCell ref="AA39:AA40"/>
    <mergeCell ref="AB39:AB40"/>
    <mergeCell ref="AC39:AC40"/>
    <mergeCell ref="AD39:AD40"/>
    <mergeCell ref="S39:S40"/>
    <mergeCell ref="T39:T40"/>
    <mergeCell ref="U39:U40"/>
    <mergeCell ref="V39:V40"/>
    <mergeCell ref="W39:W40"/>
    <mergeCell ref="X39:X40"/>
    <mergeCell ref="M39:M40"/>
    <mergeCell ref="N39:N40"/>
    <mergeCell ref="O39:O40"/>
    <mergeCell ref="P39:P40"/>
    <mergeCell ref="Q39:Q40"/>
    <mergeCell ref="R39:R40"/>
    <mergeCell ref="G39:G40"/>
    <mergeCell ref="H39:H40"/>
    <mergeCell ref="I39:I40"/>
    <mergeCell ref="J39:J40"/>
    <mergeCell ref="B41:B49"/>
    <mergeCell ref="C39:C40"/>
    <mergeCell ref="D39:D40"/>
    <mergeCell ref="E39:E40"/>
    <mergeCell ref="AT95:AT96"/>
    <mergeCell ref="AU95:AU96"/>
    <mergeCell ref="A97:A105"/>
    <mergeCell ref="C97:C105"/>
    <mergeCell ref="D97:D105"/>
    <mergeCell ref="E97:E105"/>
    <mergeCell ref="Y95:Y96"/>
    <mergeCell ref="Z95:Z96"/>
    <mergeCell ref="AA95:AA96"/>
    <mergeCell ref="AB95:AB96"/>
    <mergeCell ref="AC95:AC96"/>
    <mergeCell ref="AD95:AD96"/>
    <mergeCell ref="S95:S96"/>
    <mergeCell ref="T95:T96"/>
    <mergeCell ref="U95:U96"/>
    <mergeCell ref="V95:V96"/>
    <mergeCell ref="W95:W96"/>
    <mergeCell ref="X95:X96"/>
    <mergeCell ref="M95:M96"/>
    <mergeCell ref="N95:N96"/>
    <mergeCell ref="AH95:AH96"/>
    <mergeCell ref="AI95:AI96"/>
    <mergeCell ref="AJ95:AJ96"/>
    <mergeCell ref="R95:R96"/>
    <mergeCell ref="G95:G96"/>
    <mergeCell ref="H95:H96"/>
    <mergeCell ref="AM95:AM96"/>
    <mergeCell ref="AS95:AS96"/>
    <mergeCell ref="F39:F40"/>
    <mergeCell ref="AH73:AH74"/>
    <mergeCell ref="AE299:AE300"/>
    <mergeCell ref="L299:L300"/>
    <mergeCell ref="A299:A300"/>
    <mergeCell ref="C299:C300"/>
    <mergeCell ref="D299:D300"/>
    <mergeCell ref="E299:E300"/>
    <mergeCell ref="F299:F300"/>
    <mergeCell ref="K117:K118"/>
    <mergeCell ref="L117:L118"/>
    <mergeCell ref="A117:A118"/>
    <mergeCell ref="C117:C118"/>
    <mergeCell ref="D117:D118"/>
    <mergeCell ref="E117:E118"/>
    <mergeCell ref="AE117:AE118"/>
    <mergeCell ref="C119:C127"/>
    <mergeCell ref="D119:D127"/>
    <mergeCell ref="E119:E127"/>
    <mergeCell ref="Y117:Y118"/>
    <mergeCell ref="Z117:Z118"/>
    <mergeCell ref="AA117:AA118"/>
    <mergeCell ref="AB117:AB118"/>
    <mergeCell ref="AC117:AC118"/>
    <mergeCell ref="AE288:AE289"/>
    <mergeCell ref="A288:A289"/>
    <mergeCell ref="AE128:AE129"/>
    <mergeCell ref="F117:F118"/>
    <mergeCell ref="K128:K129"/>
    <mergeCell ref="C141:C149"/>
    <mergeCell ref="F288:F289"/>
    <mergeCell ref="AG310:AG311"/>
    <mergeCell ref="AT310:AT311"/>
    <mergeCell ref="AU310:AU311"/>
    <mergeCell ref="A312:A320"/>
    <mergeCell ref="C312:C320"/>
    <mergeCell ref="D312:D320"/>
    <mergeCell ref="E312:E320"/>
    <mergeCell ref="Y310:Y311"/>
    <mergeCell ref="Z310:Z311"/>
    <mergeCell ref="AA310:AA311"/>
    <mergeCell ref="AB310:AB311"/>
    <mergeCell ref="AC310:AC311"/>
    <mergeCell ref="AD310:AD311"/>
    <mergeCell ref="S310:S311"/>
    <mergeCell ref="T310:T311"/>
    <mergeCell ref="U310:U311"/>
    <mergeCell ref="V310:V311"/>
    <mergeCell ref="W310:W311"/>
    <mergeCell ref="X310:X311"/>
    <mergeCell ref="M310:M311"/>
    <mergeCell ref="N310:N311"/>
    <mergeCell ref="O310:O311"/>
    <mergeCell ref="P310:P311"/>
    <mergeCell ref="Q310:Q311"/>
    <mergeCell ref="R310:R311"/>
    <mergeCell ref="G310:G311"/>
    <mergeCell ref="H310:H311"/>
    <mergeCell ref="I310:I311"/>
    <mergeCell ref="J310:J311"/>
    <mergeCell ref="R277:R278"/>
    <mergeCell ref="K310:K311"/>
    <mergeCell ref="A310:A311"/>
    <mergeCell ref="C310:C311"/>
    <mergeCell ref="AG299:AG300"/>
    <mergeCell ref="AT299:AT300"/>
    <mergeCell ref="AU299:AU300"/>
    <mergeCell ref="A301:A309"/>
    <mergeCell ref="C301:C309"/>
    <mergeCell ref="D301:D309"/>
    <mergeCell ref="E301:E309"/>
    <mergeCell ref="Y299:Y300"/>
    <mergeCell ref="Z299:Z300"/>
    <mergeCell ref="AA299:AA300"/>
    <mergeCell ref="AB299:AB300"/>
    <mergeCell ref="AC299:AC300"/>
    <mergeCell ref="AD299:AD300"/>
    <mergeCell ref="S299:S300"/>
    <mergeCell ref="T299:T300"/>
    <mergeCell ref="U299:U300"/>
    <mergeCell ref="V299:V300"/>
    <mergeCell ref="W299:W300"/>
    <mergeCell ref="X299:X300"/>
    <mergeCell ref="M299:M300"/>
    <mergeCell ref="N299:N300"/>
    <mergeCell ref="O299:O300"/>
    <mergeCell ref="P299:P300"/>
    <mergeCell ref="Q299:Q300"/>
    <mergeCell ref="R299:R300"/>
    <mergeCell ref="G299:G300"/>
    <mergeCell ref="H299:H300"/>
    <mergeCell ref="I299:I300"/>
    <mergeCell ref="J299:J300"/>
    <mergeCell ref="K299:K300"/>
    <mergeCell ref="AJ299:AJ300"/>
    <mergeCell ref="AH299:AH300"/>
    <mergeCell ref="AU288:AU289"/>
    <mergeCell ref="A290:A298"/>
    <mergeCell ref="C290:C298"/>
    <mergeCell ref="D290:D298"/>
    <mergeCell ref="E290:E298"/>
    <mergeCell ref="Y288:Y289"/>
    <mergeCell ref="Z288:Z289"/>
    <mergeCell ref="AA288:AA289"/>
    <mergeCell ref="AB288:AB289"/>
    <mergeCell ref="AC288:AC289"/>
    <mergeCell ref="AD288:AD289"/>
    <mergeCell ref="S288:S289"/>
    <mergeCell ref="T288:T289"/>
    <mergeCell ref="U288:U289"/>
    <mergeCell ref="V288:V289"/>
    <mergeCell ref="W288:W289"/>
    <mergeCell ref="X288:X289"/>
    <mergeCell ref="M288:M289"/>
    <mergeCell ref="N288:N289"/>
    <mergeCell ref="O288:O289"/>
    <mergeCell ref="P288:P289"/>
    <mergeCell ref="Q288:Q289"/>
    <mergeCell ref="R288:R289"/>
    <mergeCell ref="G288:G289"/>
    <mergeCell ref="H288:H289"/>
    <mergeCell ref="I288:I289"/>
    <mergeCell ref="J288:J289"/>
    <mergeCell ref="K288:K289"/>
    <mergeCell ref="L288:L289"/>
    <mergeCell ref="C288:C289"/>
    <mergeCell ref="AU277:AU278"/>
    <mergeCell ref="A279:A287"/>
    <mergeCell ref="C279:C287"/>
    <mergeCell ref="D279:D287"/>
    <mergeCell ref="E279:E287"/>
    <mergeCell ref="Y277:Y278"/>
    <mergeCell ref="Z277:Z278"/>
    <mergeCell ref="AA277:AA278"/>
    <mergeCell ref="AB277:AB278"/>
    <mergeCell ref="AC277:AC278"/>
    <mergeCell ref="AD277:AD278"/>
    <mergeCell ref="S277:S278"/>
    <mergeCell ref="T277:T278"/>
    <mergeCell ref="U277:U278"/>
    <mergeCell ref="V277:V278"/>
    <mergeCell ref="W277:W278"/>
    <mergeCell ref="X277:X278"/>
    <mergeCell ref="M277:M278"/>
    <mergeCell ref="N277:N278"/>
    <mergeCell ref="O277:O278"/>
    <mergeCell ref="P277:P278"/>
    <mergeCell ref="Q277:Q278"/>
    <mergeCell ref="J277:J278"/>
    <mergeCell ref="K277:K278"/>
    <mergeCell ref="L277:L278"/>
    <mergeCell ref="A277:A278"/>
    <mergeCell ref="C277:C278"/>
    <mergeCell ref="D277:D278"/>
    <mergeCell ref="AE277:AE278"/>
    <mergeCell ref="E277:E278"/>
    <mergeCell ref="F277:F278"/>
    <mergeCell ref="AF266:AF267"/>
    <mergeCell ref="AG266:AG267"/>
    <mergeCell ref="AT266:AT267"/>
    <mergeCell ref="AH288:AH289"/>
    <mergeCell ref="AI288:AI289"/>
    <mergeCell ref="AJ288:AJ289"/>
    <mergeCell ref="AF277:AF278"/>
    <mergeCell ref="AG277:AG278"/>
    <mergeCell ref="AT277:AT278"/>
    <mergeCell ref="D288:D289"/>
    <mergeCell ref="E288:E289"/>
    <mergeCell ref="AG288:AG289"/>
    <mergeCell ref="AT288:AT289"/>
    <mergeCell ref="AU266:AU267"/>
    <mergeCell ref="A268:A276"/>
    <mergeCell ref="C268:C276"/>
    <mergeCell ref="D268:D276"/>
    <mergeCell ref="E268:E276"/>
    <mergeCell ref="Y266:Y267"/>
    <mergeCell ref="Z266:Z267"/>
    <mergeCell ref="AA266:AA267"/>
    <mergeCell ref="AB266:AB267"/>
    <mergeCell ref="AC266:AC267"/>
    <mergeCell ref="AD266:AD267"/>
    <mergeCell ref="S266:S267"/>
    <mergeCell ref="T266:T267"/>
    <mergeCell ref="U266:U267"/>
    <mergeCell ref="V266:V267"/>
    <mergeCell ref="W266:W267"/>
    <mergeCell ref="X266:X267"/>
    <mergeCell ref="M266:M267"/>
    <mergeCell ref="N266:N267"/>
    <mergeCell ref="O266:O267"/>
    <mergeCell ref="P266:P267"/>
    <mergeCell ref="Q266:Q267"/>
    <mergeCell ref="R266:R267"/>
    <mergeCell ref="G266:G267"/>
    <mergeCell ref="H266:H267"/>
    <mergeCell ref="I266:I267"/>
    <mergeCell ref="J266:J267"/>
    <mergeCell ref="K266:K267"/>
    <mergeCell ref="AE266:AE267"/>
    <mergeCell ref="L266:L267"/>
    <mergeCell ref="A266:A267"/>
    <mergeCell ref="C266:C267"/>
    <mergeCell ref="A1046:A1054"/>
    <mergeCell ref="C1046:C1054"/>
    <mergeCell ref="D1046:D1054"/>
    <mergeCell ref="E1046:E1054"/>
    <mergeCell ref="Y1044:Y1045"/>
    <mergeCell ref="Z1044:Z1045"/>
    <mergeCell ref="AA1044:AA1045"/>
    <mergeCell ref="AB1044:AB1045"/>
    <mergeCell ref="AC1044:AC1045"/>
    <mergeCell ref="AD1044:AD1045"/>
    <mergeCell ref="S1044:S1045"/>
    <mergeCell ref="T1044:T1045"/>
    <mergeCell ref="U1044:U1045"/>
    <mergeCell ref="V1044:V1045"/>
    <mergeCell ref="W1044:W1045"/>
    <mergeCell ref="X1044:X1045"/>
    <mergeCell ref="M1044:M1045"/>
    <mergeCell ref="N1044:N1045"/>
    <mergeCell ref="O1044:O1045"/>
    <mergeCell ref="G1044:G1045"/>
    <mergeCell ref="H1044:H1045"/>
    <mergeCell ref="I1044:I1045"/>
    <mergeCell ref="J1044:J1045"/>
    <mergeCell ref="A1044:A1045"/>
    <mergeCell ref="C1044:C1045"/>
    <mergeCell ref="D1044:D1045"/>
    <mergeCell ref="E1044:E1045"/>
    <mergeCell ref="B1044:B1045"/>
    <mergeCell ref="B1046:B1054"/>
    <mergeCell ref="F1044:F1045"/>
    <mergeCell ref="AE802:AE803"/>
    <mergeCell ref="AF802:AF803"/>
    <mergeCell ref="AG802:AG803"/>
    <mergeCell ref="AE1044:AE1045"/>
    <mergeCell ref="AF1044:AF1045"/>
    <mergeCell ref="AG1044:AG1045"/>
    <mergeCell ref="A827:A835"/>
    <mergeCell ref="C827:C835"/>
    <mergeCell ref="Q825:Q826"/>
    <mergeCell ref="R825:R826"/>
    <mergeCell ref="S825:S826"/>
    <mergeCell ref="T825:T826"/>
    <mergeCell ref="U825:U826"/>
    <mergeCell ref="V825:V826"/>
    <mergeCell ref="W825:W826"/>
    <mergeCell ref="X825:X826"/>
    <mergeCell ref="Y825:Y826"/>
    <mergeCell ref="Z825:Z826"/>
    <mergeCell ref="L825:L826"/>
    <mergeCell ref="M825:M826"/>
    <mergeCell ref="N825:N826"/>
    <mergeCell ref="AT802:AT803"/>
    <mergeCell ref="AU802:AU803"/>
    <mergeCell ref="A804:A813"/>
    <mergeCell ref="C804:C813"/>
    <mergeCell ref="D804:D813"/>
    <mergeCell ref="E804:E813"/>
    <mergeCell ref="Y802:Y803"/>
    <mergeCell ref="Z802:Z803"/>
    <mergeCell ref="AA802:AA803"/>
    <mergeCell ref="AB802:AB803"/>
    <mergeCell ref="AC802:AC803"/>
    <mergeCell ref="AD802:AD803"/>
    <mergeCell ref="S802:S803"/>
    <mergeCell ref="T802:T803"/>
    <mergeCell ref="U802:U803"/>
    <mergeCell ref="V802:V803"/>
    <mergeCell ref="W802:W803"/>
    <mergeCell ref="X802:X803"/>
    <mergeCell ref="M802:M803"/>
    <mergeCell ref="N802:N803"/>
    <mergeCell ref="O802:O803"/>
    <mergeCell ref="P802:P803"/>
    <mergeCell ref="Q802:Q803"/>
    <mergeCell ref="R802:R803"/>
    <mergeCell ref="G802:G803"/>
    <mergeCell ref="H802:H803"/>
    <mergeCell ref="I802:I803"/>
    <mergeCell ref="J802:J803"/>
    <mergeCell ref="K802:K803"/>
    <mergeCell ref="L802:L803"/>
    <mergeCell ref="A802:A803"/>
    <mergeCell ref="AT1044:AT1045"/>
    <mergeCell ref="AU1044:AU1045"/>
    <mergeCell ref="AG814:AG815"/>
    <mergeCell ref="AT814:AT815"/>
    <mergeCell ref="D814:D815"/>
    <mergeCell ref="AB255:AB256"/>
    <mergeCell ref="AC255:AC256"/>
    <mergeCell ref="AD255:AD256"/>
    <mergeCell ref="S255:S256"/>
    <mergeCell ref="T255:T256"/>
    <mergeCell ref="U255:U256"/>
    <mergeCell ref="V255:V256"/>
    <mergeCell ref="W255:W256"/>
    <mergeCell ref="X255:X256"/>
    <mergeCell ref="M255:M256"/>
    <mergeCell ref="N255:N256"/>
    <mergeCell ref="O255:O256"/>
    <mergeCell ref="P255:P256"/>
    <mergeCell ref="Q255:Q256"/>
    <mergeCell ref="R255:R256"/>
    <mergeCell ref="G255:G256"/>
    <mergeCell ref="H255:H256"/>
    <mergeCell ref="I255:I256"/>
    <mergeCell ref="J255:J256"/>
    <mergeCell ref="K255:K256"/>
    <mergeCell ref="L255:L256"/>
    <mergeCell ref="Y255:Y256"/>
    <mergeCell ref="Z255:Z256"/>
    <mergeCell ref="AA255:AA256"/>
    <mergeCell ref="D827:D835"/>
    <mergeCell ref="E827:E835"/>
    <mergeCell ref="P825:P826"/>
    <mergeCell ref="AU244:AU245"/>
    <mergeCell ref="AU247:AU248"/>
    <mergeCell ref="AU250:AU251"/>
    <mergeCell ref="AU253:AU254"/>
    <mergeCell ref="A255:A256"/>
    <mergeCell ref="C255:C256"/>
    <mergeCell ref="D255:D256"/>
    <mergeCell ref="E255:E256"/>
    <mergeCell ref="F255:F256"/>
    <mergeCell ref="AE255:AE256"/>
    <mergeCell ref="AF255:AF256"/>
    <mergeCell ref="AG255:AG256"/>
    <mergeCell ref="AT255:AT256"/>
    <mergeCell ref="AU255:AU256"/>
    <mergeCell ref="AF241:AF242"/>
    <mergeCell ref="AG241:AG242"/>
    <mergeCell ref="AT241:AT242"/>
    <mergeCell ref="AU241:AU242"/>
    <mergeCell ref="A243:A254"/>
    <mergeCell ref="C243:C254"/>
    <mergeCell ref="D243:D254"/>
    <mergeCell ref="E243:E254"/>
    <mergeCell ref="Y241:Y242"/>
    <mergeCell ref="Z241:Z242"/>
    <mergeCell ref="AA241:AA242"/>
    <mergeCell ref="AB241:AB242"/>
    <mergeCell ref="AC241:AC242"/>
    <mergeCell ref="AD241:AD242"/>
    <mergeCell ref="S241:S242"/>
    <mergeCell ref="T241:T242"/>
    <mergeCell ref="R241:R242"/>
    <mergeCell ref="G241:G242"/>
    <mergeCell ref="AF17:AF18"/>
    <mergeCell ref="AG17:AG18"/>
    <mergeCell ref="AE230:AE231"/>
    <mergeCell ref="L230:L231"/>
    <mergeCell ref="I230:I231"/>
    <mergeCell ref="J230:J231"/>
    <mergeCell ref="K230:K231"/>
    <mergeCell ref="AF230:AF231"/>
    <mergeCell ref="AG230:AG231"/>
    <mergeCell ref="Z208:Z209"/>
    <mergeCell ref="AA208:AA209"/>
    <mergeCell ref="AB208:AB209"/>
    <mergeCell ref="AC208:AC209"/>
    <mergeCell ref="AD208:AD209"/>
    <mergeCell ref="S208:S209"/>
    <mergeCell ref="T208:T209"/>
    <mergeCell ref="U208:U209"/>
    <mergeCell ref="AE95:AE96"/>
    <mergeCell ref="AF95:AF96"/>
    <mergeCell ref="AG95:AG96"/>
    <mergeCell ref="AE39:AE40"/>
    <mergeCell ref="AF39:AF40"/>
    <mergeCell ref="AG39:AG40"/>
    <mergeCell ref="Q106:Q107"/>
    <mergeCell ref="R106:R107"/>
    <mergeCell ref="O95:O96"/>
    <mergeCell ref="P95:P96"/>
    <mergeCell ref="Q95:Q96"/>
    <mergeCell ref="J208:J209"/>
    <mergeCell ref="K208:K209"/>
    <mergeCell ref="AE106:AE107"/>
    <mergeCell ref="AF106:AF107"/>
    <mergeCell ref="AT17:AT18"/>
    <mergeCell ref="AU17:AU18"/>
    <mergeCell ref="A19:A27"/>
    <mergeCell ref="C19:C27"/>
    <mergeCell ref="D19:D27"/>
    <mergeCell ref="E19:E27"/>
    <mergeCell ref="Y17:Y18"/>
    <mergeCell ref="Z17:Z18"/>
    <mergeCell ref="AA17:AA18"/>
    <mergeCell ref="AB17:AB18"/>
    <mergeCell ref="AC17:AC18"/>
    <mergeCell ref="AD17:AD18"/>
    <mergeCell ref="S17:S18"/>
    <mergeCell ref="T17:T18"/>
    <mergeCell ref="U17:U18"/>
    <mergeCell ref="V17:V18"/>
    <mergeCell ref="W17:W18"/>
    <mergeCell ref="X17:X18"/>
    <mergeCell ref="M17:M18"/>
    <mergeCell ref="N17:N18"/>
    <mergeCell ref="O17:O18"/>
    <mergeCell ref="P17:P18"/>
    <mergeCell ref="Q17:Q18"/>
    <mergeCell ref="R17:R18"/>
    <mergeCell ref="G17:G18"/>
    <mergeCell ref="H17:H18"/>
    <mergeCell ref="I17:I18"/>
    <mergeCell ref="J17:J18"/>
    <mergeCell ref="K17:K18"/>
    <mergeCell ref="L17:L18"/>
    <mergeCell ref="A17:A18"/>
    <mergeCell ref="AE17:AE18"/>
    <mergeCell ref="AE241:AE242"/>
    <mergeCell ref="I95:I96"/>
    <mergeCell ref="J95:J96"/>
    <mergeCell ref="K95:K96"/>
    <mergeCell ref="L95:L96"/>
    <mergeCell ref="A95:A96"/>
    <mergeCell ref="C95:C96"/>
    <mergeCell ref="D95:D96"/>
    <mergeCell ref="G230:G231"/>
    <mergeCell ref="H230:H231"/>
    <mergeCell ref="U241:U242"/>
    <mergeCell ref="V241:V242"/>
    <mergeCell ref="W241:W242"/>
    <mergeCell ref="X241:X242"/>
    <mergeCell ref="M241:M242"/>
    <mergeCell ref="N241:N242"/>
    <mergeCell ref="O241:O242"/>
    <mergeCell ref="P241:P242"/>
    <mergeCell ref="Q241:Q242"/>
    <mergeCell ref="A230:A231"/>
    <mergeCell ref="C230:C231"/>
    <mergeCell ref="D230:D231"/>
    <mergeCell ref="E230:E231"/>
    <mergeCell ref="F230:F231"/>
    <mergeCell ref="G208:G209"/>
    <mergeCell ref="H208:H209"/>
    <mergeCell ref="I208:I209"/>
    <mergeCell ref="B106:B107"/>
    <mergeCell ref="K139:K140"/>
    <mergeCell ref="L139:L140"/>
    <mergeCell ref="A139:A140"/>
    <mergeCell ref="C139:C140"/>
    <mergeCell ref="A128:A129"/>
    <mergeCell ref="C128:C129"/>
    <mergeCell ref="D128:D129"/>
    <mergeCell ref="E128:E129"/>
    <mergeCell ref="F128:F129"/>
    <mergeCell ref="D172:D173"/>
    <mergeCell ref="E172:E173"/>
    <mergeCell ref="F172:F173"/>
    <mergeCell ref="C161:C162"/>
    <mergeCell ref="C106:C107"/>
    <mergeCell ref="D106:D107"/>
    <mergeCell ref="E106:E107"/>
    <mergeCell ref="F106:F107"/>
    <mergeCell ref="G117:G118"/>
    <mergeCell ref="H117:H118"/>
    <mergeCell ref="I117:I118"/>
    <mergeCell ref="J117:J118"/>
    <mergeCell ref="D141:D149"/>
    <mergeCell ref="E141:E149"/>
    <mergeCell ref="G139:G140"/>
    <mergeCell ref="H139:H140"/>
    <mergeCell ref="I139:I140"/>
    <mergeCell ref="J139:J140"/>
    <mergeCell ref="A150:A151"/>
    <mergeCell ref="C150:C151"/>
    <mergeCell ref="D150:D151"/>
    <mergeCell ref="E150:E151"/>
    <mergeCell ref="F150:F151"/>
    <mergeCell ref="A163:A171"/>
    <mergeCell ref="C163:C171"/>
    <mergeCell ref="D163:D171"/>
    <mergeCell ref="A141:A149"/>
    <mergeCell ref="AB230:AB231"/>
    <mergeCell ref="AC230:AC231"/>
    <mergeCell ref="AD230:AD231"/>
    <mergeCell ref="S230:S231"/>
    <mergeCell ref="T230:T231"/>
    <mergeCell ref="U230:U231"/>
    <mergeCell ref="V230:V231"/>
    <mergeCell ref="W230:W231"/>
    <mergeCell ref="X230:X231"/>
    <mergeCell ref="M230:M231"/>
    <mergeCell ref="N230:N231"/>
    <mergeCell ref="O230:O231"/>
    <mergeCell ref="P230:P231"/>
    <mergeCell ref="Q230:Q231"/>
    <mergeCell ref="R230:R231"/>
    <mergeCell ref="D139:D140"/>
    <mergeCell ref="E139:E140"/>
    <mergeCell ref="F139:F140"/>
    <mergeCell ref="K172:K173"/>
    <mergeCell ref="L172:L173"/>
    <mergeCell ref="O150:O151"/>
    <mergeCell ref="V139:V140"/>
    <mergeCell ref="W139:W140"/>
    <mergeCell ref="X139:X140"/>
    <mergeCell ref="M139:M140"/>
    <mergeCell ref="E163:E171"/>
    <mergeCell ref="AB161:AB162"/>
    <mergeCell ref="AC161:AC162"/>
    <mergeCell ref="AD161:AD162"/>
    <mergeCell ref="S161:S162"/>
    <mergeCell ref="T161:T162"/>
    <mergeCell ref="U161:U162"/>
    <mergeCell ref="A1:AU2"/>
    <mergeCell ref="A3:AU3"/>
    <mergeCell ref="A4:F4"/>
    <mergeCell ref="V4:X4"/>
    <mergeCell ref="Y4:AA4"/>
    <mergeCell ref="AB4:AD4"/>
    <mergeCell ref="AE4:AG4"/>
    <mergeCell ref="A208:A209"/>
    <mergeCell ref="C208:C209"/>
    <mergeCell ref="D208:D209"/>
    <mergeCell ref="E208:E209"/>
    <mergeCell ref="F208:F209"/>
    <mergeCell ref="G4:I4"/>
    <mergeCell ref="J4:L4"/>
    <mergeCell ref="M4:O4"/>
    <mergeCell ref="P4:R4"/>
    <mergeCell ref="S4:U4"/>
    <mergeCell ref="AF208:AF209"/>
    <mergeCell ref="AG208:AG209"/>
    <mergeCell ref="AT208:AT209"/>
    <mergeCell ref="C17:C18"/>
    <mergeCell ref="D17:D18"/>
    <mergeCell ref="E17:E18"/>
    <mergeCell ref="F17:F18"/>
    <mergeCell ref="E95:E96"/>
    <mergeCell ref="F95:F96"/>
    <mergeCell ref="K39:K40"/>
    <mergeCell ref="L39:L40"/>
    <mergeCell ref="A39:A40"/>
    <mergeCell ref="D161:D162"/>
    <mergeCell ref="AE208:AE209"/>
    <mergeCell ref="L208:L209"/>
    <mergeCell ref="O825:O826"/>
    <mergeCell ref="B825:B826"/>
    <mergeCell ref="B827:B835"/>
    <mergeCell ref="C825:C826"/>
    <mergeCell ref="D825:D826"/>
    <mergeCell ref="E825:E826"/>
    <mergeCell ref="F825:F826"/>
    <mergeCell ref="G825:G826"/>
    <mergeCell ref="H825:H826"/>
    <mergeCell ref="I825:I826"/>
    <mergeCell ref="AU208:AU209"/>
    <mergeCell ref="AU825:AU826"/>
    <mergeCell ref="AB825:AB826"/>
    <mergeCell ref="AU230:AU231"/>
    <mergeCell ref="AH241:AH242"/>
    <mergeCell ref="AI241:AI242"/>
    <mergeCell ref="AJ241:AJ242"/>
    <mergeCell ref="AH255:AH256"/>
    <mergeCell ref="AI255:AI256"/>
    <mergeCell ref="AJ255:AJ256"/>
    <mergeCell ref="AH266:AH267"/>
    <mergeCell ref="AI266:AI267"/>
    <mergeCell ref="AJ266:AJ267"/>
    <mergeCell ref="AH277:AH278"/>
    <mergeCell ref="AI277:AI278"/>
    <mergeCell ref="AJ277:AJ278"/>
    <mergeCell ref="Y230:Y231"/>
    <mergeCell ref="Z230:Z231"/>
    <mergeCell ref="AA230:AA231"/>
    <mergeCell ref="AI299:AI300"/>
    <mergeCell ref="AH310:AH311"/>
    <mergeCell ref="AI310:AI311"/>
    <mergeCell ref="A210:A218"/>
    <mergeCell ref="C210:C218"/>
    <mergeCell ref="D210:D218"/>
    <mergeCell ref="E210:E218"/>
    <mergeCell ref="Y208:Y209"/>
    <mergeCell ref="V208:V209"/>
    <mergeCell ref="W208:W209"/>
    <mergeCell ref="X208:X209"/>
    <mergeCell ref="M208:M209"/>
    <mergeCell ref="N208:N209"/>
    <mergeCell ref="O208:O209"/>
    <mergeCell ref="P208:P209"/>
    <mergeCell ref="Q208:Q209"/>
    <mergeCell ref="R208:R209"/>
    <mergeCell ref="AG825:AG826"/>
    <mergeCell ref="AT825:AT826"/>
    <mergeCell ref="AT230:AT231"/>
    <mergeCell ref="AC825:AC826"/>
    <mergeCell ref="AD825:AD826"/>
    <mergeCell ref="AE825:AE826"/>
    <mergeCell ref="AF825:AF826"/>
    <mergeCell ref="A825:A826"/>
    <mergeCell ref="A232:A240"/>
    <mergeCell ref="C232:C240"/>
    <mergeCell ref="D232:D240"/>
    <mergeCell ref="AJ208:AJ209"/>
    <mergeCell ref="AH219:AH220"/>
    <mergeCell ref="AI219:AI220"/>
    <mergeCell ref="AJ219:AJ220"/>
    <mergeCell ref="AH230:AH231"/>
    <mergeCell ref="AI230:AI231"/>
    <mergeCell ref="AJ230:AJ231"/>
    <mergeCell ref="AH4:AJ4"/>
    <mergeCell ref="AH5:AH6"/>
    <mergeCell ref="AI5:AI6"/>
    <mergeCell ref="AJ5:AJ6"/>
    <mergeCell ref="AH17:AH18"/>
    <mergeCell ref="AI17:AI18"/>
    <mergeCell ref="AJ17:AJ18"/>
    <mergeCell ref="AH28:AH29"/>
    <mergeCell ref="AI28:AI29"/>
    <mergeCell ref="AJ28:AJ29"/>
    <mergeCell ref="AH39:AH40"/>
    <mergeCell ref="AI39:AI40"/>
    <mergeCell ref="AJ39:AJ40"/>
    <mergeCell ref="AH50:AH51"/>
    <mergeCell ref="AI50:AI51"/>
    <mergeCell ref="AJ50:AJ51"/>
    <mergeCell ref="AH61:AH62"/>
    <mergeCell ref="AI61:AI62"/>
    <mergeCell ref="AJ61:AJ62"/>
    <mergeCell ref="AI73:AI74"/>
    <mergeCell ref="AJ73:AJ74"/>
    <mergeCell ref="AH84:AH85"/>
    <mergeCell ref="AI84:AI85"/>
    <mergeCell ref="AJ84:AJ85"/>
    <mergeCell ref="D602:D603"/>
    <mergeCell ref="AH117:AH118"/>
    <mergeCell ref="AI117:AI118"/>
    <mergeCell ref="AJ117:AJ118"/>
    <mergeCell ref="AH128:AH129"/>
    <mergeCell ref="AI128:AI129"/>
    <mergeCell ref="AJ128:AJ129"/>
    <mergeCell ref="AH139:AH140"/>
    <mergeCell ref="AI139:AI140"/>
    <mergeCell ref="AJ139:AJ140"/>
    <mergeCell ref="AH150:AH151"/>
    <mergeCell ref="AI150:AI151"/>
    <mergeCell ref="AJ150:AJ151"/>
    <mergeCell ref="AH161:AH162"/>
    <mergeCell ref="AI161:AI162"/>
    <mergeCell ref="AJ161:AJ162"/>
    <mergeCell ref="AH172:AH173"/>
    <mergeCell ref="AI172:AI173"/>
    <mergeCell ref="AJ172:AJ173"/>
    <mergeCell ref="AH183:AH184"/>
    <mergeCell ref="AI183:AI184"/>
    <mergeCell ref="AJ183:AJ184"/>
    <mergeCell ref="AH197:AH198"/>
    <mergeCell ref="AI197:AI198"/>
    <mergeCell ref="AJ197:AJ198"/>
    <mergeCell ref="AH208:AH209"/>
    <mergeCell ref="AI208:AI209"/>
    <mergeCell ref="AJ310:AJ311"/>
    <mergeCell ref="AH332:AH333"/>
    <mergeCell ref="AI332:AI333"/>
    <mergeCell ref="AJ332:AJ333"/>
    <mergeCell ref="AH343:AH344"/>
    <mergeCell ref="AI343:AI344"/>
    <mergeCell ref="AJ343:AJ344"/>
    <mergeCell ref="AH321:AH322"/>
    <mergeCell ref="AI321:AI322"/>
    <mergeCell ref="AJ321:AJ322"/>
    <mergeCell ref="AH398:AH399"/>
    <mergeCell ref="AI398:AI399"/>
    <mergeCell ref="AJ398:AJ399"/>
    <mergeCell ref="AH387:AH388"/>
    <mergeCell ref="AI387:AI388"/>
    <mergeCell ref="AJ387:AJ388"/>
    <mergeCell ref="AH409:AH410"/>
    <mergeCell ref="AI409:AI410"/>
    <mergeCell ref="AJ409:AJ410"/>
    <mergeCell ref="AH437:AH438"/>
    <mergeCell ref="AI437:AI438"/>
    <mergeCell ref="AJ437:AJ438"/>
    <mergeCell ref="AJ459:AJ460"/>
    <mergeCell ref="AH470:AH471"/>
    <mergeCell ref="AI470:AI471"/>
    <mergeCell ref="AJ470:AJ471"/>
    <mergeCell ref="AH448:AH449"/>
    <mergeCell ref="AI448:AI449"/>
    <mergeCell ref="AJ448:AJ449"/>
    <mergeCell ref="AH481:AH482"/>
    <mergeCell ref="AI481:AI482"/>
    <mergeCell ref="AJ481:AJ482"/>
    <mergeCell ref="AH354:AH355"/>
    <mergeCell ref="AI354:AI355"/>
    <mergeCell ref="AJ354:AJ355"/>
    <mergeCell ref="AH365:AH366"/>
    <mergeCell ref="AI365:AI366"/>
    <mergeCell ref="AJ365:AJ366"/>
    <mergeCell ref="AH376:AH377"/>
    <mergeCell ref="AI376:AI377"/>
    <mergeCell ref="AJ376:AJ377"/>
    <mergeCell ref="AH459:AH460"/>
    <mergeCell ref="AI459:AI460"/>
    <mergeCell ref="AH503:AH504"/>
    <mergeCell ref="AI503:AI504"/>
    <mergeCell ref="AJ503:AJ504"/>
    <mergeCell ref="AH514:AH515"/>
    <mergeCell ref="AI514:AI515"/>
    <mergeCell ref="AJ514:AJ515"/>
    <mergeCell ref="AH525:AH526"/>
    <mergeCell ref="AI525:AI526"/>
    <mergeCell ref="AJ525:AJ526"/>
    <mergeCell ref="AH536:AH537"/>
    <mergeCell ref="AI536:AI537"/>
    <mergeCell ref="AJ536:AJ537"/>
    <mergeCell ref="AH547:AH548"/>
    <mergeCell ref="AI547:AI548"/>
    <mergeCell ref="AJ547:AJ548"/>
    <mergeCell ref="AH558:AH559"/>
    <mergeCell ref="AI558:AI559"/>
    <mergeCell ref="AJ558:AJ559"/>
    <mergeCell ref="AJ569:AJ570"/>
    <mergeCell ref="AH580:AH581"/>
    <mergeCell ref="AI580:AI581"/>
    <mergeCell ref="AJ580:AJ581"/>
    <mergeCell ref="AH591:AH592"/>
    <mergeCell ref="AI591:AI592"/>
    <mergeCell ref="AJ591:AJ592"/>
    <mergeCell ref="AH756:AH757"/>
    <mergeCell ref="AI756:AI757"/>
    <mergeCell ref="AJ756:AJ757"/>
    <mergeCell ref="AH768:AH769"/>
    <mergeCell ref="AI768:AI769"/>
    <mergeCell ref="AJ768:AJ769"/>
    <mergeCell ref="AH602:AH603"/>
    <mergeCell ref="AI602:AI603"/>
    <mergeCell ref="AJ602:AJ603"/>
    <mergeCell ref="AI701:AI702"/>
    <mergeCell ref="AJ701:AJ702"/>
    <mergeCell ref="AH635:AH636"/>
    <mergeCell ref="AI635:AI636"/>
    <mergeCell ref="AJ635:AJ636"/>
    <mergeCell ref="AI657:AI658"/>
    <mergeCell ref="AJ657:AJ658"/>
    <mergeCell ref="AI690:AI691"/>
    <mergeCell ref="AJ690:AJ691"/>
    <mergeCell ref="AH679:AH680"/>
    <mergeCell ref="AI679:AI680"/>
    <mergeCell ref="AH701:AH702"/>
    <mergeCell ref="AJ679:AJ680"/>
    <mergeCell ref="AH712:AH713"/>
    <mergeCell ref="AI712:AI713"/>
    <mergeCell ref="AJ712:AJ713"/>
    <mergeCell ref="AH905:AH906"/>
    <mergeCell ref="AI905:AI906"/>
    <mergeCell ref="AJ905:AJ906"/>
    <mergeCell ref="AH927:AH928"/>
    <mergeCell ref="AI927:AI928"/>
    <mergeCell ref="AJ927:AJ928"/>
    <mergeCell ref="AH790:AH791"/>
    <mergeCell ref="AI790:AI791"/>
    <mergeCell ref="AJ790:AJ791"/>
    <mergeCell ref="AH802:AH803"/>
    <mergeCell ref="AI802:AI803"/>
    <mergeCell ref="AJ802:AJ803"/>
    <mergeCell ref="AH814:AH815"/>
    <mergeCell ref="AI814:AI815"/>
    <mergeCell ref="AJ814:AJ815"/>
    <mergeCell ref="AH825:AH826"/>
    <mergeCell ref="AI825:AI826"/>
    <mergeCell ref="AJ825:AJ826"/>
    <mergeCell ref="AH836:AH837"/>
    <mergeCell ref="AI836:AI837"/>
    <mergeCell ref="AJ836:AJ837"/>
    <mergeCell ref="AH847:AH848"/>
    <mergeCell ref="AI847:AI848"/>
    <mergeCell ref="AJ847:AJ848"/>
    <mergeCell ref="AH961:AH962"/>
    <mergeCell ref="AI961:AI962"/>
    <mergeCell ref="AJ961:AJ962"/>
    <mergeCell ref="AH975:AH976"/>
    <mergeCell ref="AI975:AI976"/>
    <mergeCell ref="AJ975:AJ976"/>
    <mergeCell ref="AH989:AH990"/>
    <mergeCell ref="AI989:AI990"/>
    <mergeCell ref="AJ989:AJ990"/>
    <mergeCell ref="AH1000:AH1001"/>
    <mergeCell ref="AI1000:AI1001"/>
    <mergeCell ref="AJ1000:AJ1001"/>
    <mergeCell ref="AH1011:AH1012"/>
    <mergeCell ref="AI1011:AI1012"/>
    <mergeCell ref="AJ1011:AJ1012"/>
    <mergeCell ref="AH1022:AH1023"/>
    <mergeCell ref="AI1022:AI1023"/>
    <mergeCell ref="AJ1022:AJ1023"/>
    <mergeCell ref="AH1033:AH1034"/>
    <mergeCell ref="AI1033:AI1034"/>
    <mergeCell ref="AJ1033:AJ1034"/>
    <mergeCell ref="AH1044:AH1045"/>
    <mergeCell ref="AI1044:AI1045"/>
    <mergeCell ref="AJ1044:AJ1045"/>
    <mergeCell ref="AH1115:AH1116"/>
    <mergeCell ref="AI1115:AI1116"/>
    <mergeCell ref="AJ1115:AJ1116"/>
    <mergeCell ref="AH1201:AH1202"/>
    <mergeCell ref="AI1201:AI1202"/>
    <mergeCell ref="AJ1201:AJ1202"/>
    <mergeCell ref="AH1215:AH1216"/>
    <mergeCell ref="AI1215:AI1216"/>
    <mergeCell ref="AJ1215:AJ1216"/>
    <mergeCell ref="AH1229:AH1230"/>
    <mergeCell ref="AI1229:AI1230"/>
    <mergeCell ref="AJ1229:AJ1230"/>
    <mergeCell ref="AI1067:AI1068"/>
    <mergeCell ref="AJ1067:AJ1068"/>
    <mergeCell ref="AH1055:AH1056"/>
    <mergeCell ref="AI1055:AI1056"/>
    <mergeCell ref="AJ1055:AJ1056"/>
    <mergeCell ref="AH1079:AH1080"/>
    <mergeCell ref="AI1079:AI1080"/>
    <mergeCell ref="AJ1079:AJ1080"/>
    <mergeCell ref="AI1091:AI1092"/>
    <mergeCell ref="AJ1091:AJ1092"/>
    <mergeCell ref="AH1091:AH1092"/>
    <mergeCell ref="AI1126:AI1127"/>
    <mergeCell ref="AJ1126:AJ1127"/>
    <mergeCell ref="AH1137:AH1138"/>
    <mergeCell ref="AH1243:AH1244"/>
    <mergeCell ref="AI1243:AI1244"/>
    <mergeCell ref="AJ1243:AJ1244"/>
    <mergeCell ref="AH1260:AJ1260"/>
    <mergeCell ref="AH1266:AJ1266"/>
    <mergeCell ref="AK4:AM4"/>
    <mergeCell ref="AK5:AK6"/>
    <mergeCell ref="AL5:AL6"/>
    <mergeCell ref="AM5:AM6"/>
    <mergeCell ref="AK17:AK18"/>
    <mergeCell ref="AL17:AL18"/>
    <mergeCell ref="AM17:AM18"/>
    <mergeCell ref="AK28:AK29"/>
    <mergeCell ref="AL28:AL29"/>
    <mergeCell ref="AM28:AM29"/>
    <mergeCell ref="AK39:AK40"/>
    <mergeCell ref="AL39:AL40"/>
    <mergeCell ref="AM39:AM40"/>
    <mergeCell ref="AK50:AK51"/>
    <mergeCell ref="AL50:AL51"/>
    <mergeCell ref="AM50:AM51"/>
    <mergeCell ref="AK61:AK62"/>
    <mergeCell ref="AL61:AL62"/>
    <mergeCell ref="AM61:AM62"/>
    <mergeCell ref="AK73:AK74"/>
    <mergeCell ref="AL73:AL74"/>
    <mergeCell ref="AM73:AM74"/>
    <mergeCell ref="AK84:AK85"/>
    <mergeCell ref="AL84:AL85"/>
    <mergeCell ref="AM84:AM85"/>
    <mergeCell ref="AK95:AK96"/>
    <mergeCell ref="AL95:AL96"/>
    <mergeCell ref="AK299:AK300"/>
    <mergeCell ref="AL299:AL300"/>
    <mergeCell ref="AM299:AM300"/>
    <mergeCell ref="AK310:AK311"/>
    <mergeCell ref="AM365:AM366"/>
    <mergeCell ref="AK106:AK107"/>
    <mergeCell ref="AL106:AL107"/>
    <mergeCell ref="AK117:AK118"/>
    <mergeCell ref="AL117:AL118"/>
    <mergeCell ref="AM117:AM118"/>
    <mergeCell ref="AK128:AK129"/>
    <mergeCell ref="AL128:AL129"/>
    <mergeCell ref="AM128:AM129"/>
    <mergeCell ref="AK161:AK162"/>
    <mergeCell ref="AL161:AL162"/>
    <mergeCell ref="AM161:AM162"/>
    <mergeCell ref="AK172:AK173"/>
    <mergeCell ref="AL172:AL173"/>
    <mergeCell ref="AM172:AM173"/>
    <mergeCell ref="AK183:AK184"/>
    <mergeCell ref="AL183:AL184"/>
    <mergeCell ref="AM183:AM184"/>
    <mergeCell ref="AL376:AL377"/>
    <mergeCell ref="AM376:AM377"/>
    <mergeCell ref="AK398:AK399"/>
    <mergeCell ref="AL398:AL399"/>
    <mergeCell ref="AM398:AM399"/>
    <mergeCell ref="AK197:AK198"/>
    <mergeCell ref="AL197:AL198"/>
    <mergeCell ref="AM197:AM198"/>
    <mergeCell ref="AK208:AK209"/>
    <mergeCell ref="AL208:AL209"/>
    <mergeCell ref="AM208:AM209"/>
    <mergeCell ref="AK219:AK220"/>
    <mergeCell ref="AL219:AL220"/>
    <mergeCell ref="AM219:AM220"/>
    <mergeCell ref="AK230:AK231"/>
    <mergeCell ref="AL230:AL231"/>
    <mergeCell ref="AM230:AM231"/>
    <mergeCell ref="AK241:AK242"/>
    <mergeCell ref="AL241:AL242"/>
    <mergeCell ref="AM241:AM242"/>
    <mergeCell ref="AK255:AK256"/>
    <mergeCell ref="AL255:AL256"/>
    <mergeCell ref="AM255:AM256"/>
    <mergeCell ref="AK266:AK267"/>
    <mergeCell ref="AL266:AL267"/>
    <mergeCell ref="AM266:AM267"/>
    <mergeCell ref="AK277:AK278"/>
    <mergeCell ref="AL277:AL278"/>
    <mergeCell ref="AM277:AM278"/>
    <mergeCell ref="AK288:AK289"/>
    <mergeCell ref="AL288:AL289"/>
    <mergeCell ref="AM288:AM289"/>
    <mergeCell ref="AM602:AM603"/>
    <mergeCell ref="AL657:AL658"/>
    <mergeCell ref="AM657:AM658"/>
    <mergeCell ref="AK690:AK691"/>
    <mergeCell ref="AL690:AL691"/>
    <mergeCell ref="AM690:AM691"/>
    <mergeCell ref="AL310:AL311"/>
    <mergeCell ref="AM310:AM311"/>
    <mergeCell ref="AM437:AM438"/>
    <mergeCell ref="AK459:AK460"/>
    <mergeCell ref="AL459:AL460"/>
    <mergeCell ref="AM459:AM460"/>
    <mergeCell ref="AK448:AK449"/>
    <mergeCell ref="AL448:AL449"/>
    <mergeCell ref="AM448:AM449"/>
    <mergeCell ref="AK470:AK471"/>
    <mergeCell ref="AL470:AL471"/>
    <mergeCell ref="AM470:AM471"/>
    <mergeCell ref="AK481:AK482"/>
    <mergeCell ref="AL481:AL482"/>
    <mergeCell ref="AM481:AM482"/>
    <mergeCell ref="AK332:AK333"/>
    <mergeCell ref="AL332:AL333"/>
    <mergeCell ref="AM332:AM333"/>
    <mergeCell ref="AK343:AK344"/>
    <mergeCell ref="AL343:AL344"/>
    <mergeCell ref="AM343:AM344"/>
    <mergeCell ref="AL354:AL355"/>
    <mergeCell ref="AM354:AM355"/>
    <mergeCell ref="AK365:AK366"/>
    <mergeCell ref="AL365:AL366"/>
    <mergeCell ref="AK376:AK377"/>
    <mergeCell ref="AM701:AM702"/>
    <mergeCell ref="AL745:AL746"/>
    <mergeCell ref="AM745:AM746"/>
    <mergeCell ref="AK679:AK680"/>
    <mergeCell ref="AL679:AL680"/>
    <mergeCell ref="AM679:AM680"/>
    <mergeCell ref="AK409:AK410"/>
    <mergeCell ref="AL409:AL410"/>
    <mergeCell ref="AM409:AM410"/>
    <mergeCell ref="AK423:AK424"/>
    <mergeCell ref="AL423:AL424"/>
    <mergeCell ref="AL668:AL669"/>
    <mergeCell ref="AM668:AM669"/>
    <mergeCell ref="AL712:AL713"/>
    <mergeCell ref="AM712:AM713"/>
    <mergeCell ref="AL734:AL735"/>
    <mergeCell ref="AM734:AM735"/>
    <mergeCell ref="AK635:AK636"/>
    <mergeCell ref="AL635:AL636"/>
    <mergeCell ref="AL492:AL493"/>
    <mergeCell ref="AM492:AM493"/>
    <mergeCell ref="AK503:AK504"/>
    <mergeCell ref="AL503:AL504"/>
    <mergeCell ref="AM503:AM504"/>
    <mergeCell ref="AK514:AK515"/>
    <mergeCell ref="AL514:AL515"/>
    <mergeCell ref="AM514:AM515"/>
    <mergeCell ref="AK525:AK526"/>
    <mergeCell ref="AL525:AL526"/>
    <mergeCell ref="AM525:AM526"/>
    <mergeCell ref="AK602:AK603"/>
    <mergeCell ref="AL602:AL603"/>
    <mergeCell ref="AM836:AM837"/>
    <mergeCell ref="AK847:AK848"/>
    <mergeCell ref="AL847:AL848"/>
    <mergeCell ref="AM847:AM848"/>
    <mergeCell ref="AK858:AK859"/>
    <mergeCell ref="AL858:AL859"/>
    <mergeCell ref="AM858:AM859"/>
    <mergeCell ref="AK872:AK873"/>
    <mergeCell ref="AL872:AL873"/>
    <mergeCell ref="AK883:AK884"/>
    <mergeCell ref="AL883:AL884"/>
    <mergeCell ref="AM883:AM884"/>
    <mergeCell ref="AK894:AK895"/>
    <mergeCell ref="AK547:AK548"/>
    <mergeCell ref="AL547:AL548"/>
    <mergeCell ref="AM547:AM548"/>
    <mergeCell ref="AK558:AK559"/>
    <mergeCell ref="AL558:AL559"/>
    <mergeCell ref="AM558:AM559"/>
    <mergeCell ref="AK569:AK570"/>
    <mergeCell ref="AL569:AL570"/>
    <mergeCell ref="AM569:AM570"/>
    <mergeCell ref="AK580:AK581"/>
    <mergeCell ref="AL580:AL581"/>
    <mergeCell ref="AM580:AM581"/>
    <mergeCell ref="AK591:AK592"/>
    <mergeCell ref="AL591:AL592"/>
    <mergeCell ref="AM591:AM592"/>
    <mergeCell ref="AK756:AK757"/>
    <mergeCell ref="AL756:AL757"/>
    <mergeCell ref="AM756:AM757"/>
    <mergeCell ref="AK701:AK702"/>
    <mergeCell ref="AL938:AL939"/>
    <mergeCell ref="AM938:AM939"/>
    <mergeCell ref="AK949:AK950"/>
    <mergeCell ref="AL949:AL950"/>
    <mergeCell ref="AM949:AM950"/>
    <mergeCell ref="AK961:AK962"/>
    <mergeCell ref="AL961:AL962"/>
    <mergeCell ref="AM961:AM962"/>
    <mergeCell ref="AM975:AM976"/>
    <mergeCell ref="AK975:AK976"/>
    <mergeCell ref="AK989:AK990"/>
    <mergeCell ref="AL989:AL990"/>
    <mergeCell ref="AM989:AM990"/>
    <mergeCell ref="AL905:AL906"/>
    <mergeCell ref="AM905:AM906"/>
    <mergeCell ref="AK779:AK780"/>
    <mergeCell ref="AL779:AL780"/>
    <mergeCell ref="AM779:AM780"/>
    <mergeCell ref="AK790:AK791"/>
    <mergeCell ref="AL790:AL791"/>
    <mergeCell ref="AM790:AM791"/>
    <mergeCell ref="AK802:AK803"/>
    <mergeCell ref="AL802:AL803"/>
    <mergeCell ref="AM802:AM803"/>
    <mergeCell ref="AK814:AK815"/>
    <mergeCell ref="AL814:AL815"/>
    <mergeCell ref="AM814:AM815"/>
    <mergeCell ref="AK825:AK826"/>
    <mergeCell ref="AL825:AL826"/>
    <mergeCell ref="AM825:AM826"/>
    <mergeCell ref="AK836:AK837"/>
    <mergeCell ref="AL836:AL837"/>
    <mergeCell ref="AM894:AM895"/>
    <mergeCell ref="AK905:AK906"/>
    <mergeCell ref="AK1266:AM1266"/>
    <mergeCell ref="AK1115:AK1116"/>
    <mergeCell ref="AL1115:AL1116"/>
    <mergeCell ref="AM1115:AM1116"/>
    <mergeCell ref="AK1201:AK1202"/>
    <mergeCell ref="AL1201:AL1202"/>
    <mergeCell ref="AM1201:AM1202"/>
    <mergeCell ref="AK1215:AK1216"/>
    <mergeCell ref="AL1215:AL1216"/>
    <mergeCell ref="AM1215:AM1216"/>
    <mergeCell ref="AK1229:AK1230"/>
    <mergeCell ref="AL1229:AL1230"/>
    <mergeCell ref="AM1229:AM1230"/>
    <mergeCell ref="AK1243:AK1244"/>
    <mergeCell ref="AL1243:AL1244"/>
    <mergeCell ref="AM1243:AM1244"/>
    <mergeCell ref="AK1033:AK1034"/>
    <mergeCell ref="AL1033:AL1034"/>
    <mergeCell ref="AM1033:AM1034"/>
    <mergeCell ref="AK1260:AM1260"/>
    <mergeCell ref="AL975:AL976"/>
    <mergeCell ref="AK1044:AK1045"/>
    <mergeCell ref="AL1044:AL1045"/>
    <mergeCell ref="AM1044:AM1045"/>
    <mergeCell ref="AL916:AL917"/>
    <mergeCell ref="AM916:AM917"/>
    <mergeCell ref="AK927:AK928"/>
    <mergeCell ref="AL927:AL928"/>
    <mergeCell ref="AM927:AM928"/>
    <mergeCell ref="AK938:AK939"/>
    <mergeCell ref="A701:A702"/>
    <mergeCell ref="B701:B702"/>
    <mergeCell ref="C701:C702"/>
    <mergeCell ref="D701:D702"/>
    <mergeCell ref="E701:E702"/>
    <mergeCell ref="F701:F702"/>
    <mergeCell ref="G701:G702"/>
    <mergeCell ref="H701:H702"/>
    <mergeCell ref="I701:I702"/>
    <mergeCell ref="K701:K702"/>
    <mergeCell ref="L701:L702"/>
    <mergeCell ref="M701:M702"/>
    <mergeCell ref="N701:N702"/>
    <mergeCell ref="O701:O702"/>
    <mergeCell ref="P701:P702"/>
    <mergeCell ref="J701:J702"/>
    <mergeCell ref="AL894:AL895"/>
    <mergeCell ref="AH858:AH859"/>
    <mergeCell ref="AI858:AI859"/>
    <mergeCell ref="AJ858:AJ859"/>
    <mergeCell ref="AH872:AH873"/>
    <mergeCell ref="AI872:AI873"/>
    <mergeCell ref="AJ872:AJ873"/>
    <mergeCell ref="AH883:AH884"/>
    <mergeCell ref="AI883:AI884"/>
    <mergeCell ref="AJ883:AJ884"/>
    <mergeCell ref="AH894:AH895"/>
    <mergeCell ref="AI894:AI895"/>
    <mergeCell ref="AJ894:AJ895"/>
    <mergeCell ref="AA825:AA826"/>
    <mergeCell ref="J825:J826"/>
    <mergeCell ref="K825:K826"/>
    <mergeCell ref="AT701:AT702"/>
    <mergeCell ref="Y701:Y702"/>
    <mergeCell ref="Z701:Z702"/>
    <mergeCell ref="AA701:AA702"/>
    <mergeCell ref="AU701:AU702"/>
    <mergeCell ref="A690:A691"/>
    <mergeCell ref="B690:B691"/>
    <mergeCell ref="C690:C691"/>
    <mergeCell ref="D690:D691"/>
    <mergeCell ref="E690:E691"/>
    <mergeCell ref="F690:F691"/>
    <mergeCell ref="G690:G691"/>
    <mergeCell ref="H690:H691"/>
    <mergeCell ref="I690:I691"/>
    <mergeCell ref="J690:J691"/>
    <mergeCell ref="K690:K691"/>
    <mergeCell ref="L690:L691"/>
    <mergeCell ref="M690:M691"/>
    <mergeCell ref="N690:N691"/>
    <mergeCell ref="O690:O691"/>
    <mergeCell ref="P690:P691"/>
    <mergeCell ref="Q690:Q691"/>
    <mergeCell ref="R690:R691"/>
    <mergeCell ref="S690:S691"/>
    <mergeCell ref="T690:T691"/>
    <mergeCell ref="Y690:Y691"/>
    <mergeCell ref="Z690:Z691"/>
    <mergeCell ref="AA690:AA691"/>
    <mergeCell ref="AB690:AB691"/>
    <mergeCell ref="AC690:AC691"/>
    <mergeCell ref="AL701:AL702"/>
    <mergeCell ref="AH690:AH691"/>
    <mergeCell ref="AT690:AT691"/>
    <mergeCell ref="AU690:AU691"/>
    <mergeCell ref="A692:A700"/>
    <mergeCell ref="B692:B700"/>
    <mergeCell ref="C692:C700"/>
    <mergeCell ref="D692:D700"/>
    <mergeCell ref="E692:E700"/>
    <mergeCell ref="U690:U691"/>
    <mergeCell ref="V690:V691"/>
    <mergeCell ref="W690:W691"/>
    <mergeCell ref="X690:X691"/>
    <mergeCell ref="M668:M669"/>
    <mergeCell ref="N668:N669"/>
    <mergeCell ref="O668:O669"/>
    <mergeCell ref="P668:P669"/>
    <mergeCell ref="AD690:AD691"/>
    <mergeCell ref="S668:S669"/>
    <mergeCell ref="T668:T669"/>
    <mergeCell ref="Y668:Y669"/>
    <mergeCell ref="Z668:Z669"/>
    <mergeCell ref="AA668:AA669"/>
    <mergeCell ref="AB668:AB669"/>
    <mergeCell ref="AC668:AC669"/>
    <mergeCell ref="AD668:AD669"/>
    <mergeCell ref="A679:A680"/>
    <mergeCell ref="B679:B680"/>
    <mergeCell ref="C679:C680"/>
    <mergeCell ref="D679:D680"/>
    <mergeCell ref="E679:E680"/>
    <mergeCell ref="F679:F680"/>
    <mergeCell ref="G679:G680"/>
    <mergeCell ref="Q668:Q669"/>
    <mergeCell ref="R668:R669"/>
    <mergeCell ref="AE668:AE669"/>
    <mergeCell ref="AF668:AF669"/>
    <mergeCell ref="AG668:AG669"/>
    <mergeCell ref="AH668:AH669"/>
    <mergeCell ref="AI668:AI669"/>
    <mergeCell ref="AJ668:AJ669"/>
    <mergeCell ref="AK668:AK669"/>
    <mergeCell ref="U668:U669"/>
    <mergeCell ref="V668:V669"/>
    <mergeCell ref="W668:W669"/>
    <mergeCell ref="X668:X669"/>
    <mergeCell ref="AT668:AT669"/>
    <mergeCell ref="AU668:AU669"/>
    <mergeCell ref="A670:A678"/>
    <mergeCell ref="B670:B678"/>
    <mergeCell ref="C670:C678"/>
    <mergeCell ref="D670:D678"/>
    <mergeCell ref="E670:E678"/>
    <mergeCell ref="A668:A669"/>
    <mergeCell ref="B668:B669"/>
    <mergeCell ref="C668:C669"/>
    <mergeCell ref="D668:D669"/>
    <mergeCell ref="E668:E669"/>
    <mergeCell ref="F668:F669"/>
    <mergeCell ref="G668:G669"/>
    <mergeCell ref="H668:H669"/>
    <mergeCell ref="I668:I669"/>
    <mergeCell ref="J668:J669"/>
    <mergeCell ref="K668:K669"/>
    <mergeCell ref="L668:L669"/>
    <mergeCell ref="AT679:AT680"/>
    <mergeCell ref="AU679:AU680"/>
    <mergeCell ref="A681:A689"/>
    <mergeCell ref="B681:B689"/>
    <mergeCell ref="C681:C689"/>
    <mergeCell ref="D681:D689"/>
    <mergeCell ref="E681:E689"/>
    <mergeCell ref="U679:U680"/>
    <mergeCell ref="V679:V680"/>
    <mergeCell ref="W679:W680"/>
    <mergeCell ref="X679:X680"/>
    <mergeCell ref="H679:H680"/>
    <mergeCell ref="I679:I680"/>
    <mergeCell ref="J679:J680"/>
    <mergeCell ref="K679:K680"/>
    <mergeCell ref="L679:L680"/>
    <mergeCell ref="M679:M680"/>
    <mergeCell ref="N679:N680"/>
    <mergeCell ref="O679:O680"/>
    <mergeCell ref="P679:P680"/>
    <mergeCell ref="Q679:Q680"/>
    <mergeCell ref="R679:R680"/>
    <mergeCell ref="S679:S680"/>
    <mergeCell ref="T679:T680"/>
    <mergeCell ref="Y679:Y680"/>
    <mergeCell ref="Z679:Z680"/>
    <mergeCell ref="AB679:AB680"/>
    <mergeCell ref="Y712:Y713"/>
    <mergeCell ref="Z712:Z713"/>
    <mergeCell ref="AA712:AA713"/>
    <mergeCell ref="AB712:AB713"/>
    <mergeCell ref="AC679:AC680"/>
    <mergeCell ref="AD679:AD680"/>
    <mergeCell ref="AE679:AE680"/>
    <mergeCell ref="AF679:AF680"/>
    <mergeCell ref="AG679:AG680"/>
    <mergeCell ref="AA679:AA680"/>
    <mergeCell ref="AE690:AE691"/>
    <mergeCell ref="AF690:AF691"/>
    <mergeCell ref="AG690:AG691"/>
    <mergeCell ref="Q701:Q702"/>
    <mergeCell ref="R701:R702"/>
    <mergeCell ref="S701:S702"/>
    <mergeCell ref="T701:T702"/>
    <mergeCell ref="AC712:AC713"/>
    <mergeCell ref="AD712:AD713"/>
    <mergeCell ref="AE712:AE713"/>
    <mergeCell ref="AF712:AF713"/>
    <mergeCell ref="AG712:AG713"/>
    <mergeCell ref="AD701:AD702"/>
    <mergeCell ref="AE701:AE702"/>
    <mergeCell ref="AF701:AF702"/>
    <mergeCell ref="AG701:AG702"/>
    <mergeCell ref="U701:U702"/>
    <mergeCell ref="V701:V702"/>
    <mergeCell ref="W701:W702"/>
    <mergeCell ref="X701:X702"/>
    <mergeCell ref="AK712:AK713"/>
    <mergeCell ref="U712:U713"/>
    <mergeCell ref="V712:V713"/>
    <mergeCell ref="W712:W713"/>
    <mergeCell ref="X712:X713"/>
    <mergeCell ref="AT712:AT713"/>
    <mergeCell ref="AU712:AU713"/>
    <mergeCell ref="A714:A722"/>
    <mergeCell ref="B714:B722"/>
    <mergeCell ref="C714:C722"/>
    <mergeCell ref="D714:D722"/>
    <mergeCell ref="E714:E722"/>
    <mergeCell ref="A712:A713"/>
    <mergeCell ref="B712:B713"/>
    <mergeCell ref="C712:C713"/>
    <mergeCell ref="D712:D713"/>
    <mergeCell ref="E712:E713"/>
    <mergeCell ref="F712:F713"/>
    <mergeCell ref="G712:G713"/>
    <mergeCell ref="H712:H713"/>
    <mergeCell ref="I712:I713"/>
    <mergeCell ref="J712:J713"/>
    <mergeCell ref="K712:K713"/>
    <mergeCell ref="L712:L713"/>
    <mergeCell ref="Q712:Q713"/>
    <mergeCell ref="R712:R713"/>
    <mergeCell ref="M712:M713"/>
    <mergeCell ref="N712:N713"/>
    <mergeCell ref="O712:O713"/>
    <mergeCell ref="P712:P713"/>
    <mergeCell ref="S712:S713"/>
    <mergeCell ref="T712:T713"/>
    <mergeCell ref="AH723:AH724"/>
    <mergeCell ref="AI723:AI724"/>
    <mergeCell ref="AJ723:AJ724"/>
    <mergeCell ref="AK723:AK724"/>
    <mergeCell ref="AL723:AL724"/>
    <mergeCell ref="AM723:AM724"/>
    <mergeCell ref="AT723:AT724"/>
    <mergeCell ref="AU723:AU724"/>
    <mergeCell ref="A725:A733"/>
    <mergeCell ref="B725:B733"/>
    <mergeCell ref="C725:C733"/>
    <mergeCell ref="D725:D733"/>
    <mergeCell ref="E725:E733"/>
    <mergeCell ref="U723:U724"/>
    <mergeCell ref="V723:V724"/>
    <mergeCell ref="W723:W724"/>
    <mergeCell ref="X723:X724"/>
    <mergeCell ref="A723:A724"/>
    <mergeCell ref="B723:B724"/>
    <mergeCell ref="C723:C724"/>
    <mergeCell ref="D723:D724"/>
    <mergeCell ref="E723:E724"/>
    <mergeCell ref="F723:F724"/>
    <mergeCell ref="G723:G724"/>
    <mergeCell ref="H723:H724"/>
    <mergeCell ref="I723:I724"/>
    <mergeCell ref="J723:J724"/>
    <mergeCell ref="K723:K724"/>
    <mergeCell ref="L723:L724"/>
    <mergeCell ref="M723:M724"/>
    <mergeCell ref="A734:A735"/>
    <mergeCell ref="B734:B735"/>
    <mergeCell ref="C734:C735"/>
    <mergeCell ref="D734:D735"/>
    <mergeCell ref="E734:E735"/>
    <mergeCell ref="F734:F735"/>
    <mergeCell ref="G734:G735"/>
    <mergeCell ref="H734:H735"/>
    <mergeCell ref="I734:I735"/>
    <mergeCell ref="J734:J735"/>
    <mergeCell ref="K734:K735"/>
    <mergeCell ref="L734:L735"/>
    <mergeCell ref="M734:M735"/>
    <mergeCell ref="N734:N735"/>
    <mergeCell ref="O734:O735"/>
    <mergeCell ref="P734:P735"/>
    <mergeCell ref="AB723:AB724"/>
    <mergeCell ref="R723:R724"/>
    <mergeCell ref="S723:S724"/>
    <mergeCell ref="T723:T724"/>
    <mergeCell ref="Y723:Y724"/>
    <mergeCell ref="Z723:Z724"/>
    <mergeCell ref="AA723:AA724"/>
    <mergeCell ref="N723:N724"/>
    <mergeCell ref="O723:O724"/>
    <mergeCell ref="P723:P724"/>
    <mergeCell ref="Q723:Q724"/>
    <mergeCell ref="O745:O746"/>
    <mergeCell ref="P745:P746"/>
    <mergeCell ref="Q745:Q746"/>
    <mergeCell ref="R745:R746"/>
    <mergeCell ref="S745:S746"/>
    <mergeCell ref="T745:T746"/>
    <mergeCell ref="Y745:Y746"/>
    <mergeCell ref="Z745:Z746"/>
    <mergeCell ref="AA745:AA746"/>
    <mergeCell ref="Q734:Q735"/>
    <mergeCell ref="R734:R735"/>
    <mergeCell ref="S734:S735"/>
    <mergeCell ref="T734:T735"/>
    <mergeCell ref="Y734:Y735"/>
    <mergeCell ref="Z734:Z735"/>
    <mergeCell ref="AA734:AA735"/>
    <mergeCell ref="U734:U735"/>
    <mergeCell ref="V734:V735"/>
    <mergeCell ref="W734:W735"/>
    <mergeCell ref="X734:X735"/>
    <mergeCell ref="AT745:AT746"/>
    <mergeCell ref="AU745:AU746"/>
    <mergeCell ref="A747:A755"/>
    <mergeCell ref="B747:B755"/>
    <mergeCell ref="C747:C755"/>
    <mergeCell ref="D747:D755"/>
    <mergeCell ref="E747:E755"/>
    <mergeCell ref="U745:U746"/>
    <mergeCell ref="V745:V746"/>
    <mergeCell ref="W745:W746"/>
    <mergeCell ref="X745:X746"/>
    <mergeCell ref="AT734:AT735"/>
    <mergeCell ref="AU734:AU735"/>
    <mergeCell ref="A736:A744"/>
    <mergeCell ref="B736:B744"/>
    <mergeCell ref="C736:C744"/>
    <mergeCell ref="D736:D744"/>
    <mergeCell ref="E736:E744"/>
    <mergeCell ref="A745:A746"/>
    <mergeCell ref="B745:B746"/>
    <mergeCell ref="C745:C746"/>
    <mergeCell ref="D745:D746"/>
    <mergeCell ref="E745:E746"/>
    <mergeCell ref="F745:F746"/>
    <mergeCell ref="G745:G746"/>
    <mergeCell ref="H745:H746"/>
    <mergeCell ref="I745:I746"/>
    <mergeCell ref="J745:J746"/>
    <mergeCell ref="K745:K746"/>
    <mergeCell ref="L745:L746"/>
    <mergeCell ref="M745:M746"/>
    <mergeCell ref="N745:N746"/>
    <mergeCell ref="R613:R614"/>
    <mergeCell ref="S613:S614"/>
    <mergeCell ref="T613:T614"/>
    <mergeCell ref="U613:U614"/>
    <mergeCell ref="V613:V614"/>
    <mergeCell ref="W613:W614"/>
    <mergeCell ref="X613:X614"/>
    <mergeCell ref="AB745:AB746"/>
    <mergeCell ref="AC745:AC746"/>
    <mergeCell ref="AD745:AD746"/>
    <mergeCell ref="AE745:AE746"/>
    <mergeCell ref="AF745:AF746"/>
    <mergeCell ref="AG745:AG746"/>
    <mergeCell ref="AH745:AH746"/>
    <mergeCell ref="AI745:AI746"/>
    <mergeCell ref="AJ745:AJ746"/>
    <mergeCell ref="AK745:AK746"/>
    <mergeCell ref="AB734:AB735"/>
    <mergeCell ref="AC734:AC735"/>
    <mergeCell ref="AD734:AD735"/>
    <mergeCell ref="AE734:AE735"/>
    <mergeCell ref="AF734:AF735"/>
    <mergeCell ref="AG734:AG735"/>
    <mergeCell ref="AH734:AH735"/>
    <mergeCell ref="AI734:AI735"/>
    <mergeCell ref="AJ734:AJ735"/>
    <mergeCell ref="AK734:AK735"/>
    <mergeCell ref="AC723:AC724"/>
    <mergeCell ref="AD723:AD724"/>
    <mergeCell ref="AE723:AE724"/>
    <mergeCell ref="AF723:AF724"/>
    <mergeCell ref="AG723:AG724"/>
    <mergeCell ref="A613:A614"/>
    <mergeCell ref="B613:B614"/>
    <mergeCell ref="C613:C614"/>
    <mergeCell ref="D613:D614"/>
    <mergeCell ref="E613:E614"/>
    <mergeCell ref="F613:F614"/>
    <mergeCell ref="G613:G614"/>
    <mergeCell ref="H613:H614"/>
    <mergeCell ref="I613:I614"/>
    <mergeCell ref="J613:J614"/>
    <mergeCell ref="K613:K614"/>
    <mergeCell ref="L613:L614"/>
    <mergeCell ref="M613:M614"/>
    <mergeCell ref="N613:N614"/>
    <mergeCell ref="O613:O614"/>
    <mergeCell ref="P613:P614"/>
    <mergeCell ref="Q613:Q614"/>
    <mergeCell ref="Y613:Y614"/>
    <mergeCell ref="Z613:Z614"/>
    <mergeCell ref="AA613:AA614"/>
    <mergeCell ref="AB613:AB614"/>
    <mergeCell ref="AC613:AC614"/>
    <mergeCell ref="AD613:AD614"/>
    <mergeCell ref="AE613:AE614"/>
    <mergeCell ref="AF613:AF614"/>
    <mergeCell ref="AG613:AG614"/>
    <mergeCell ref="AH613:AH614"/>
    <mergeCell ref="AI613:AI614"/>
    <mergeCell ref="AJ613:AJ614"/>
    <mergeCell ref="AK613:AK614"/>
    <mergeCell ref="AL613:AL614"/>
    <mergeCell ref="AM613:AM614"/>
    <mergeCell ref="AT613:AT614"/>
    <mergeCell ref="AU613:AU614"/>
    <mergeCell ref="AN613:AN614"/>
    <mergeCell ref="AO613:AO614"/>
    <mergeCell ref="AP613:AP614"/>
    <mergeCell ref="AQ613:AQ614"/>
    <mergeCell ref="AR613:AR614"/>
    <mergeCell ref="AS613:AS614"/>
    <mergeCell ref="X624:X625"/>
    <mergeCell ref="Y624:Y625"/>
    <mergeCell ref="Z624:Z625"/>
    <mergeCell ref="AA624:AA625"/>
    <mergeCell ref="A615:A623"/>
    <mergeCell ref="B615:B623"/>
    <mergeCell ref="C615:C623"/>
    <mergeCell ref="D615:D623"/>
    <mergeCell ref="E615:E623"/>
    <mergeCell ref="A624:A625"/>
    <mergeCell ref="B624:B625"/>
    <mergeCell ref="C624:C625"/>
    <mergeCell ref="D624:D625"/>
    <mergeCell ref="E624:E625"/>
    <mergeCell ref="F624:F625"/>
    <mergeCell ref="G624:G625"/>
    <mergeCell ref="H624:H625"/>
    <mergeCell ref="I624:I625"/>
    <mergeCell ref="J624:J625"/>
    <mergeCell ref="AB624:AB625"/>
    <mergeCell ref="AC624:AC625"/>
    <mergeCell ref="AD624:AD625"/>
    <mergeCell ref="AE624:AE625"/>
    <mergeCell ref="AF624:AF625"/>
    <mergeCell ref="AG624:AG625"/>
    <mergeCell ref="AH624:AH625"/>
    <mergeCell ref="AI624:AI625"/>
    <mergeCell ref="AJ624:AJ625"/>
    <mergeCell ref="AK624:AK625"/>
    <mergeCell ref="AL624:AL625"/>
    <mergeCell ref="AM624:AM625"/>
    <mergeCell ref="AT624:AT625"/>
    <mergeCell ref="AU624:AU625"/>
    <mergeCell ref="A626:A634"/>
    <mergeCell ref="B626:B634"/>
    <mergeCell ref="C626:C634"/>
    <mergeCell ref="D626:D634"/>
    <mergeCell ref="E626:E634"/>
    <mergeCell ref="K624:K625"/>
    <mergeCell ref="L624:L625"/>
    <mergeCell ref="M624:M625"/>
    <mergeCell ref="N624:N625"/>
    <mergeCell ref="O624:O625"/>
    <mergeCell ref="P624:P625"/>
    <mergeCell ref="Q624:Q625"/>
    <mergeCell ref="R624:R625"/>
    <mergeCell ref="S624:S625"/>
    <mergeCell ref="T624:T625"/>
    <mergeCell ref="U624:U625"/>
    <mergeCell ref="V624:V625"/>
    <mergeCell ref="W624:W625"/>
    <mergeCell ref="X635:X636"/>
    <mergeCell ref="Y635:Y636"/>
    <mergeCell ref="Z635:Z636"/>
    <mergeCell ref="AA635:AA636"/>
    <mergeCell ref="AB635:AB636"/>
    <mergeCell ref="AC635:AC636"/>
    <mergeCell ref="AD635:AD636"/>
    <mergeCell ref="AE635:AE636"/>
    <mergeCell ref="AF635:AF636"/>
    <mergeCell ref="AG635:AG636"/>
    <mergeCell ref="A635:A636"/>
    <mergeCell ref="B635:B636"/>
    <mergeCell ref="C635:C636"/>
    <mergeCell ref="D635:D636"/>
    <mergeCell ref="E635:E636"/>
    <mergeCell ref="F635:F636"/>
    <mergeCell ref="G635:G636"/>
    <mergeCell ref="H635:H636"/>
    <mergeCell ref="I635:I636"/>
    <mergeCell ref="J635:J636"/>
    <mergeCell ref="K635:K636"/>
    <mergeCell ref="L635:L636"/>
    <mergeCell ref="M635:M636"/>
    <mergeCell ref="N635:N636"/>
    <mergeCell ref="O635:O636"/>
    <mergeCell ref="P635:P636"/>
    <mergeCell ref="M646:M647"/>
    <mergeCell ref="N646:N647"/>
    <mergeCell ref="O646:O647"/>
    <mergeCell ref="P646:P647"/>
    <mergeCell ref="Q646:Q647"/>
    <mergeCell ref="R646:R647"/>
    <mergeCell ref="S646:S647"/>
    <mergeCell ref="T646:T647"/>
    <mergeCell ref="U646:U647"/>
    <mergeCell ref="V646:V647"/>
    <mergeCell ref="W646:W647"/>
    <mergeCell ref="Q635:Q636"/>
    <mergeCell ref="R635:R636"/>
    <mergeCell ref="S635:S636"/>
    <mergeCell ref="T635:T636"/>
    <mergeCell ref="U635:U636"/>
    <mergeCell ref="V635:V636"/>
    <mergeCell ref="W635:W636"/>
    <mergeCell ref="A637:A645"/>
    <mergeCell ref="B637:B645"/>
    <mergeCell ref="C637:C645"/>
    <mergeCell ref="D637:D645"/>
    <mergeCell ref="E637:E645"/>
    <mergeCell ref="A646:A647"/>
    <mergeCell ref="B646:B647"/>
    <mergeCell ref="C646:C647"/>
    <mergeCell ref="D646:D647"/>
    <mergeCell ref="E646:E647"/>
    <mergeCell ref="F646:F647"/>
    <mergeCell ref="G646:G647"/>
    <mergeCell ref="H646:H647"/>
    <mergeCell ref="I646:I647"/>
    <mergeCell ref="J646:J647"/>
    <mergeCell ref="K646:K647"/>
    <mergeCell ref="L646:L647"/>
    <mergeCell ref="Z646:Z647"/>
    <mergeCell ref="AA646:AA647"/>
    <mergeCell ref="AB646:AB647"/>
    <mergeCell ref="AC646:AC647"/>
    <mergeCell ref="AD646:AD647"/>
    <mergeCell ref="AE646:AE647"/>
    <mergeCell ref="AF646:AF647"/>
    <mergeCell ref="AG646:AG647"/>
    <mergeCell ref="AH646:AH647"/>
    <mergeCell ref="AI646:AI647"/>
    <mergeCell ref="AJ646:AJ647"/>
    <mergeCell ref="AK646:AK647"/>
    <mergeCell ref="AL646:AL647"/>
    <mergeCell ref="AM646:AM647"/>
    <mergeCell ref="AT646:AT647"/>
    <mergeCell ref="AT635:AT636"/>
    <mergeCell ref="AU635:AU636"/>
    <mergeCell ref="AM635:AM636"/>
    <mergeCell ref="AU646:AU647"/>
    <mergeCell ref="A648:A656"/>
    <mergeCell ref="B648:B656"/>
    <mergeCell ref="C648:C656"/>
    <mergeCell ref="D648:D656"/>
    <mergeCell ref="E648:E656"/>
    <mergeCell ref="A657:A658"/>
    <mergeCell ref="B657:B658"/>
    <mergeCell ref="C657:C658"/>
    <mergeCell ref="D657:D658"/>
    <mergeCell ref="E657:E658"/>
    <mergeCell ref="F657:F658"/>
    <mergeCell ref="G657:G658"/>
    <mergeCell ref="H657:H658"/>
    <mergeCell ref="I657:I658"/>
    <mergeCell ref="J657:J658"/>
    <mergeCell ref="K657:K658"/>
    <mergeCell ref="L657:L658"/>
    <mergeCell ref="M657:M658"/>
    <mergeCell ref="N657:N658"/>
    <mergeCell ref="O657:O658"/>
    <mergeCell ref="P657:P658"/>
    <mergeCell ref="Q657:Q658"/>
    <mergeCell ref="R657:R658"/>
    <mergeCell ref="S657:S658"/>
    <mergeCell ref="T657:T658"/>
    <mergeCell ref="U657:U658"/>
    <mergeCell ref="V657:V658"/>
    <mergeCell ref="W657:W658"/>
    <mergeCell ref="AU657:AU658"/>
    <mergeCell ref="X646:X647"/>
    <mergeCell ref="Y646:Y647"/>
    <mergeCell ref="AT657:AT658"/>
    <mergeCell ref="A659:A667"/>
    <mergeCell ref="B659:B667"/>
    <mergeCell ref="C659:C667"/>
    <mergeCell ref="D659:D667"/>
    <mergeCell ref="E659:E667"/>
    <mergeCell ref="X657:X658"/>
    <mergeCell ref="Y657:Y658"/>
    <mergeCell ref="Z657:Z658"/>
    <mergeCell ref="AA657:AA658"/>
    <mergeCell ref="AB657:AB658"/>
    <mergeCell ref="AC657:AC658"/>
    <mergeCell ref="AD657:AD658"/>
    <mergeCell ref="AE657:AE658"/>
    <mergeCell ref="AF657:AF658"/>
    <mergeCell ref="AG657:AG658"/>
    <mergeCell ref="AH657:AH658"/>
    <mergeCell ref="AK657:AK658"/>
    <mergeCell ref="AN4:AP4"/>
    <mergeCell ref="AN5:AN6"/>
    <mergeCell ref="AO5:AO6"/>
    <mergeCell ref="AP5:AP6"/>
    <mergeCell ref="AN17:AN18"/>
    <mergeCell ref="AO17:AO18"/>
    <mergeCell ref="AP17:AP18"/>
    <mergeCell ref="AN28:AN29"/>
    <mergeCell ref="AO28:AO29"/>
    <mergeCell ref="AP28:AP29"/>
    <mergeCell ref="AN39:AN40"/>
    <mergeCell ref="AO39:AO40"/>
    <mergeCell ref="AP39:AP40"/>
    <mergeCell ref="AN50:AN51"/>
    <mergeCell ref="AO50:AO51"/>
    <mergeCell ref="AP50:AP51"/>
    <mergeCell ref="AN61:AN62"/>
    <mergeCell ref="AO61:AO62"/>
    <mergeCell ref="AP61:AP62"/>
    <mergeCell ref="AN73:AN74"/>
    <mergeCell ref="AO73:AO74"/>
    <mergeCell ref="AP73:AP74"/>
    <mergeCell ref="AN84:AN85"/>
    <mergeCell ref="AO84:AO85"/>
    <mergeCell ref="AP84:AP85"/>
    <mergeCell ref="AN95:AN96"/>
    <mergeCell ref="AO95:AO96"/>
    <mergeCell ref="AP95:AP96"/>
    <mergeCell ref="AN106:AN107"/>
    <mergeCell ref="AO106:AO107"/>
    <mergeCell ref="AP106:AP107"/>
    <mergeCell ref="AN117:AN118"/>
    <mergeCell ref="AO117:AO118"/>
    <mergeCell ref="AP117:AP118"/>
    <mergeCell ref="AN128:AN129"/>
    <mergeCell ref="AO128:AO129"/>
    <mergeCell ref="AP128:AP129"/>
    <mergeCell ref="AN139:AN140"/>
    <mergeCell ref="AO139:AO140"/>
    <mergeCell ref="AP139:AP140"/>
    <mergeCell ref="AN150:AN151"/>
    <mergeCell ref="AO150:AO151"/>
    <mergeCell ref="AP150:AP151"/>
    <mergeCell ref="AN161:AN162"/>
    <mergeCell ref="AO161:AO162"/>
    <mergeCell ref="AP161:AP162"/>
    <mergeCell ref="AN172:AN173"/>
    <mergeCell ref="AO172:AO173"/>
    <mergeCell ref="AP172:AP173"/>
    <mergeCell ref="AN183:AN184"/>
    <mergeCell ref="AO183:AO184"/>
    <mergeCell ref="AP183:AP184"/>
    <mergeCell ref="AN197:AN198"/>
    <mergeCell ref="AO197:AO198"/>
    <mergeCell ref="AP197:AP198"/>
    <mergeCell ref="AN208:AN209"/>
    <mergeCell ref="AO208:AO209"/>
    <mergeCell ref="AP208:AP209"/>
    <mergeCell ref="AN219:AN220"/>
    <mergeCell ref="AO219:AO220"/>
    <mergeCell ref="AP219:AP220"/>
    <mergeCell ref="AN230:AN231"/>
    <mergeCell ref="AO230:AO231"/>
    <mergeCell ref="AP230:AP231"/>
    <mergeCell ref="AN241:AN242"/>
    <mergeCell ref="AO241:AO242"/>
    <mergeCell ref="AP241:AP242"/>
    <mergeCell ref="AN255:AN256"/>
    <mergeCell ref="AO255:AO256"/>
    <mergeCell ref="AP255:AP256"/>
    <mergeCell ref="AN266:AN267"/>
    <mergeCell ref="AO266:AO267"/>
    <mergeCell ref="AP266:AP267"/>
    <mergeCell ref="AN277:AN278"/>
    <mergeCell ref="AO277:AO278"/>
    <mergeCell ref="AP277:AP278"/>
    <mergeCell ref="AN288:AN289"/>
    <mergeCell ref="AO288:AO289"/>
    <mergeCell ref="AP288:AP289"/>
    <mergeCell ref="AN299:AN300"/>
    <mergeCell ref="AO299:AO300"/>
    <mergeCell ref="AP299:AP300"/>
    <mergeCell ref="AN310:AN311"/>
    <mergeCell ref="AO310:AO311"/>
    <mergeCell ref="AP310:AP311"/>
    <mergeCell ref="AN321:AN322"/>
    <mergeCell ref="AO321:AO322"/>
    <mergeCell ref="AP321:AP322"/>
    <mergeCell ref="AN332:AN333"/>
    <mergeCell ref="AO332:AO333"/>
    <mergeCell ref="AP332:AP333"/>
    <mergeCell ref="AN343:AN344"/>
    <mergeCell ref="AO343:AO344"/>
    <mergeCell ref="AP343:AP344"/>
    <mergeCell ref="AN354:AN355"/>
    <mergeCell ref="AO354:AO355"/>
    <mergeCell ref="AP354:AP355"/>
    <mergeCell ref="AN365:AN366"/>
    <mergeCell ref="AO365:AO366"/>
    <mergeCell ref="AP365:AP366"/>
    <mergeCell ref="AN376:AN377"/>
    <mergeCell ref="AO376:AO377"/>
    <mergeCell ref="AP376:AP377"/>
    <mergeCell ref="AN387:AN388"/>
    <mergeCell ref="AO387:AO388"/>
    <mergeCell ref="AP387:AP388"/>
    <mergeCell ref="AN398:AN399"/>
    <mergeCell ref="AO398:AO399"/>
    <mergeCell ref="AP398:AP399"/>
    <mergeCell ref="AN409:AN410"/>
    <mergeCell ref="AO409:AO410"/>
    <mergeCell ref="AP409:AP410"/>
    <mergeCell ref="AN423:AN424"/>
    <mergeCell ref="AO423:AO424"/>
    <mergeCell ref="AP423:AP424"/>
    <mergeCell ref="AN437:AN438"/>
    <mergeCell ref="AO437:AO438"/>
    <mergeCell ref="AP437:AP438"/>
    <mergeCell ref="AN448:AN449"/>
    <mergeCell ref="AO448:AO449"/>
    <mergeCell ref="AP448:AP449"/>
    <mergeCell ref="AN459:AN460"/>
    <mergeCell ref="AO459:AO460"/>
    <mergeCell ref="AP459:AP460"/>
    <mergeCell ref="AN470:AN471"/>
    <mergeCell ref="AO470:AO471"/>
    <mergeCell ref="AP470:AP471"/>
    <mergeCell ref="AN481:AN482"/>
    <mergeCell ref="AO481:AO482"/>
    <mergeCell ref="AP481:AP482"/>
    <mergeCell ref="AN492:AN493"/>
    <mergeCell ref="AO492:AO493"/>
    <mergeCell ref="AP492:AP493"/>
    <mergeCell ref="AN503:AN504"/>
    <mergeCell ref="AO503:AO504"/>
    <mergeCell ref="AP503:AP504"/>
    <mergeCell ref="AN514:AN515"/>
    <mergeCell ref="AO514:AO515"/>
    <mergeCell ref="AP514:AP515"/>
    <mergeCell ref="AN525:AN526"/>
    <mergeCell ref="AO525:AO526"/>
    <mergeCell ref="AP525:AP526"/>
    <mergeCell ref="AN536:AN537"/>
    <mergeCell ref="AO536:AO537"/>
    <mergeCell ref="AP536:AP537"/>
    <mergeCell ref="AN547:AN548"/>
    <mergeCell ref="AO547:AO548"/>
    <mergeCell ref="AP547:AP548"/>
    <mergeCell ref="AN558:AN559"/>
    <mergeCell ref="AO558:AO559"/>
    <mergeCell ref="AP558:AP559"/>
    <mergeCell ref="AN569:AN570"/>
    <mergeCell ref="AO569:AO570"/>
    <mergeCell ref="AP569:AP570"/>
    <mergeCell ref="AN580:AN581"/>
    <mergeCell ref="AO580:AO581"/>
    <mergeCell ref="AP580:AP581"/>
    <mergeCell ref="AN591:AN592"/>
    <mergeCell ref="AO591:AO592"/>
    <mergeCell ref="AP591:AP592"/>
    <mergeCell ref="AN602:AN603"/>
    <mergeCell ref="AO602:AO603"/>
    <mergeCell ref="AP602:AP603"/>
    <mergeCell ref="AN624:AN625"/>
    <mergeCell ref="AO624:AO625"/>
    <mergeCell ref="AP624:AP625"/>
    <mergeCell ref="AN635:AN636"/>
    <mergeCell ref="AO635:AO636"/>
    <mergeCell ref="AP635:AP636"/>
    <mergeCell ref="AN646:AN647"/>
    <mergeCell ref="AO646:AO647"/>
    <mergeCell ref="AP646:AP647"/>
    <mergeCell ref="AN657:AN658"/>
    <mergeCell ref="AO657:AO658"/>
    <mergeCell ref="AP657:AP658"/>
    <mergeCell ref="AN668:AN669"/>
    <mergeCell ref="AO668:AO669"/>
    <mergeCell ref="AP668:AP669"/>
    <mergeCell ref="AN679:AN680"/>
    <mergeCell ref="AO679:AO680"/>
    <mergeCell ref="AP679:AP680"/>
    <mergeCell ref="AN690:AN691"/>
    <mergeCell ref="AO690:AO691"/>
    <mergeCell ref="AP690:AP691"/>
    <mergeCell ref="AN701:AN702"/>
    <mergeCell ref="AO701:AO702"/>
    <mergeCell ref="AP701:AP702"/>
    <mergeCell ref="AN712:AN713"/>
    <mergeCell ref="AO712:AO713"/>
    <mergeCell ref="AP712:AP713"/>
    <mergeCell ref="AN723:AN724"/>
    <mergeCell ref="AO723:AO724"/>
    <mergeCell ref="AP723:AP724"/>
    <mergeCell ref="AN734:AN735"/>
    <mergeCell ref="AO734:AO735"/>
    <mergeCell ref="AP734:AP735"/>
    <mergeCell ref="AN745:AN746"/>
    <mergeCell ref="AO745:AO746"/>
    <mergeCell ref="AP745:AP746"/>
    <mergeCell ref="AN756:AN757"/>
    <mergeCell ref="AO756:AO757"/>
    <mergeCell ref="AP756:AP757"/>
    <mergeCell ref="AN768:AN769"/>
    <mergeCell ref="AO768:AO769"/>
    <mergeCell ref="AP768:AP769"/>
    <mergeCell ref="AN779:AN780"/>
    <mergeCell ref="AO779:AO780"/>
    <mergeCell ref="AP779:AP780"/>
    <mergeCell ref="AN790:AN791"/>
    <mergeCell ref="AO790:AO791"/>
    <mergeCell ref="AP790:AP791"/>
    <mergeCell ref="AN802:AN803"/>
    <mergeCell ref="AO802:AO803"/>
    <mergeCell ref="AP802:AP803"/>
    <mergeCell ref="AN814:AN815"/>
    <mergeCell ref="AO814:AO815"/>
    <mergeCell ref="AP814:AP815"/>
    <mergeCell ref="AN825:AN826"/>
    <mergeCell ref="AO825:AO826"/>
    <mergeCell ref="AP825:AP826"/>
    <mergeCell ref="AN836:AN837"/>
    <mergeCell ref="AO836:AO837"/>
    <mergeCell ref="AP836:AP837"/>
    <mergeCell ref="AN847:AN848"/>
    <mergeCell ref="AO847:AO848"/>
    <mergeCell ref="AP847:AP848"/>
    <mergeCell ref="AN858:AN859"/>
    <mergeCell ref="AO858:AO859"/>
    <mergeCell ref="AP858:AP859"/>
    <mergeCell ref="AN872:AN873"/>
    <mergeCell ref="AO872:AO873"/>
    <mergeCell ref="AP872:AP873"/>
    <mergeCell ref="AN883:AN884"/>
    <mergeCell ref="AO883:AO884"/>
    <mergeCell ref="AP883:AP884"/>
    <mergeCell ref="AN894:AN895"/>
    <mergeCell ref="AO894:AO895"/>
    <mergeCell ref="AP894:AP895"/>
    <mergeCell ref="AN905:AN906"/>
    <mergeCell ref="AO905:AO906"/>
    <mergeCell ref="AP905:AP906"/>
    <mergeCell ref="AN916:AN917"/>
    <mergeCell ref="AO916:AO917"/>
    <mergeCell ref="AP916:AP917"/>
    <mergeCell ref="AN927:AN928"/>
    <mergeCell ref="AO927:AO928"/>
    <mergeCell ref="AP927:AP928"/>
    <mergeCell ref="AN938:AN939"/>
    <mergeCell ref="AO938:AO939"/>
    <mergeCell ref="AP938:AP939"/>
    <mergeCell ref="AN949:AN950"/>
    <mergeCell ref="AO949:AO950"/>
    <mergeCell ref="AP949:AP950"/>
    <mergeCell ref="AN961:AN962"/>
    <mergeCell ref="AO961:AO962"/>
    <mergeCell ref="AP961:AP962"/>
    <mergeCell ref="AN975:AN976"/>
    <mergeCell ref="AO975:AO976"/>
    <mergeCell ref="AP975:AP976"/>
    <mergeCell ref="AN989:AN990"/>
    <mergeCell ref="AO989:AO990"/>
    <mergeCell ref="AP989:AP990"/>
    <mergeCell ref="AN1000:AN1001"/>
    <mergeCell ref="AO1000:AO1001"/>
    <mergeCell ref="AP1000:AP1001"/>
    <mergeCell ref="AN1011:AN1012"/>
    <mergeCell ref="AO1011:AO1012"/>
    <mergeCell ref="AP1011:AP1012"/>
    <mergeCell ref="AN1022:AN1023"/>
    <mergeCell ref="AO1022:AO1023"/>
    <mergeCell ref="AP1022:AP1023"/>
    <mergeCell ref="AN1033:AN1034"/>
    <mergeCell ref="AO1033:AO1034"/>
    <mergeCell ref="AP1033:AP1034"/>
    <mergeCell ref="AN1044:AN1045"/>
    <mergeCell ref="AO1044:AO1045"/>
    <mergeCell ref="AP1044:AP1045"/>
    <mergeCell ref="AN1103:AN1104"/>
    <mergeCell ref="AO1103:AO1104"/>
    <mergeCell ref="AP1103:AP1104"/>
    <mergeCell ref="AN1115:AN1116"/>
    <mergeCell ref="AO1115:AO1116"/>
    <mergeCell ref="AP1115:AP1116"/>
    <mergeCell ref="AN1201:AN1202"/>
    <mergeCell ref="AO1201:AO1202"/>
    <mergeCell ref="AP1201:AP1202"/>
    <mergeCell ref="AN1215:AN1216"/>
    <mergeCell ref="AO1215:AO1216"/>
    <mergeCell ref="AP1215:AP1216"/>
    <mergeCell ref="AN1243:AN1244"/>
    <mergeCell ref="AO1243:AO1244"/>
    <mergeCell ref="AP1243:AP1244"/>
    <mergeCell ref="AN1260:AP1260"/>
    <mergeCell ref="AN1266:AP1266"/>
    <mergeCell ref="AQ4:AS4"/>
    <mergeCell ref="AQ5:AQ6"/>
    <mergeCell ref="AR5:AR6"/>
    <mergeCell ref="AS5:AS6"/>
    <mergeCell ref="AQ17:AQ18"/>
    <mergeCell ref="AR17:AR18"/>
    <mergeCell ref="AS17:AS18"/>
    <mergeCell ref="AQ28:AQ29"/>
    <mergeCell ref="AR28:AR29"/>
    <mergeCell ref="AS28:AS29"/>
    <mergeCell ref="AQ39:AQ40"/>
    <mergeCell ref="AR39:AR40"/>
    <mergeCell ref="AS39:AS40"/>
    <mergeCell ref="AQ50:AQ51"/>
    <mergeCell ref="AR50:AR51"/>
    <mergeCell ref="AS50:AS51"/>
    <mergeCell ref="AQ61:AQ62"/>
    <mergeCell ref="AR61:AR62"/>
    <mergeCell ref="AS61:AS62"/>
    <mergeCell ref="AQ73:AQ74"/>
    <mergeCell ref="AR73:AR74"/>
    <mergeCell ref="AS73:AS74"/>
    <mergeCell ref="AQ84:AQ85"/>
    <mergeCell ref="AR84:AR85"/>
    <mergeCell ref="AS84:AS85"/>
    <mergeCell ref="AQ95:AQ96"/>
    <mergeCell ref="AR95:AR96"/>
    <mergeCell ref="AS106:AS107"/>
    <mergeCell ref="AQ117:AQ118"/>
    <mergeCell ref="AR117:AR118"/>
    <mergeCell ref="AS117:AS118"/>
    <mergeCell ref="AQ128:AQ129"/>
    <mergeCell ref="AR128:AR129"/>
    <mergeCell ref="AS128:AS129"/>
    <mergeCell ref="AQ139:AQ140"/>
    <mergeCell ref="AR139:AR140"/>
    <mergeCell ref="AS139:AS140"/>
    <mergeCell ref="AQ150:AQ151"/>
    <mergeCell ref="AR150:AR151"/>
    <mergeCell ref="AS150:AS151"/>
    <mergeCell ref="AQ161:AQ162"/>
    <mergeCell ref="AR161:AR162"/>
    <mergeCell ref="AS161:AS162"/>
    <mergeCell ref="AQ172:AQ173"/>
    <mergeCell ref="AR172:AR173"/>
    <mergeCell ref="AS172:AS173"/>
    <mergeCell ref="AQ183:AQ184"/>
    <mergeCell ref="AR183:AR184"/>
    <mergeCell ref="AS183:AS184"/>
    <mergeCell ref="AQ197:AQ198"/>
    <mergeCell ref="AR197:AR198"/>
    <mergeCell ref="AS197:AS198"/>
    <mergeCell ref="AQ208:AQ209"/>
    <mergeCell ref="AR208:AR209"/>
    <mergeCell ref="AS208:AS209"/>
    <mergeCell ref="AQ219:AQ220"/>
    <mergeCell ref="AR219:AR220"/>
    <mergeCell ref="AS219:AS220"/>
    <mergeCell ref="AQ230:AQ231"/>
    <mergeCell ref="AR230:AR231"/>
    <mergeCell ref="AS230:AS231"/>
    <mergeCell ref="AQ241:AQ242"/>
    <mergeCell ref="AR241:AR242"/>
    <mergeCell ref="AS241:AS242"/>
    <mergeCell ref="AQ255:AQ256"/>
    <mergeCell ref="AR255:AR256"/>
    <mergeCell ref="AS255:AS256"/>
    <mergeCell ref="AQ266:AQ267"/>
    <mergeCell ref="AR266:AR267"/>
    <mergeCell ref="AS266:AS267"/>
    <mergeCell ref="AQ277:AQ278"/>
    <mergeCell ref="AR277:AR278"/>
    <mergeCell ref="AS277:AS278"/>
    <mergeCell ref="AQ288:AQ289"/>
    <mergeCell ref="AR288:AR289"/>
    <mergeCell ref="AS288:AS289"/>
    <mergeCell ref="AQ299:AQ300"/>
    <mergeCell ref="AR299:AR300"/>
    <mergeCell ref="AS299:AS300"/>
    <mergeCell ref="AQ310:AQ311"/>
    <mergeCell ref="AR310:AR311"/>
    <mergeCell ref="AS310:AS311"/>
    <mergeCell ref="AQ321:AQ322"/>
    <mergeCell ref="AR321:AR322"/>
    <mergeCell ref="AS321:AS322"/>
    <mergeCell ref="AQ332:AQ333"/>
    <mergeCell ref="AR332:AR333"/>
    <mergeCell ref="AS332:AS333"/>
    <mergeCell ref="AQ343:AQ344"/>
    <mergeCell ref="AR343:AR344"/>
    <mergeCell ref="AS343:AS344"/>
    <mergeCell ref="AQ354:AQ355"/>
    <mergeCell ref="AR354:AR355"/>
    <mergeCell ref="AS354:AS355"/>
    <mergeCell ref="AQ365:AQ366"/>
    <mergeCell ref="AR365:AR366"/>
    <mergeCell ref="AS365:AS366"/>
    <mergeCell ref="AQ376:AQ377"/>
    <mergeCell ref="AR376:AR377"/>
    <mergeCell ref="AS376:AS377"/>
    <mergeCell ref="AQ409:AQ410"/>
    <mergeCell ref="AR409:AR410"/>
    <mergeCell ref="AS409:AS410"/>
    <mergeCell ref="AQ423:AQ424"/>
    <mergeCell ref="AR423:AR424"/>
    <mergeCell ref="AS423:AS424"/>
    <mergeCell ref="AQ437:AQ438"/>
    <mergeCell ref="AR437:AR438"/>
    <mergeCell ref="AS437:AS438"/>
    <mergeCell ref="AQ448:AQ449"/>
    <mergeCell ref="AR448:AR449"/>
    <mergeCell ref="AS448:AS449"/>
    <mergeCell ref="AQ459:AQ460"/>
    <mergeCell ref="AR459:AR460"/>
    <mergeCell ref="AS459:AS460"/>
    <mergeCell ref="AQ470:AQ471"/>
    <mergeCell ref="AR470:AR471"/>
    <mergeCell ref="AS470:AS471"/>
    <mergeCell ref="AQ481:AQ482"/>
    <mergeCell ref="AR481:AR482"/>
    <mergeCell ref="AS481:AS482"/>
    <mergeCell ref="AQ492:AQ493"/>
    <mergeCell ref="AR492:AR493"/>
    <mergeCell ref="AS492:AS493"/>
    <mergeCell ref="AQ503:AQ504"/>
    <mergeCell ref="AR503:AR504"/>
    <mergeCell ref="AS503:AS504"/>
    <mergeCell ref="AQ514:AQ515"/>
    <mergeCell ref="AR514:AR515"/>
    <mergeCell ref="AS514:AS515"/>
    <mergeCell ref="AQ525:AQ526"/>
    <mergeCell ref="AR525:AR526"/>
    <mergeCell ref="AS525:AS526"/>
    <mergeCell ref="AQ536:AQ537"/>
    <mergeCell ref="AR536:AR537"/>
    <mergeCell ref="AS536:AS537"/>
    <mergeCell ref="AQ547:AQ548"/>
    <mergeCell ref="AR547:AR548"/>
    <mergeCell ref="AS547:AS548"/>
    <mergeCell ref="AQ558:AQ559"/>
    <mergeCell ref="AR558:AR559"/>
    <mergeCell ref="AS558:AS559"/>
    <mergeCell ref="AQ569:AQ570"/>
    <mergeCell ref="AR569:AR570"/>
    <mergeCell ref="AS569:AS570"/>
    <mergeCell ref="AQ580:AQ581"/>
    <mergeCell ref="AR580:AR581"/>
    <mergeCell ref="AS580:AS581"/>
    <mergeCell ref="AQ591:AQ592"/>
    <mergeCell ref="AR591:AR592"/>
    <mergeCell ref="AS591:AS592"/>
    <mergeCell ref="AQ602:AQ603"/>
    <mergeCell ref="AR602:AR603"/>
    <mergeCell ref="AS602:AS603"/>
    <mergeCell ref="AQ624:AQ625"/>
    <mergeCell ref="AR624:AR625"/>
    <mergeCell ref="AS624:AS625"/>
    <mergeCell ref="AQ635:AQ636"/>
    <mergeCell ref="AR635:AR636"/>
    <mergeCell ref="AS635:AS636"/>
    <mergeCell ref="AQ646:AQ647"/>
    <mergeCell ref="AR646:AR647"/>
    <mergeCell ref="AS646:AS647"/>
    <mergeCell ref="AQ657:AQ658"/>
    <mergeCell ref="AR657:AR658"/>
    <mergeCell ref="AS657:AS658"/>
    <mergeCell ref="AQ668:AQ669"/>
    <mergeCell ref="AR668:AR669"/>
    <mergeCell ref="AS668:AS669"/>
    <mergeCell ref="AQ679:AQ680"/>
    <mergeCell ref="AR679:AR680"/>
    <mergeCell ref="AS679:AS680"/>
    <mergeCell ref="AQ690:AQ691"/>
    <mergeCell ref="AR690:AR691"/>
    <mergeCell ref="AS690:AS691"/>
    <mergeCell ref="AQ701:AQ702"/>
    <mergeCell ref="AR701:AR702"/>
    <mergeCell ref="AS701:AS702"/>
    <mergeCell ref="AQ712:AQ713"/>
    <mergeCell ref="AR712:AR713"/>
    <mergeCell ref="AS712:AS713"/>
    <mergeCell ref="AQ723:AQ724"/>
    <mergeCell ref="AR723:AR724"/>
    <mergeCell ref="AS723:AS724"/>
    <mergeCell ref="AQ734:AQ735"/>
    <mergeCell ref="AR734:AR735"/>
    <mergeCell ref="AS734:AS735"/>
    <mergeCell ref="AQ745:AQ746"/>
    <mergeCell ref="AR745:AR746"/>
    <mergeCell ref="AS745:AS746"/>
    <mergeCell ref="AQ756:AQ757"/>
    <mergeCell ref="AR756:AR757"/>
    <mergeCell ref="AS756:AS757"/>
    <mergeCell ref="AQ768:AQ769"/>
    <mergeCell ref="AR768:AR769"/>
    <mergeCell ref="AS768:AS769"/>
    <mergeCell ref="AQ779:AQ780"/>
    <mergeCell ref="AR779:AR780"/>
    <mergeCell ref="AS779:AS780"/>
    <mergeCell ref="AQ790:AQ791"/>
    <mergeCell ref="AR790:AR791"/>
    <mergeCell ref="AS790:AS791"/>
    <mergeCell ref="AQ802:AQ803"/>
    <mergeCell ref="AR802:AR803"/>
    <mergeCell ref="AS802:AS803"/>
    <mergeCell ref="AQ814:AQ815"/>
    <mergeCell ref="AR814:AR815"/>
    <mergeCell ref="AS814:AS815"/>
    <mergeCell ref="AQ825:AQ826"/>
    <mergeCell ref="AR825:AR826"/>
    <mergeCell ref="AS825:AS826"/>
    <mergeCell ref="AQ836:AQ837"/>
    <mergeCell ref="AR836:AR837"/>
    <mergeCell ref="AS836:AS837"/>
    <mergeCell ref="AQ847:AQ848"/>
    <mergeCell ref="AR847:AR848"/>
    <mergeCell ref="AS847:AS848"/>
    <mergeCell ref="AQ858:AQ859"/>
    <mergeCell ref="AR858:AR859"/>
    <mergeCell ref="AS858:AS859"/>
    <mergeCell ref="AQ872:AQ873"/>
    <mergeCell ref="AR872:AR873"/>
    <mergeCell ref="AS872:AS873"/>
    <mergeCell ref="AQ883:AQ884"/>
    <mergeCell ref="AR883:AR884"/>
    <mergeCell ref="AS883:AS884"/>
    <mergeCell ref="AQ894:AQ895"/>
    <mergeCell ref="AR894:AR895"/>
    <mergeCell ref="AS894:AS895"/>
    <mergeCell ref="AQ905:AQ906"/>
    <mergeCell ref="AR905:AR906"/>
    <mergeCell ref="AS905:AS906"/>
    <mergeCell ref="AQ916:AQ917"/>
    <mergeCell ref="AR916:AR917"/>
    <mergeCell ref="AS916:AS917"/>
    <mergeCell ref="AQ927:AQ928"/>
    <mergeCell ref="AR927:AR928"/>
    <mergeCell ref="AS927:AS928"/>
    <mergeCell ref="AQ938:AQ939"/>
    <mergeCell ref="AR938:AR939"/>
    <mergeCell ref="AS938:AS939"/>
    <mergeCell ref="AQ949:AQ950"/>
    <mergeCell ref="AR949:AR950"/>
    <mergeCell ref="AS949:AS950"/>
    <mergeCell ref="AQ961:AQ962"/>
    <mergeCell ref="AR961:AR962"/>
    <mergeCell ref="AS961:AS962"/>
    <mergeCell ref="AQ975:AQ976"/>
    <mergeCell ref="AR975:AR976"/>
    <mergeCell ref="AS975:AS976"/>
    <mergeCell ref="AQ989:AQ990"/>
    <mergeCell ref="AR989:AR990"/>
    <mergeCell ref="AS989:AS990"/>
    <mergeCell ref="AQ1000:AQ1001"/>
    <mergeCell ref="AR1000:AR1001"/>
    <mergeCell ref="AS1000:AS1001"/>
    <mergeCell ref="AQ1011:AQ1012"/>
    <mergeCell ref="AR1011:AR1012"/>
    <mergeCell ref="AS1011:AS1012"/>
    <mergeCell ref="AQ1022:AQ1023"/>
    <mergeCell ref="AR1022:AR1023"/>
    <mergeCell ref="AS1022:AS1023"/>
    <mergeCell ref="AR1229:AR1230"/>
    <mergeCell ref="AS1229:AS1230"/>
    <mergeCell ref="AQ1243:AQ1244"/>
    <mergeCell ref="AR1243:AR1244"/>
    <mergeCell ref="AS1243:AS1244"/>
    <mergeCell ref="AQ1260:AS1260"/>
    <mergeCell ref="AQ1266:AS1266"/>
    <mergeCell ref="AQ1033:AQ1034"/>
    <mergeCell ref="AR1033:AR1034"/>
    <mergeCell ref="AS1033:AS1034"/>
    <mergeCell ref="AQ1044:AQ1045"/>
    <mergeCell ref="AR1044:AR1045"/>
    <mergeCell ref="AS1044:AS1045"/>
    <mergeCell ref="AQ1103:AQ1104"/>
    <mergeCell ref="AR1103:AR1104"/>
    <mergeCell ref="AS1103:AS1104"/>
    <mergeCell ref="AQ1115:AQ1116"/>
    <mergeCell ref="AR1115:AR1116"/>
    <mergeCell ref="AS1115:AS1116"/>
    <mergeCell ref="AQ1201:AQ1202"/>
    <mergeCell ref="AR1201:AR1202"/>
    <mergeCell ref="AS1201:AS1202"/>
    <mergeCell ref="AQ1215:AQ1216"/>
    <mergeCell ref="AR1215:AR1216"/>
    <mergeCell ref="AS1215:AS1216"/>
    <mergeCell ref="A1091:A1092"/>
    <mergeCell ref="B1091:B1092"/>
    <mergeCell ref="C1091:C1092"/>
    <mergeCell ref="D1091:D1092"/>
    <mergeCell ref="E1091:E1092"/>
    <mergeCell ref="F1091:F1092"/>
    <mergeCell ref="G1091:G1092"/>
    <mergeCell ref="H1091:H1092"/>
    <mergeCell ref="I1091:I1092"/>
    <mergeCell ref="J1091:J1092"/>
    <mergeCell ref="K1091:K1092"/>
    <mergeCell ref="L1091:L1092"/>
    <mergeCell ref="M1091:M1092"/>
    <mergeCell ref="N1091:N1092"/>
    <mergeCell ref="O1091:O1092"/>
    <mergeCell ref="P1091:P1092"/>
    <mergeCell ref="Q1091:Q1092"/>
    <mergeCell ref="AK1091:AK1092"/>
    <mergeCell ref="AL1091:AL1092"/>
    <mergeCell ref="AM1091:AM1092"/>
    <mergeCell ref="AN1091:AN1092"/>
    <mergeCell ref="AO1091:AO1092"/>
    <mergeCell ref="AP1091:AP1092"/>
    <mergeCell ref="AQ1091:AQ1092"/>
    <mergeCell ref="AR1091:AR1092"/>
    <mergeCell ref="AS1091:AS1092"/>
    <mergeCell ref="AT1091:AT1092"/>
    <mergeCell ref="AU1091:AU1092"/>
    <mergeCell ref="A1093:A1102"/>
    <mergeCell ref="B1093:B1102"/>
    <mergeCell ref="C1093:C1102"/>
    <mergeCell ref="D1093:D1102"/>
    <mergeCell ref="E1093:E1102"/>
    <mergeCell ref="R1091:R1092"/>
    <mergeCell ref="S1091:S1092"/>
    <mergeCell ref="T1091:T1092"/>
    <mergeCell ref="U1091:U1092"/>
    <mergeCell ref="V1091:V1092"/>
    <mergeCell ref="W1091:W1092"/>
    <mergeCell ref="X1091:X1092"/>
    <mergeCell ref="Y1091:Y1092"/>
    <mergeCell ref="Z1091:Z1092"/>
    <mergeCell ref="AA1091:AA1092"/>
    <mergeCell ref="AB1091:AB1092"/>
    <mergeCell ref="AC1091:AC1092"/>
    <mergeCell ref="AD1091:AD1092"/>
    <mergeCell ref="AE1091:AE1092"/>
    <mergeCell ref="AF1091:AF1092"/>
    <mergeCell ref="AG1091:AG1092"/>
  </mergeCells>
  <pageMargins left="0.25" right="0.25" top="0.75" bottom="0.75" header="0.3" footer="0.3"/>
  <pageSetup paperSize="3" scale="23" fitToHeight="0" orientation="landscape" r:id="rId1"/>
  <headerFooter>
    <oddFooter>&amp;C&amp;P</oddFooter>
  </headerFooter>
  <rowBreaks count="7" manualBreakCount="7">
    <brk id="287" max="70" man="1"/>
    <brk id="127" max="70" man="1"/>
    <brk id="386" max="70" man="1"/>
    <brk id="948" max="70" man="1"/>
    <brk id="590" max="70" man="1"/>
    <brk id="778" max="70" man="1"/>
    <brk id="72" max="70"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E99E5-1CA6-4542-91F0-87E67DDB495B}">
  <sheetPr>
    <tabColor theme="5"/>
    <pageSetUpPr fitToPage="1"/>
  </sheetPr>
  <dimension ref="A1:AX305"/>
  <sheetViews>
    <sheetView view="pageBreakPreview" zoomScaleNormal="60" zoomScaleSheetLayoutView="100" workbookViewId="0">
      <pane xSplit="6" ySplit="4" topLeftCell="V5" activePane="bottomRight" state="frozen"/>
      <selection pane="bottomRight" activeCell="X11" sqref="X11"/>
      <selection pane="bottomLeft" activeCell="A27" sqref="A27"/>
      <selection pane="topRight" activeCell="H1" sqref="H1"/>
    </sheetView>
  </sheetViews>
  <sheetFormatPr defaultColWidth="9.140625" defaultRowHeight="14.45"/>
  <cols>
    <col min="1" max="1" width="15" style="1" customWidth="1"/>
    <col min="2" max="2" width="27.42578125" customWidth="1"/>
    <col min="3" max="3" width="11.7109375" customWidth="1"/>
    <col min="4" max="4" width="12.140625" customWidth="1"/>
    <col min="5" max="5" width="22.85546875" customWidth="1"/>
    <col min="6" max="6" width="16.140625" customWidth="1"/>
    <col min="7" max="7" width="19.7109375" customWidth="1"/>
    <col min="8" max="8" width="18.5703125" customWidth="1"/>
    <col min="9" max="9" width="18.85546875" customWidth="1"/>
    <col min="10" max="10" width="19.7109375" customWidth="1"/>
    <col min="11" max="11" width="18.5703125" customWidth="1"/>
    <col min="12" max="12" width="18.85546875" customWidth="1"/>
    <col min="13" max="13" width="19.7109375" customWidth="1"/>
    <col min="14" max="14" width="18.5703125" customWidth="1"/>
    <col min="15" max="15" width="18.85546875" customWidth="1"/>
    <col min="16" max="16" width="19.7109375" customWidth="1"/>
    <col min="17" max="17" width="18.5703125" customWidth="1"/>
    <col min="18" max="18" width="18.85546875" customWidth="1"/>
    <col min="19" max="19" width="19.7109375" customWidth="1"/>
    <col min="20" max="20" width="18.5703125" customWidth="1"/>
    <col min="21" max="21" width="18.85546875" customWidth="1"/>
    <col min="22" max="22" width="19.7109375" customWidth="1"/>
    <col min="23" max="23" width="18.5703125" customWidth="1"/>
    <col min="24" max="24" width="18.85546875" customWidth="1"/>
    <col min="25" max="25" width="19.7109375" customWidth="1"/>
    <col min="26" max="26" width="18.5703125" customWidth="1"/>
    <col min="27" max="27" width="18.85546875" customWidth="1"/>
    <col min="28" max="28" width="19.7109375" customWidth="1"/>
    <col min="29" max="29" width="21.140625" bestFit="1" customWidth="1"/>
    <col min="30" max="30" width="18.85546875" customWidth="1"/>
    <col min="31" max="31" width="19.7109375" customWidth="1"/>
    <col min="32" max="32" width="21.140625" bestFit="1" customWidth="1"/>
    <col min="33" max="33" width="18.85546875" customWidth="1"/>
    <col min="34" max="34" width="19.7109375" customWidth="1"/>
    <col min="35" max="35" width="21.140625" bestFit="1" customWidth="1"/>
    <col min="36" max="36" width="18.85546875" customWidth="1"/>
    <col min="37" max="37" width="19.7109375" customWidth="1"/>
    <col min="38" max="38" width="21.140625" bestFit="1" customWidth="1"/>
    <col min="39" max="39" width="18.85546875" customWidth="1"/>
    <col min="40" max="40" width="19.7109375" customWidth="1"/>
    <col min="41" max="41" width="21.140625" bestFit="1" customWidth="1"/>
    <col min="42" max="42" width="18.85546875" customWidth="1"/>
    <col min="43" max="43" width="19.7109375" customWidth="1"/>
    <col min="44" max="44" width="21.140625" bestFit="1" customWidth="1"/>
    <col min="45" max="45" width="18.85546875" customWidth="1"/>
    <col min="46" max="46" width="19.7109375" bestFit="1" customWidth="1"/>
    <col min="47" max="47" width="19.85546875" customWidth="1"/>
    <col min="48" max="48" width="20.7109375" customWidth="1"/>
    <col min="49" max="49" width="21.5703125" customWidth="1"/>
    <col min="50" max="50" width="25.140625" customWidth="1"/>
  </cols>
  <sheetData>
    <row r="1" spans="1:47" ht="12.75" customHeight="1">
      <c r="A1" s="555" t="s">
        <v>601</v>
      </c>
      <c r="B1" s="555"/>
      <c r="C1" s="555"/>
      <c r="D1" s="555"/>
      <c r="E1" s="555"/>
      <c r="F1" s="555"/>
      <c r="G1" s="555"/>
      <c r="H1" s="555"/>
      <c r="I1" s="555"/>
      <c r="J1" s="555"/>
      <c r="K1" s="555"/>
      <c r="L1" s="555"/>
      <c r="M1" s="555"/>
      <c r="N1" s="555"/>
      <c r="O1" s="555"/>
      <c r="P1" s="555"/>
      <c r="Q1" s="555"/>
      <c r="R1" s="555"/>
      <c r="S1" s="555"/>
      <c r="T1" s="555"/>
      <c r="U1" s="555"/>
      <c r="V1" s="555"/>
      <c r="W1" s="555"/>
      <c r="X1" s="555"/>
      <c r="Y1" s="555"/>
      <c r="Z1" s="555"/>
      <c r="AA1" s="555"/>
      <c r="AB1" s="555"/>
      <c r="AC1" s="555"/>
      <c r="AD1" s="555"/>
      <c r="AE1" s="555"/>
      <c r="AF1" s="555"/>
      <c r="AG1" s="555"/>
      <c r="AH1" s="555"/>
      <c r="AI1" s="555"/>
      <c r="AJ1" s="555"/>
      <c r="AK1" s="555"/>
      <c r="AL1" s="555"/>
      <c r="AM1" s="555"/>
      <c r="AN1" s="555"/>
      <c r="AO1" s="555"/>
      <c r="AP1" s="555"/>
      <c r="AQ1" s="555"/>
      <c r="AR1" s="555"/>
      <c r="AS1" s="555"/>
      <c r="AT1" s="555"/>
      <c r="AU1" s="555"/>
    </row>
    <row r="2" spans="1:47" ht="30" customHeight="1">
      <c r="A2" s="555"/>
      <c r="B2" s="555"/>
      <c r="C2" s="555"/>
      <c r="D2" s="555"/>
      <c r="E2" s="555"/>
      <c r="F2" s="555"/>
      <c r="G2" s="555"/>
      <c r="H2" s="555"/>
      <c r="I2" s="555"/>
      <c r="J2" s="555"/>
      <c r="K2" s="555"/>
      <c r="L2" s="555"/>
      <c r="M2" s="555"/>
      <c r="N2" s="555"/>
      <c r="O2" s="555"/>
      <c r="P2" s="555"/>
      <c r="Q2" s="555"/>
      <c r="R2" s="555"/>
      <c r="S2" s="555"/>
      <c r="T2" s="555"/>
      <c r="U2" s="555"/>
      <c r="V2" s="555"/>
      <c r="W2" s="555"/>
      <c r="X2" s="555"/>
      <c r="Y2" s="555"/>
      <c r="Z2" s="555"/>
      <c r="AA2" s="555"/>
      <c r="AB2" s="555"/>
      <c r="AC2" s="555"/>
      <c r="AD2" s="555"/>
      <c r="AE2" s="555"/>
      <c r="AF2" s="555"/>
      <c r="AG2" s="555"/>
      <c r="AH2" s="555"/>
      <c r="AI2" s="555"/>
      <c r="AJ2" s="555"/>
      <c r="AK2" s="555"/>
      <c r="AL2" s="555"/>
      <c r="AM2" s="555"/>
      <c r="AN2" s="555"/>
      <c r="AO2" s="555"/>
      <c r="AP2" s="555"/>
      <c r="AQ2" s="555"/>
      <c r="AR2" s="555"/>
      <c r="AS2" s="555"/>
      <c r="AT2" s="555"/>
      <c r="AU2" s="555"/>
    </row>
    <row r="3" spans="1:47" s="45" customFormat="1" ht="22.5" customHeight="1">
      <c r="A3" s="728" t="s">
        <v>1</v>
      </c>
      <c r="B3" s="728"/>
      <c r="C3" s="728"/>
      <c r="D3" s="728"/>
      <c r="E3" s="728"/>
      <c r="F3" s="728"/>
      <c r="G3" s="728"/>
      <c r="H3" s="728"/>
      <c r="I3" s="728"/>
      <c r="J3" s="728"/>
      <c r="K3" s="728"/>
      <c r="L3" s="728"/>
      <c r="M3" s="728"/>
      <c r="N3" s="728"/>
      <c r="O3" s="728"/>
      <c r="P3" s="728"/>
      <c r="Q3" s="728"/>
      <c r="R3" s="728"/>
      <c r="S3" s="728"/>
      <c r="T3" s="728"/>
      <c r="U3" s="728"/>
      <c r="V3" s="728"/>
      <c r="W3" s="728"/>
      <c r="X3" s="728"/>
      <c r="Y3" s="728"/>
      <c r="Z3" s="728"/>
      <c r="AA3" s="728"/>
      <c r="AB3" s="728"/>
      <c r="AC3" s="728"/>
      <c r="AD3" s="728"/>
      <c r="AE3" s="728"/>
      <c r="AF3" s="728"/>
      <c r="AG3" s="728"/>
      <c r="AH3" s="728"/>
      <c r="AI3" s="728"/>
      <c r="AJ3" s="728"/>
      <c r="AK3" s="728"/>
      <c r="AL3" s="728"/>
      <c r="AM3" s="728"/>
      <c r="AN3" s="728"/>
      <c r="AO3" s="728"/>
      <c r="AP3" s="728"/>
      <c r="AQ3" s="728"/>
      <c r="AR3" s="728"/>
      <c r="AS3" s="728"/>
      <c r="AT3" s="728"/>
      <c r="AU3" s="728"/>
    </row>
    <row r="4" spans="1:47" ht="21.75" customHeight="1">
      <c r="A4" s="794" t="s">
        <v>2</v>
      </c>
      <c r="B4" s="795"/>
      <c r="C4" s="795"/>
      <c r="D4" s="795"/>
      <c r="E4" s="795"/>
      <c r="F4" s="796"/>
      <c r="G4" s="802" t="s">
        <v>3</v>
      </c>
      <c r="H4" s="803"/>
      <c r="I4" s="804"/>
      <c r="J4" s="797" t="s">
        <v>4</v>
      </c>
      <c r="K4" s="798"/>
      <c r="L4" s="799"/>
      <c r="M4" s="797" t="s">
        <v>5</v>
      </c>
      <c r="N4" s="798"/>
      <c r="O4" s="799"/>
      <c r="P4" s="797" t="s">
        <v>6</v>
      </c>
      <c r="Q4" s="798"/>
      <c r="R4" s="799"/>
      <c r="S4" s="797" t="s">
        <v>7</v>
      </c>
      <c r="T4" s="798"/>
      <c r="U4" s="799"/>
      <c r="V4" s="797" t="s">
        <v>8</v>
      </c>
      <c r="W4" s="798"/>
      <c r="X4" s="799"/>
      <c r="Y4" s="797" t="s">
        <v>9</v>
      </c>
      <c r="Z4" s="798"/>
      <c r="AA4" s="799"/>
      <c r="AB4" s="797" t="s">
        <v>10</v>
      </c>
      <c r="AC4" s="798"/>
      <c r="AD4" s="799"/>
      <c r="AE4" s="797" t="s">
        <v>11</v>
      </c>
      <c r="AF4" s="798"/>
      <c r="AG4" s="799"/>
      <c r="AH4" s="797" t="s">
        <v>12</v>
      </c>
      <c r="AI4" s="798"/>
      <c r="AJ4" s="799"/>
      <c r="AK4" s="797" t="s">
        <v>13</v>
      </c>
      <c r="AL4" s="798"/>
      <c r="AM4" s="799"/>
      <c r="AN4" s="797" t="s">
        <v>14</v>
      </c>
      <c r="AO4" s="798"/>
      <c r="AP4" s="799"/>
      <c r="AQ4" s="797" t="s">
        <v>15</v>
      </c>
      <c r="AR4" s="798"/>
      <c r="AS4" s="799"/>
      <c r="AT4" s="46" t="s">
        <v>17</v>
      </c>
      <c r="AU4" s="47"/>
    </row>
    <row r="5" spans="1:47" ht="15" customHeight="1">
      <c r="A5" s="821" t="s">
        <v>22</v>
      </c>
      <c r="B5" s="594" t="s">
        <v>18</v>
      </c>
      <c r="C5" s="498" t="s">
        <v>19</v>
      </c>
      <c r="D5" s="498" t="s">
        <v>204</v>
      </c>
      <c r="E5" s="809" t="s">
        <v>21</v>
      </c>
      <c r="F5" s="500" t="s">
        <v>23</v>
      </c>
      <c r="G5" s="512" t="s">
        <v>24</v>
      </c>
      <c r="H5" s="502" t="s">
        <v>25</v>
      </c>
      <c r="I5" s="504" t="s">
        <v>26</v>
      </c>
      <c r="J5" s="512" t="s">
        <v>24</v>
      </c>
      <c r="K5" s="502" t="s">
        <v>25</v>
      </c>
      <c r="L5" s="504" t="s">
        <v>26</v>
      </c>
      <c r="M5" s="512" t="s">
        <v>24</v>
      </c>
      <c r="N5" s="502" t="s">
        <v>25</v>
      </c>
      <c r="O5" s="504" t="s">
        <v>26</v>
      </c>
      <c r="P5" s="512" t="s">
        <v>24</v>
      </c>
      <c r="Q5" s="502" t="s">
        <v>25</v>
      </c>
      <c r="R5" s="504" t="s">
        <v>26</v>
      </c>
      <c r="S5" s="512" t="s">
        <v>24</v>
      </c>
      <c r="T5" s="502" t="s">
        <v>25</v>
      </c>
      <c r="U5" s="504" t="s">
        <v>26</v>
      </c>
      <c r="V5" s="512" t="s">
        <v>24</v>
      </c>
      <c r="W5" s="502" t="s">
        <v>25</v>
      </c>
      <c r="X5" s="504" t="s">
        <v>26</v>
      </c>
      <c r="Y5" s="512" t="s">
        <v>24</v>
      </c>
      <c r="Z5" s="502" t="s">
        <v>25</v>
      </c>
      <c r="AA5" s="504" t="s">
        <v>26</v>
      </c>
      <c r="AB5" s="512" t="s">
        <v>24</v>
      </c>
      <c r="AC5" s="502" t="s">
        <v>25</v>
      </c>
      <c r="AD5" s="504" t="s">
        <v>26</v>
      </c>
      <c r="AE5" s="512" t="s">
        <v>24</v>
      </c>
      <c r="AF5" s="502" t="s">
        <v>25</v>
      </c>
      <c r="AG5" s="504" t="s">
        <v>26</v>
      </c>
      <c r="AH5" s="512" t="s">
        <v>24</v>
      </c>
      <c r="AI5" s="502" t="s">
        <v>25</v>
      </c>
      <c r="AJ5" s="504" t="s">
        <v>26</v>
      </c>
      <c r="AK5" s="512" t="s">
        <v>24</v>
      </c>
      <c r="AL5" s="502" t="s">
        <v>25</v>
      </c>
      <c r="AM5" s="504" t="s">
        <v>26</v>
      </c>
      <c r="AN5" s="512" t="s">
        <v>24</v>
      </c>
      <c r="AO5" s="502" t="s">
        <v>25</v>
      </c>
      <c r="AP5" s="504" t="s">
        <v>26</v>
      </c>
      <c r="AQ5" s="512" t="s">
        <v>24</v>
      </c>
      <c r="AR5" s="502" t="s">
        <v>25</v>
      </c>
      <c r="AS5" s="504" t="s">
        <v>26</v>
      </c>
      <c r="AT5" s="811" t="s">
        <v>24</v>
      </c>
      <c r="AU5" s="521" t="s">
        <v>27</v>
      </c>
    </row>
    <row r="6" spans="1:47" ht="9.75" customHeight="1">
      <c r="A6" s="822"/>
      <c r="B6" s="558"/>
      <c r="C6" s="499"/>
      <c r="D6" s="499"/>
      <c r="E6" s="810"/>
      <c r="F6" s="501"/>
      <c r="G6" s="513"/>
      <c r="H6" s="503"/>
      <c r="I6" s="505"/>
      <c r="J6" s="513"/>
      <c r="K6" s="503"/>
      <c r="L6" s="505"/>
      <c r="M6" s="513"/>
      <c r="N6" s="503"/>
      <c r="O6" s="505"/>
      <c r="P6" s="513"/>
      <c r="Q6" s="503"/>
      <c r="R6" s="505"/>
      <c r="S6" s="513"/>
      <c r="T6" s="503"/>
      <c r="U6" s="505"/>
      <c r="V6" s="513"/>
      <c r="W6" s="503"/>
      <c r="X6" s="505"/>
      <c r="Y6" s="513"/>
      <c r="Z6" s="503"/>
      <c r="AA6" s="505"/>
      <c r="AB6" s="513"/>
      <c r="AC6" s="503"/>
      <c r="AD6" s="505"/>
      <c r="AE6" s="513"/>
      <c r="AF6" s="503"/>
      <c r="AG6" s="505"/>
      <c r="AH6" s="513"/>
      <c r="AI6" s="503"/>
      <c r="AJ6" s="505"/>
      <c r="AK6" s="513"/>
      <c r="AL6" s="503"/>
      <c r="AM6" s="505"/>
      <c r="AN6" s="513"/>
      <c r="AO6" s="503"/>
      <c r="AP6" s="505"/>
      <c r="AQ6" s="513"/>
      <c r="AR6" s="503"/>
      <c r="AS6" s="505"/>
      <c r="AT6" s="812"/>
      <c r="AU6" s="522"/>
    </row>
    <row r="7" spans="1:47" ht="14.25" customHeight="1">
      <c r="A7" s="768" t="s">
        <v>230</v>
      </c>
      <c r="B7" s="771" t="s">
        <v>366</v>
      </c>
      <c r="C7" s="774">
        <v>2230</v>
      </c>
      <c r="D7" s="777"/>
      <c r="E7" s="724" t="s">
        <v>602</v>
      </c>
      <c r="F7" s="51" t="s">
        <v>31</v>
      </c>
      <c r="G7" s="13"/>
      <c r="H7" s="9">
        <f t="shared" ref="H7:H15" si="0">G7-I7</f>
        <v>0</v>
      </c>
      <c r="I7" s="10"/>
      <c r="J7" s="13"/>
      <c r="K7" s="9">
        <f t="shared" ref="K7:K15" si="1">J7-L7</f>
        <v>0</v>
      </c>
      <c r="L7" s="10"/>
      <c r="M7" s="13"/>
      <c r="N7" s="9">
        <f t="shared" ref="N7:N15" si="2">M7-O7</f>
        <v>0</v>
      </c>
      <c r="O7" s="10"/>
      <c r="P7" s="13"/>
      <c r="Q7" s="9">
        <f t="shared" ref="Q7:Q15" si="3">P7-R7</f>
        <v>0</v>
      </c>
      <c r="R7" s="10"/>
      <c r="S7" s="13"/>
      <c r="T7" s="9">
        <f t="shared" ref="T7:T15" si="4">S7-U7</f>
        <v>0</v>
      </c>
      <c r="U7" s="10"/>
      <c r="V7" s="13"/>
      <c r="W7" s="9">
        <f t="shared" ref="W7:W15" si="5">V7-X7</f>
        <v>0</v>
      </c>
      <c r="X7" s="10"/>
      <c r="Y7" s="13"/>
      <c r="Z7" s="9">
        <f t="shared" ref="Z7:Z15" si="6">Y7-AA7</f>
        <v>0</v>
      </c>
      <c r="AA7" s="10"/>
      <c r="AB7" s="13"/>
      <c r="AC7" s="9">
        <f t="shared" ref="AC7:AC15" si="7">AB7-AD7</f>
        <v>0</v>
      </c>
      <c r="AD7" s="10"/>
      <c r="AE7" s="13"/>
      <c r="AF7" s="9">
        <f t="shared" ref="AF7:AF15" si="8">AE7-AG7</f>
        <v>0</v>
      </c>
      <c r="AG7" s="10"/>
      <c r="AH7" s="13"/>
      <c r="AI7" s="9">
        <f t="shared" ref="AI7:AI15" si="9">AH7-AJ7</f>
        <v>0</v>
      </c>
      <c r="AJ7" s="10"/>
      <c r="AK7" s="13"/>
      <c r="AL7" s="9">
        <f t="shared" ref="AL7:AL15" si="10">AK7-AM7</f>
        <v>0</v>
      </c>
      <c r="AM7" s="10"/>
      <c r="AN7" s="13"/>
      <c r="AO7" s="9">
        <f t="shared" ref="AO7:AO15" si="11">AN7-AP7</f>
        <v>0</v>
      </c>
      <c r="AP7" s="10"/>
      <c r="AQ7" s="13"/>
      <c r="AR7" s="9">
        <f t="shared" ref="AR7:AR15" si="12">AQ7-AS7</f>
        <v>0</v>
      </c>
      <c r="AS7" s="10"/>
      <c r="AT7" s="14"/>
      <c r="AU7" s="4" t="s">
        <v>32</v>
      </c>
    </row>
    <row r="8" spans="1:47" ht="16.5" customHeight="1">
      <c r="A8" s="769"/>
      <c r="B8" s="772"/>
      <c r="C8" s="775"/>
      <c r="D8" s="778"/>
      <c r="E8" s="780"/>
      <c r="F8" s="52" t="s">
        <v>33</v>
      </c>
      <c r="G8" s="13"/>
      <c r="H8" s="11">
        <f t="shared" si="0"/>
        <v>0</v>
      </c>
      <c r="I8" s="12"/>
      <c r="J8" s="13"/>
      <c r="K8" s="11">
        <f t="shared" si="1"/>
        <v>0</v>
      </c>
      <c r="L8" s="12"/>
      <c r="M8" s="13"/>
      <c r="N8" s="11">
        <f t="shared" si="2"/>
        <v>0</v>
      </c>
      <c r="O8" s="12"/>
      <c r="P8" s="13"/>
      <c r="Q8" s="11">
        <f t="shared" si="3"/>
        <v>0</v>
      </c>
      <c r="R8" s="12"/>
      <c r="S8" s="13"/>
      <c r="T8" s="11">
        <f t="shared" si="4"/>
        <v>0</v>
      </c>
      <c r="U8" s="12"/>
      <c r="V8" s="13"/>
      <c r="W8" s="11">
        <f t="shared" si="5"/>
        <v>0</v>
      </c>
      <c r="X8" s="12"/>
      <c r="Y8" s="13"/>
      <c r="Z8" s="11">
        <f t="shared" si="6"/>
        <v>0</v>
      </c>
      <c r="AA8" s="12"/>
      <c r="AB8" s="13"/>
      <c r="AC8" s="11">
        <f t="shared" si="7"/>
        <v>0</v>
      </c>
      <c r="AD8" s="12"/>
      <c r="AE8" s="13"/>
      <c r="AF8" s="11">
        <f t="shared" si="8"/>
        <v>0</v>
      </c>
      <c r="AG8" s="12"/>
      <c r="AH8" s="13"/>
      <c r="AI8" s="11">
        <f t="shared" si="9"/>
        <v>0</v>
      </c>
      <c r="AJ8" s="12"/>
      <c r="AK8" s="13"/>
      <c r="AL8" s="11">
        <f t="shared" si="10"/>
        <v>0</v>
      </c>
      <c r="AM8" s="12"/>
      <c r="AN8" s="13"/>
      <c r="AO8" s="11">
        <f t="shared" si="11"/>
        <v>0</v>
      </c>
      <c r="AP8" s="12"/>
      <c r="AQ8" s="13"/>
      <c r="AR8" s="11">
        <f t="shared" si="12"/>
        <v>0</v>
      </c>
      <c r="AS8" s="12"/>
      <c r="AT8" s="14"/>
      <c r="AU8" s="63">
        <f>SUM(G7:G15,J7:J15,M7:M15,P7:P15,S7:S15,V7:V15,Y7:Y15,AB7:AB15,AE7:AE15)</f>
        <v>679950</v>
      </c>
    </row>
    <row r="9" spans="1:47" ht="17.25" customHeight="1">
      <c r="A9" s="769"/>
      <c r="B9" s="772"/>
      <c r="C9" s="775"/>
      <c r="D9" s="778"/>
      <c r="E9" s="780"/>
      <c r="F9" s="52" t="s">
        <v>34</v>
      </c>
      <c r="G9" s="13"/>
      <c r="H9" s="11">
        <f t="shared" si="0"/>
        <v>0</v>
      </c>
      <c r="I9" s="12"/>
      <c r="J9" s="13"/>
      <c r="K9" s="11">
        <f t="shared" si="1"/>
        <v>0</v>
      </c>
      <c r="L9" s="12"/>
      <c r="M9" s="13"/>
      <c r="N9" s="11">
        <f t="shared" si="2"/>
        <v>0</v>
      </c>
      <c r="O9" s="12"/>
      <c r="P9" s="13"/>
      <c r="Q9" s="11">
        <f t="shared" si="3"/>
        <v>0</v>
      </c>
      <c r="R9" s="12"/>
      <c r="S9" s="13"/>
      <c r="T9" s="11">
        <f t="shared" si="4"/>
        <v>0</v>
      </c>
      <c r="U9" s="12"/>
      <c r="V9" s="13"/>
      <c r="W9" s="11">
        <f t="shared" si="5"/>
        <v>0</v>
      </c>
      <c r="X9" s="12"/>
      <c r="Y9" s="13"/>
      <c r="Z9" s="11">
        <f t="shared" si="6"/>
        <v>0</v>
      </c>
      <c r="AA9" s="12"/>
      <c r="AB9" s="13"/>
      <c r="AC9" s="11">
        <f t="shared" si="7"/>
        <v>0</v>
      </c>
      <c r="AD9" s="12"/>
      <c r="AE9" s="13"/>
      <c r="AF9" s="11">
        <f t="shared" si="8"/>
        <v>0</v>
      </c>
      <c r="AG9" s="12"/>
      <c r="AH9" s="13"/>
      <c r="AI9" s="11">
        <f t="shared" si="9"/>
        <v>0</v>
      </c>
      <c r="AJ9" s="12"/>
      <c r="AK9" s="13"/>
      <c r="AL9" s="11">
        <f t="shared" si="10"/>
        <v>0</v>
      </c>
      <c r="AM9" s="12"/>
      <c r="AN9" s="13"/>
      <c r="AO9" s="11">
        <f t="shared" si="11"/>
        <v>0</v>
      </c>
      <c r="AP9" s="12"/>
      <c r="AQ9" s="13"/>
      <c r="AR9" s="11">
        <f t="shared" si="12"/>
        <v>0</v>
      </c>
      <c r="AS9" s="12"/>
      <c r="AT9" s="14"/>
      <c r="AU9" s="7" t="s">
        <v>35</v>
      </c>
    </row>
    <row r="10" spans="1:47" ht="18.75" customHeight="1">
      <c r="A10" s="769"/>
      <c r="B10" s="772"/>
      <c r="C10" s="775"/>
      <c r="D10" s="778"/>
      <c r="E10" s="780"/>
      <c r="F10" s="52" t="s">
        <v>36</v>
      </c>
      <c r="G10" s="13"/>
      <c r="H10" s="11">
        <f t="shared" si="0"/>
        <v>0</v>
      </c>
      <c r="I10" s="12"/>
      <c r="J10" s="13"/>
      <c r="K10" s="11">
        <f t="shared" si="1"/>
        <v>0</v>
      </c>
      <c r="L10" s="12"/>
      <c r="M10" s="13"/>
      <c r="N10" s="11">
        <f t="shared" si="2"/>
        <v>0</v>
      </c>
      <c r="O10" s="12"/>
      <c r="P10" s="13"/>
      <c r="Q10" s="11">
        <f t="shared" si="3"/>
        <v>0</v>
      </c>
      <c r="R10" s="12"/>
      <c r="S10" s="13"/>
      <c r="T10" s="11">
        <f t="shared" si="4"/>
        <v>0</v>
      </c>
      <c r="U10" s="12"/>
      <c r="V10" s="13"/>
      <c r="W10" s="11">
        <f t="shared" si="5"/>
        <v>0</v>
      </c>
      <c r="X10" s="12"/>
      <c r="Y10" s="13"/>
      <c r="Z10" s="11">
        <f t="shared" si="6"/>
        <v>0</v>
      </c>
      <c r="AA10" s="12"/>
      <c r="AB10" s="13"/>
      <c r="AC10" s="11">
        <f t="shared" si="7"/>
        <v>0</v>
      </c>
      <c r="AD10" s="12"/>
      <c r="AE10" s="13"/>
      <c r="AF10" s="11">
        <f t="shared" si="8"/>
        <v>0</v>
      </c>
      <c r="AG10" s="12"/>
      <c r="AH10" s="13"/>
      <c r="AI10" s="11">
        <f t="shared" si="9"/>
        <v>0</v>
      </c>
      <c r="AJ10" s="12"/>
      <c r="AK10" s="13"/>
      <c r="AL10" s="11">
        <f t="shared" si="10"/>
        <v>0</v>
      </c>
      <c r="AM10" s="12"/>
      <c r="AN10" s="13"/>
      <c r="AO10" s="11">
        <f t="shared" si="11"/>
        <v>0</v>
      </c>
      <c r="AP10" s="12"/>
      <c r="AQ10" s="13"/>
      <c r="AR10" s="11">
        <f t="shared" si="12"/>
        <v>0</v>
      </c>
      <c r="AS10" s="12"/>
      <c r="AT10" s="14"/>
      <c r="AU10" s="63">
        <f>SUM(H7:H15,K7:K15,N7:N15,Q7:Q15,T7:T15,W7:W15,Z7:Z15,AC7:AC15,Z7:Z15,AF7:AF15)</f>
        <v>550</v>
      </c>
    </row>
    <row r="11" spans="1:47" ht="15" customHeight="1">
      <c r="A11" s="769"/>
      <c r="B11" s="772"/>
      <c r="C11" s="775"/>
      <c r="D11" s="778"/>
      <c r="E11" s="780"/>
      <c r="F11" s="52" t="s">
        <v>37</v>
      </c>
      <c r="G11" s="13"/>
      <c r="H11" s="11">
        <f t="shared" si="0"/>
        <v>0</v>
      </c>
      <c r="I11" s="12"/>
      <c r="J11" s="13"/>
      <c r="K11" s="11">
        <f t="shared" si="1"/>
        <v>0</v>
      </c>
      <c r="L11" s="12"/>
      <c r="M11" s="13"/>
      <c r="N11" s="11">
        <f t="shared" si="2"/>
        <v>0</v>
      </c>
      <c r="O11" s="12"/>
      <c r="P11" s="13"/>
      <c r="Q11" s="11">
        <f t="shared" si="3"/>
        <v>0</v>
      </c>
      <c r="R11" s="12"/>
      <c r="S11" s="13"/>
      <c r="T11" s="11">
        <f t="shared" si="4"/>
        <v>0</v>
      </c>
      <c r="U11" s="12"/>
      <c r="V11" s="13"/>
      <c r="W11" s="11">
        <f t="shared" si="5"/>
        <v>0</v>
      </c>
      <c r="X11" s="12"/>
      <c r="Y11" s="13"/>
      <c r="Z11" s="11">
        <f t="shared" si="6"/>
        <v>0</v>
      </c>
      <c r="AA11" s="12"/>
      <c r="AB11" s="13"/>
      <c r="AC11" s="11">
        <f t="shared" si="7"/>
        <v>0</v>
      </c>
      <c r="AD11" s="12"/>
      <c r="AE11" s="13"/>
      <c r="AF11" s="11">
        <f t="shared" si="8"/>
        <v>0</v>
      </c>
      <c r="AG11" s="12"/>
      <c r="AH11" s="13"/>
      <c r="AI11" s="11">
        <f t="shared" si="9"/>
        <v>0</v>
      </c>
      <c r="AJ11" s="12"/>
      <c r="AK11" s="13"/>
      <c r="AL11" s="11">
        <f t="shared" si="10"/>
        <v>0</v>
      </c>
      <c r="AM11" s="12"/>
      <c r="AN11" s="13"/>
      <c r="AO11" s="11">
        <f t="shared" si="11"/>
        <v>0</v>
      </c>
      <c r="AP11" s="12"/>
      <c r="AQ11" s="13"/>
      <c r="AR11" s="11">
        <f t="shared" si="12"/>
        <v>0</v>
      </c>
      <c r="AS11" s="12"/>
      <c r="AT11" s="14"/>
      <c r="AU11" s="7" t="s">
        <v>38</v>
      </c>
    </row>
    <row r="12" spans="1:47" ht="20.25" customHeight="1">
      <c r="A12" s="769"/>
      <c r="B12" s="772"/>
      <c r="C12" s="775"/>
      <c r="D12" s="778"/>
      <c r="E12" s="780"/>
      <c r="F12" s="52" t="s">
        <v>40</v>
      </c>
      <c r="G12" s="13"/>
      <c r="H12" s="11">
        <f t="shared" si="0"/>
        <v>0</v>
      </c>
      <c r="I12" s="12"/>
      <c r="J12" s="13"/>
      <c r="K12" s="11">
        <f t="shared" si="1"/>
        <v>0</v>
      </c>
      <c r="L12" s="12"/>
      <c r="M12" s="13">
        <v>679950</v>
      </c>
      <c r="N12" s="11">
        <f t="shared" si="2"/>
        <v>550</v>
      </c>
      <c r="O12" s="12">
        <v>679400</v>
      </c>
      <c r="P12" s="13"/>
      <c r="Q12" s="11">
        <f t="shared" si="3"/>
        <v>0</v>
      </c>
      <c r="R12" s="12"/>
      <c r="S12" s="13"/>
      <c r="T12" s="11">
        <f t="shared" si="4"/>
        <v>0</v>
      </c>
      <c r="U12" s="12"/>
      <c r="V12" s="13"/>
      <c r="W12" s="11">
        <f t="shared" si="5"/>
        <v>0</v>
      </c>
      <c r="X12" s="12"/>
      <c r="Y12" s="13"/>
      <c r="Z12" s="11">
        <f t="shared" si="6"/>
        <v>0</v>
      </c>
      <c r="AA12" s="12"/>
      <c r="AB12" s="13"/>
      <c r="AC12" s="11">
        <f t="shared" si="7"/>
        <v>0</v>
      </c>
      <c r="AD12" s="12"/>
      <c r="AE12" s="13"/>
      <c r="AF12" s="11">
        <f t="shared" si="8"/>
        <v>0</v>
      </c>
      <c r="AG12" s="12"/>
      <c r="AH12" s="13"/>
      <c r="AI12" s="11">
        <f t="shared" si="9"/>
        <v>0</v>
      </c>
      <c r="AJ12" s="12"/>
      <c r="AK12" s="13"/>
      <c r="AL12" s="11">
        <f t="shared" si="10"/>
        <v>0</v>
      </c>
      <c r="AM12" s="12"/>
      <c r="AN12" s="13"/>
      <c r="AO12" s="11">
        <f t="shared" si="11"/>
        <v>0</v>
      </c>
      <c r="AP12" s="12"/>
      <c r="AQ12" s="13"/>
      <c r="AR12" s="11">
        <f t="shared" si="12"/>
        <v>0</v>
      </c>
      <c r="AS12" s="12"/>
      <c r="AT12" s="14"/>
      <c r="AU12" s="63">
        <f>SUM(I7:I15,L7:L15,O7:O15,R7:R15,U7:U15,X7:X15,AA7:AA15,AD7:AD15,AG7:AG15)</f>
        <v>679400</v>
      </c>
    </row>
    <row r="13" spans="1:47" ht="17.25" customHeight="1">
      <c r="A13" s="769"/>
      <c r="B13" s="772"/>
      <c r="C13" s="775"/>
      <c r="D13" s="778"/>
      <c r="E13" s="780"/>
      <c r="F13" s="52" t="s">
        <v>41</v>
      </c>
      <c r="G13" s="13"/>
      <c r="H13" s="11">
        <f t="shared" si="0"/>
        <v>0</v>
      </c>
      <c r="I13" s="12"/>
      <c r="J13" s="13"/>
      <c r="K13" s="11">
        <f t="shared" si="1"/>
        <v>0</v>
      </c>
      <c r="L13" s="12"/>
      <c r="M13" s="13"/>
      <c r="N13" s="11">
        <f t="shared" si="2"/>
        <v>0</v>
      </c>
      <c r="O13" s="12"/>
      <c r="P13" s="13"/>
      <c r="Q13" s="11">
        <f t="shared" si="3"/>
        <v>0</v>
      </c>
      <c r="R13" s="12"/>
      <c r="S13" s="13"/>
      <c r="T13" s="11">
        <f t="shared" si="4"/>
        <v>0</v>
      </c>
      <c r="U13" s="12"/>
      <c r="V13" s="13"/>
      <c r="W13" s="11">
        <f t="shared" si="5"/>
        <v>0</v>
      </c>
      <c r="X13" s="12"/>
      <c r="Y13" s="13"/>
      <c r="Z13" s="11">
        <f t="shared" si="6"/>
        <v>0</v>
      </c>
      <c r="AA13" s="12"/>
      <c r="AB13" s="13"/>
      <c r="AC13" s="11">
        <f t="shared" si="7"/>
        <v>0</v>
      </c>
      <c r="AD13" s="12"/>
      <c r="AE13" s="13"/>
      <c r="AF13" s="11">
        <f t="shared" si="8"/>
        <v>0</v>
      </c>
      <c r="AG13" s="12"/>
      <c r="AH13" s="13"/>
      <c r="AI13" s="11">
        <f t="shared" si="9"/>
        <v>0</v>
      </c>
      <c r="AJ13" s="12"/>
      <c r="AK13" s="13"/>
      <c r="AL13" s="11">
        <f t="shared" si="10"/>
        <v>0</v>
      </c>
      <c r="AM13" s="12"/>
      <c r="AN13" s="13"/>
      <c r="AO13" s="11">
        <f t="shared" si="11"/>
        <v>0</v>
      </c>
      <c r="AP13" s="12"/>
      <c r="AQ13" s="13"/>
      <c r="AR13" s="11">
        <f t="shared" si="12"/>
        <v>0</v>
      </c>
      <c r="AS13" s="12"/>
      <c r="AT13" s="14"/>
      <c r="AU13" s="7" t="s">
        <v>42</v>
      </c>
    </row>
    <row r="14" spans="1:47" ht="15.75" customHeight="1">
      <c r="A14" s="769"/>
      <c r="B14" s="772"/>
      <c r="C14" s="775"/>
      <c r="D14" s="778"/>
      <c r="E14" s="780"/>
      <c r="F14" s="52" t="s">
        <v>43</v>
      </c>
      <c r="G14" s="13"/>
      <c r="H14" s="11">
        <f t="shared" si="0"/>
        <v>0</v>
      </c>
      <c r="I14" s="12"/>
      <c r="J14" s="13"/>
      <c r="K14" s="11">
        <f t="shared" si="1"/>
        <v>0</v>
      </c>
      <c r="L14" s="12"/>
      <c r="M14" s="13"/>
      <c r="N14" s="11">
        <f t="shared" si="2"/>
        <v>0</v>
      </c>
      <c r="O14" s="12"/>
      <c r="P14" s="13"/>
      <c r="Q14" s="11">
        <f t="shared" si="3"/>
        <v>0</v>
      </c>
      <c r="R14" s="12"/>
      <c r="S14" s="13"/>
      <c r="T14" s="11">
        <f t="shared" si="4"/>
        <v>0</v>
      </c>
      <c r="U14" s="12"/>
      <c r="V14" s="13"/>
      <c r="W14" s="11">
        <f t="shared" si="5"/>
        <v>0</v>
      </c>
      <c r="X14" s="12"/>
      <c r="Y14" s="13"/>
      <c r="Z14" s="11">
        <f t="shared" si="6"/>
        <v>0</v>
      </c>
      <c r="AA14" s="12"/>
      <c r="AB14" s="13"/>
      <c r="AC14" s="11">
        <f t="shared" si="7"/>
        <v>0</v>
      </c>
      <c r="AD14" s="12"/>
      <c r="AE14" s="13"/>
      <c r="AF14" s="11">
        <f t="shared" si="8"/>
        <v>0</v>
      </c>
      <c r="AG14" s="12"/>
      <c r="AH14" s="13"/>
      <c r="AI14" s="11">
        <f t="shared" si="9"/>
        <v>0</v>
      </c>
      <c r="AJ14" s="12"/>
      <c r="AK14" s="13"/>
      <c r="AL14" s="11">
        <f t="shared" si="10"/>
        <v>0</v>
      </c>
      <c r="AM14" s="12"/>
      <c r="AN14" s="13"/>
      <c r="AO14" s="11">
        <f t="shared" si="11"/>
        <v>0</v>
      </c>
      <c r="AP14" s="12"/>
      <c r="AQ14" s="13"/>
      <c r="AR14" s="11">
        <f t="shared" si="12"/>
        <v>0</v>
      </c>
      <c r="AS14" s="12"/>
      <c r="AT14" s="14"/>
      <c r="AU14" s="64">
        <f>AU12/AU8</f>
        <v>0.99919111699389662</v>
      </c>
    </row>
    <row r="15" spans="1:47" ht="13.5" customHeight="1">
      <c r="A15" s="770"/>
      <c r="B15" s="773"/>
      <c r="C15" s="776"/>
      <c r="D15" s="779"/>
      <c r="E15" s="781"/>
      <c r="F15" s="53" t="s">
        <v>44</v>
      </c>
      <c r="G15" s="15"/>
      <c r="H15" s="16">
        <f t="shared" si="0"/>
        <v>0</v>
      </c>
      <c r="I15" s="17"/>
      <c r="J15" s="15"/>
      <c r="K15" s="16">
        <f t="shared" si="1"/>
        <v>0</v>
      </c>
      <c r="L15" s="17"/>
      <c r="M15" s="15"/>
      <c r="N15" s="16">
        <f t="shared" si="2"/>
        <v>0</v>
      </c>
      <c r="O15" s="17"/>
      <c r="P15" s="15"/>
      <c r="Q15" s="16">
        <f t="shared" si="3"/>
        <v>0</v>
      </c>
      <c r="R15" s="17"/>
      <c r="S15" s="15"/>
      <c r="T15" s="16">
        <f t="shared" si="4"/>
        <v>0</v>
      </c>
      <c r="U15" s="17"/>
      <c r="V15" s="15"/>
      <c r="W15" s="16">
        <f t="shared" si="5"/>
        <v>0</v>
      </c>
      <c r="X15" s="17"/>
      <c r="Y15" s="15"/>
      <c r="Z15" s="16">
        <f t="shared" si="6"/>
        <v>0</v>
      </c>
      <c r="AA15" s="17"/>
      <c r="AB15" s="15"/>
      <c r="AC15" s="16">
        <f t="shared" si="7"/>
        <v>0</v>
      </c>
      <c r="AD15" s="17"/>
      <c r="AE15" s="15"/>
      <c r="AF15" s="16">
        <f t="shared" si="8"/>
        <v>0</v>
      </c>
      <c r="AG15" s="17"/>
      <c r="AH15" s="15"/>
      <c r="AI15" s="16">
        <f t="shared" si="9"/>
        <v>0</v>
      </c>
      <c r="AJ15" s="17"/>
      <c r="AK15" s="15"/>
      <c r="AL15" s="16">
        <f t="shared" si="10"/>
        <v>0</v>
      </c>
      <c r="AM15" s="17"/>
      <c r="AN15" s="15"/>
      <c r="AO15" s="16">
        <f t="shared" si="11"/>
        <v>0</v>
      </c>
      <c r="AP15" s="17"/>
      <c r="AQ15" s="15"/>
      <c r="AR15" s="16">
        <f t="shared" si="12"/>
        <v>0</v>
      </c>
      <c r="AS15" s="17"/>
      <c r="AT15" s="18"/>
      <c r="AU15" s="65"/>
    </row>
    <row r="16" spans="1:47" ht="13.5" customHeight="1">
      <c r="A16" s="782" t="s">
        <v>22</v>
      </c>
      <c r="B16" s="550" t="s">
        <v>18</v>
      </c>
      <c r="C16" s="532" t="s">
        <v>19</v>
      </c>
      <c r="D16" s="532" t="s">
        <v>204</v>
      </c>
      <c r="E16" s="784" t="s">
        <v>21</v>
      </c>
      <c r="F16" s="500" t="s">
        <v>23</v>
      </c>
      <c r="G16" s="512" t="s">
        <v>24</v>
      </c>
      <c r="H16" s="502" t="s">
        <v>25</v>
      </c>
      <c r="I16" s="504" t="s">
        <v>26</v>
      </c>
      <c r="J16" s="512" t="s">
        <v>24</v>
      </c>
      <c r="K16" s="502" t="s">
        <v>25</v>
      </c>
      <c r="L16" s="504" t="s">
        <v>26</v>
      </c>
      <c r="M16" s="512" t="s">
        <v>24</v>
      </c>
      <c r="N16" s="502" t="s">
        <v>25</v>
      </c>
      <c r="O16" s="504" t="s">
        <v>26</v>
      </c>
      <c r="P16" s="512" t="s">
        <v>24</v>
      </c>
      <c r="Q16" s="502" t="s">
        <v>25</v>
      </c>
      <c r="R16" s="504" t="s">
        <v>26</v>
      </c>
      <c r="S16" s="512" t="s">
        <v>24</v>
      </c>
      <c r="T16" s="502" t="s">
        <v>25</v>
      </c>
      <c r="U16" s="504" t="s">
        <v>26</v>
      </c>
      <c r="V16" s="512" t="s">
        <v>24</v>
      </c>
      <c r="W16" s="502" t="s">
        <v>25</v>
      </c>
      <c r="X16" s="504" t="s">
        <v>26</v>
      </c>
      <c r="Y16" s="512" t="s">
        <v>24</v>
      </c>
      <c r="Z16" s="502" t="s">
        <v>25</v>
      </c>
      <c r="AA16" s="504" t="s">
        <v>26</v>
      </c>
      <c r="AB16" s="512" t="s">
        <v>24</v>
      </c>
      <c r="AC16" s="502" t="s">
        <v>25</v>
      </c>
      <c r="AD16" s="504" t="s">
        <v>26</v>
      </c>
      <c r="AE16" s="512" t="s">
        <v>24</v>
      </c>
      <c r="AF16" s="502" t="s">
        <v>25</v>
      </c>
      <c r="AG16" s="504" t="s">
        <v>26</v>
      </c>
      <c r="AH16" s="512" t="s">
        <v>24</v>
      </c>
      <c r="AI16" s="502" t="s">
        <v>25</v>
      </c>
      <c r="AJ16" s="504" t="s">
        <v>26</v>
      </c>
      <c r="AK16" s="512" t="s">
        <v>24</v>
      </c>
      <c r="AL16" s="502" t="s">
        <v>25</v>
      </c>
      <c r="AM16" s="504" t="s">
        <v>26</v>
      </c>
      <c r="AN16" s="512" t="s">
        <v>24</v>
      </c>
      <c r="AO16" s="502" t="s">
        <v>25</v>
      </c>
      <c r="AP16" s="504" t="s">
        <v>26</v>
      </c>
      <c r="AQ16" s="512" t="s">
        <v>24</v>
      </c>
      <c r="AR16" s="502" t="s">
        <v>25</v>
      </c>
      <c r="AS16" s="504" t="s">
        <v>26</v>
      </c>
      <c r="AT16" s="612" t="s">
        <v>24</v>
      </c>
      <c r="AU16" s="521" t="s">
        <v>27</v>
      </c>
    </row>
    <row r="17" spans="1:47" ht="15.75" customHeight="1">
      <c r="A17" s="783"/>
      <c r="B17" s="551"/>
      <c r="C17" s="533"/>
      <c r="D17" s="533"/>
      <c r="E17" s="785"/>
      <c r="F17" s="501"/>
      <c r="G17" s="513"/>
      <c r="H17" s="503"/>
      <c r="I17" s="505"/>
      <c r="J17" s="513"/>
      <c r="K17" s="503"/>
      <c r="L17" s="505"/>
      <c r="M17" s="513"/>
      <c r="N17" s="503"/>
      <c r="O17" s="505"/>
      <c r="P17" s="513"/>
      <c r="Q17" s="503"/>
      <c r="R17" s="505"/>
      <c r="S17" s="513"/>
      <c r="T17" s="503"/>
      <c r="U17" s="505"/>
      <c r="V17" s="513"/>
      <c r="W17" s="503"/>
      <c r="X17" s="505"/>
      <c r="Y17" s="513"/>
      <c r="Z17" s="503"/>
      <c r="AA17" s="505"/>
      <c r="AB17" s="513"/>
      <c r="AC17" s="503"/>
      <c r="AD17" s="505"/>
      <c r="AE17" s="513"/>
      <c r="AF17" s="503"/>
      <c r="AG17" s="505"/>
      <c r="AH17" s="513"/>
      <c r="AI17" s="503"/>
      <c r="AJ17" s="505"/>
      <c r="AK17" s="513"/>
      <c r="AL17" s="503"/>
      <c r="AM17" s="505"/>
      <c r="AN17" s="513"/>
      <c r="AO17" s="503"/>
      <c r="AP17" s="505"/>
      <c r="AQ17" s="513"/>
      <c r="AR17" s="503"/>
      <c r="AS17" s="505"/>
      <c r="AT17" s="596"/>
      <c r="AU17" s="522"/>
    </row>
    <row r="18" spans="1:47" ht="12.75" customHeight="1">
      <c r="A18" s="768" t="s">
        <v>230</v>
      </c>
      <c r="B18" s="771" t="s">
        <v>603</v>
      </c>
      <c r="C18" s="774">
        <v>2212</v>
      </c>
      <c r="D18" s="777"/>
      <c r="E18" s="724" t="s">
        <v>604</v>
      </c>
      <c r="F18" s="51" t="s">
        <v>31</v>
      </c>
      <c r="G18" s="13"/>
      <c r="H18" s="9">
        <f t="shared" ref="H18:H26" si="13">G18-I18</f>
        <v>0</v>
      </c>
      <c r="I18" s="10"/>
      <c r="J18" s="13"/>
      <c r="K18" s="9">
        <f t="shared" ref="K18:K26" si="14">J18-L18</f>
        <v>0</v>
      </c>
      <c r="L18" s="10"/>
      <c r="M18" s="13"/>
      <c r="N18" s="9">
        <f t="shared" ref="N18:N26" si="15">M18-O18</f>
        <v>0</v>
      </c>
      <c r="O18" s="10"/>
      <c r="P18" s="13"/>
      <c r="Q18" s="9">
        <f t="shared" ref="Q18:Q26" si="16">P18-R18</f>
        <v>0</v>
      </c>
      <c r="R18" s="10"/>
      <c r="S18" s="13"/>
      <c r="T18" s="9">
        <f t="shared" ref="T18:T26" si="17">S18-U18</f>
        <v>0</v>
      </c>
      <c r="U18" s="10"/>
      <c r="V18" s="13"/>
      <c r="W18" s="9">
        <f t="shared" ref="W18:W26" si="18">V18-X18</f>
        <v>0</v>
      </c>
      <c r="X18" s="10"/>
      <c r="Y18" s="13"/>
      <c r="Z18" s="9">
        <f t="shared" ref="Z18:Z26" si="19">Y18-AA18</f>
        <v>0</v>
      </c>
      <c r="AA18" s="10"/>
      <c r="AB18" s="13"/>
      <c r="AC18" s="9">
        <f t="shared" ref="AC18:AC26" si="20">AB18-AD18</f>
        <v>0</v>
      </c>
      <c r="AD18" s="10"/>
      <c r="AE18" s="13"/>
      <c r="AF18" s="9">
        <f t="shared" ref="AF18:AF26" si="21">AE18-AG18</f>
        <v>0</v>
      </c>
      <c r="AG18" s="10"/>
      <c r="AH18" s="13"/>
      <c r="AI18" s="9">
        <f t="shared" ref="AI18:AI26" si="22">AH18-AJ18</f>
        <v>0</v>
      </c>
      <c r="AJ18" s="10"/>
      <c r="AK18" s="13"/>
      <c r="AL18" s="9">
        <f t="shared" ref="AL18:AL26" si="23">AK18-AM18</f>
        <v>0</v>
      </c>
      <c r="AM18" s="10"/>
      <c r="AN18" s="13"/>
      <c r="AO18" s="9">
        <f t="shared" ref="AO18:AO26" si="24">AN18-AP18</f>
        <v>0</v>
      </c>
      <c r="AP18" s="10"/>
      <c r="AQ18" s="13"/>
      <c r="AR18" s="9">
        <f t="shared" ref="AR18:AR26" si="25">AQ18-AS18</f>
        <v>0</v>
      </c>
      <c r="AS18" s="10"/>
      <c r="AT18" s="14"/>
      <c r="AU18" s="4" t="s">
        <v>32</v>
      </c>
    </row>
    <row r="19" spans="1:47" ht="20.25" customHeight="1">
      <c r="A19" s="769"/>
      <c r="B19" s="772"/>
      <c r="C19" s="775"/>
      <c r="D19" s="778"/>
      <c r="E19" s="780"/>
      <c r="F19" s="52" t="s">
        <v>33</v>
      </c>
      <c r="G19" s="13"/>
      <c r="H19" s="11">
        <f t="shared" si="13"/>
        <v>0</v>
      </c>
      <c r="I19" s="12"/>
      <c r="J19" s="13"/>
      <c r="K19" s="11">
        <f t="shared" si="14"/>
        <v>0</v>
      </c>
      <c r="L19" s="12"/>
      <c r="M19" s="13"/>
      <c r="N19" s="11">
        <f t="shared" si="15"/>
        <v>0</v>
      </c>
      <c r="O19" s="12"/>
      <c r="P19" s="13"/>
      <c r="Q19" s="11">
        <f t="shared" si="16"/>
        <v>0</v>
      </c>
      <c r="R19" s="12"/>
      <c r="S19" s="13"/>
      <c r="T19" s="11">
        <f t="shared" si="17"/>
        <v>0</v>
      </c>
      <c r="U19" s="12"/>
      <c r="V19" s="13"/>
      <c r="W19" s="11">
        <f t="shared" si="18"/>
        <v>0</v>
      </c>
      <c r="X19" s="12"/>
      <c r="Y19" s="13"/>
      <c r="Z19" s="11">
        <f t="shared" si="19"/>
        <v>0</v>
      </c>
      <c r="AA19" s="12"/>
      <c r="AB19" s="13"/>
      <c r="AC19" s="11">
        <f t="shared" si="20"/>
        <v>0</v>
      </c>
      <c r="AD19" s="12"/>
      <c r="AE19" s="13"/>
      <c r="AF19" s="11">
        <f t="shared" si="21"/>
        <v>0</v>
      </c>
      <c r="AG19" s="12"/>
      <c r="AH19" s="13"/>
      <c r="AI19" s="11">
        <f t="shared" si="22"/>
        <v>0</v>
      </c>
      <c r="AJ19" s="12"/>
      <c r="AK19" s="13"/>
      <c r="AL19" s="11">
        <f t="shared" si="23"/>
        <v>0</v>
      </c>
      <c r="AM19" s="12"/>
      <c r="AN19" s="13"/>
      <c r="AO19" s="11">
        <f t="shared" si="24"/>
        <v>0</v>
      </c>
      <c r="AP19" s="12"/>
      <c r="AQ19" s="13"/>
      <c r="AR19" s="11">
        <f t="shared" si="25"/>
        <v>0</v>
      </c>
      <c r="AS19" s="12"/>
      <c r="AT19" s="14"/>
      <c r="AU19" s="63">
        <f>SUM(G18:G26,J18:J26,M18:M26,P18:P26,S18:S26,V18:V26,Y18:Y26,AB18:AB26,AE18:AE26)</f>
        <v>299978</v>
      </c>
    </row>
    <row r="20" spans="1:47" ht="12.75" customHeight="1">
      <c r="A20" s="769"/>
      <c r="B20" s="772"/>
      <c r="C20" s="775"/>
      <c r="D20" s="778"/>
      <c r="E20" s="780"/>
      <c r="F20" s="52" t="s">
        <v>34</v>
      </c>
      <c r="G20" s="13"/>
      <c r="H20" s="11">
        <f t="shared" si="13"/>
        <v>0</v>
      </c>
      <c r="I20" s="12"/>
      <c r="J20" s="13"/>
      <c r="K20" s="11">
        <f t="shared" si="14"/>
        <v>0</v>
      </c>
      <c r="L20" s="12"/>
      <c r="M20" s="13"/>
      <c r="N20" s="11">
        <f t="shared" si="15"/>
        <v>0</v>
      </c>
      <c r="O20" s="12"/>
      <c r="P20" s="13"/>
      <c r="Q20" s="11">
        <f t="shared" si="16"/>
        <v>0</v>
      </c>
      <c r="R20" s="12"/>
      <c r="S20" s="13"/>
      <c r="T20" s="11">
        <f t="shared" si="17"/>
        <v>0</v>
      </c>
      <c r="U20" s="12"/>
      <c r="V20" s="13"/>
      <c r="W20" s="11">
        <f t="shared" si="18"/>
        <v>0</v>
      </c>
      <c r="X20" s="12"/>
      <c r="Y20" s="13"/>
      <c r="Z20" s="11">
        <f t="shared" si="19"/>
        <v>0</v>
      </c>
      <c r="AA20" s="12"/>
      <c r="AB20" s="13"/>
      <c r="AC20" s="11">
        <f t="shared" si="20"/>
        <v>0</v>
      </c>
      <c r="AD20" s="12"/>
      <c r="AE20" s="13"/>
      <c r="AF20" s="11">
        <f t="shared" si="21"/>
        <v>0</v>
      </c>
      <c r="AG20" s="12"/>
      <c r="AH20" s="13"/>
      <c r="AI20" s="11">
        <f t="shared" si="22"/>
        <v>0</v>
      </c>
      <c r="AJ20" s="12"/>
      <c r="AK20" s="13"/>
      <c r="AL20" s="11">
        <f t="shared" si="23"/>
        <v>0</v>
      </c>
      <c r="AM20" s="12"/>
      <c r="AN20" s="13"/>
      <c r="AO20" s="11">
        <f t="shared" si="24"/>
        <v>0</v>
      </c>
      <c r="AP20" s="12"/>
      <c r="AQ20" s="13"/>
      <c r="AR20" s="11">
        <f t="shared" si="25"/>
        <v>0</v>
      </c>
      <c r="AS20" s="12"/>
      <c r="AT20" s="14"/>
      <c r="AU20" s="7" t="s">
        <v>35</v>
      </c>
    </row>
    <row r="21" spans="1:47" ht="16.5" customHeight="1">
      <c r="A21" s="769"/>
      <c r="B21" s="772"/>
      <c r="C21" s="775"/>
      <c r="D21" s="778"/>
      <c r="E21" s="780"/>
      <c r="F21" s="52" t="s">
        <v>36</v>
      </c>
      <c r="G21" s="13"/>
      <c r="H21" s="11">
        <f t="shared" si="13"/>
        <v>0</v>
      </c>
      <c r="I21" s="12"/>
      <c r="J21" s="13"/>
      <c r="K21" s="11">
        <f t="shared" si="14"/>
        <v>0</v>
      </c>
      <c r="L21" s="12"/>
      <c r="M21" s="13"/>
      <c r="N21" s="11">
        <f t="shared" si="15"/>
        <v>0</v>
      </c>
      <c r="O21" s="12"/>
      <c r="P21" s="13"/>
      <c r="Q21" s="11">
        <f t="shared" si="16"/>
        <v>0</v>
      </c>
      <c r="R21" s="12"/>
      <c r="S21" s="13"/>
      <c r="T21" s="11">
        <f t="shared" si="17"/>
        <v>0</v>
      </c>
      <c r="U21" s="12"/>
      <c r="V21" s="13"/>
      <c r="W21" s="11">
        <f t="shared" si="18"/>
        <v>0</v>
      </c>
      <c r="X21" s="12"/>
      <c r="Y21" s="13"/>
      <c r="Z21" s="11">
        <f t="shared" si="19"/>
        <v>0</v>
      </c>
      <c r="AA21" s="12"/>
      <c r="AB21" s="13"/>
      <c r="AC21" s="11">
        <f t="shared" si="20"/>
        <v>0</v>
      </c>
      <c r="AD21" s="12"/>
      <c r="AE21" s="13"/>
      <c r="AF21" s="11">
        <f t="shared" si="21"/>
        <v>0</v>
      </c>
      <c r="AG21" s="12"/>
      <c r="AH21" s="13"/>
      <c r="AI21" s="11">
        <f t="shared" si="22"/>
        <v>0</v>
      </c>
      <c r="AJ21" s="12"/>
      <c r="AK21" s="13"/>
      <c r="AL21" s="11">
        <f t="shared" si="23"/>
        <v>0</v>
      </c>
      <c r="AM21" s="12"/>
      <c r="AN21" s="13"/>
      <c r="AO21" s="11">
        <f t="shared" si="24"/>
        <v>0</v>
      </c>
      <c r="AP21" s="12"/>
      <c r="AQ21" s="13"/>
      <c r="AR21" s="11">
        <f t="shared" si="25"/>
        <v>0</v>
      </c>
      <c r="AS21" s="12"/>
      <c r="AT21" s="14"/>
      <c r="AU21" s="63">
        <f>SUM(H18:H26,K18:K26,N18:N26,Q18:Q26,T18:T26,W18:W26,Z18:Z26,AC18:AC26,Z18:Z26,AF18:AF26)</f>
        <v>0</v>
      </c>
    </row>
    <row r="22" spans="1:47" ht="10.5" customHeight="1">
      <c r="A22" s="769"/>
      <c r="B22" s="772"/>
      <c r="C22" s="775"/>
      <c r="D22" s="778"/>
      <c r="E22" s="780"/>
      <c r="F22" s="52" t="s">
        <v>37</v>
      </c>
      <c r="G22" s="13"/>
      <c r="H22" s="11">
        <f t="shared" si="13"/>
        <v>0</v>
      </c>
      <c r="I22" s="12"/>
      <c r="J22" s="13"/>
      <c r="K22" s="11">
        <f t="shared" si="14"/>
        <v>0</v>
      </c>
      <c r="L22" s="12"/>
      <c r="M22" s="13"/>
      <c r="N22" s="11">
        <f t="shared" si="15"/>
        <v>0</v>
      </c>
      <c r="O22" s="12"/>
      <c r="P22" s="13"/>
      <c r="Q22" s="11">
        <f t="shared" si="16"/>
        <v>0</v>
      </c>
      <c r="R22" s="12"/>
      <c r="S22" s="13"/>
      <c r="T22" s="11">
        <f t="shared" si="17"/>
        <v>0</v>
      </c>
      <c r="U22" s="12"/>
      <c r="V22" s="13"/>
      <c r="W22" s="11">
        <f t="shared" si="18"/>
        <v>0</v>
      </c>
      <c r="X22" s="12"/>
      <c r="Y22" s="13"/>
      <c r="Z22" s="11">
        <f t="shared" si="19"/>
        <v>0</v>
      </c>
      <c r="AA22" s="12"/>
      <c r="AB22" s="13"/>
      <c r="AC22" s="11">
        <f t="shared" si="20"/>
        <v>0</v>
      </c>
      <c r="AD22" s="12"/>
      <c r="AE22" s="13"/>
      <c r="AF22" s="11">
        <f t="shared" si="21"/>
        <v>0</v>
      </c>
      <c r="AG22" s="12"/>
      <c r="AH22" s="13"/>
      <c r="AI22" s="11">
        <f t="shared" si="22"/>
        <v>0</v>
      </c>
      <c r="AJ22" s="12"/>
      <c r="AK22" s="13"/>
      <c r="AL22" s="11">
        <f t="shared" si="23"/>
        <v>0</v>
      </c>
      <c r="AM22" s="12"/>
      <c r="AN22" s="13"/>
      <c r="AO22" s="11">
        <f t="shared" si="24"/>
        <v>0</v>
      </c>
      <c r="AP22" s="12"/>
      <c r="AQ22" s="13"/>
      <c r="AR22" s="11">
        <f t="shared" si="25"/>
        <v>0</v>
      </c>
      <c r="AS22" s="12"/>
      <c r="AT22" s="14"/>
      <c r="AU22" s="7" t="s">
        <v>38</v>
      </c>
    </row>
    <row r="23" spans="1:47" ht="14.25" customHeight="1">
      <c r="A23" s="769"/>
      <c r="B23" s="772"/>
      <c r="C23" s="775"/>
      <c r="D23" s="778"/>
      <c r="E23" s="780"/>
      <c r="F23" s="52" t="s">
        <v>40</v>
      </c>
      <c r="G23" s="13"/>
      <c r="H23" s="11">
        <f t="shared" si="13"/>
        <v>0</v>
      </c>
      <c r="I23" s="12"/>
      <c r="J23" s="13"/>
      <c r="K23" s="11">
        <f t="shared" si="14"/>
        <v>0</v>
      </c>
      <c r="L23" s="12"/>
      <c r="M23" s="13">
        <v>299978</v>
      </c>
      <c r="N23" s="11">
        <f t="shared" si="15"/>
        <v>0</v>
      </c>
      <c r="O23" s="12">
        <v>299978</v>
      </c>
      <c r="P23" s="13"/>
      <c r="Q23" s="11">
        <f t="shared" si="16"/>
        <v>0</v>
      </c>
      <c r="R23" s="12"/>
      <c r="S23" s="13"/>
      <c r="T23" s="11">
        <f t="shared" si="17"/>
        <v>0</v>
      </c>
      <c r="U23" s="12"/>
      <c r="V23" s="13"/>
      <c r="W23" s="11">
        <f t="shared" si="18"/>
        <v>0</v>
      </c>
      <c r="X23" s="12"/>
      <c r="Y23" s="13"/>
      <c r="Z23" s="11">
        <f t="shared" si="19"/>
        <v>0</v>
      </c>
      <c r="AA23" s="12"/>
      <c r="AB23" s="13"/>
      <c r="AC23" s="11">
        <f t="shared" si="20"/>
        <v>0</v>
      </c>
      <c r="AD23" s="12"/>
      <c r="AE23" s="13"/>
      <c r="AF23" s="11">
        <f t="shared" si="21"/>
        <v>0</v>
      </c>
      <c r="AG23" s="12"/>
      <c r="AH23" s="13"/>
      <c r="AI23" s="11">
        <f t="shared" si="22"/>
        <v>0</v>
      </c>
      <c r="AJ23" s="12"/>
      <c r="AK23" s="13"/>
      <c r="AL23" s="11">
        <f t="shared" si="23"/>
        <v>0</v>
      </c>
      <c r="AM23" s="12"/>
      <c r="AN23" s="13"/>
      <c r="AO23" s="11">
        <f t="shared" si="24"/>
        <v>0</v>
      </c>
      <c r="AP23" s="12"/>
      <c r="AQ23" s="13"/>
      <c r="AR23" s="11">
        <f t="shared" si="25"/>
        <v>0</v>
      </c>
      <c r="AS23" s="12"/>
      <c r="AT23" s="14"/>
      <c r="AU23" s="63">
        <f>SUM(I18:I26,L18:L26,O18:O26,R18:R26,U18:U26,X18:X26,AA18:AA26,AD18:AD26,AG18:AG26)</f>
        <v>299978</v>
      </c>
    </row>
    <row r="24" spans="1:47" ht="12.75" customHeight="1">
      <c r="A24" s="769"/>
      <c r="B24" s="772"/>
      <c r="C24" s="775"/>
      <c r="D24" s="778"/>
      <c r="E24" s="780"/>
      <c r="F24" s="52" t="s">
        <v>41</v>
      </c>
      <c r="G24" s="13"/>
      <c r="H24" s="11">
        <f t="shared" si="13"/>
        <v>0</v>
      </c>
      <c r="I24" s="12"/>
      <c r="J24" s="13"/>
      <c r="K24" s="11">
        <f t="shared" si="14"/>
        <v>0</v>
      </c>
      <c r="L24" s="12"/>
      <c r="M24" s="13"/>
      <c r="N24" s="11">
        <f t="shared" si="15"/>
        <v>0</v>
      </c>
      <c r="O24" s="12"/>
      <c r="P24" s="13"/>
      <c r="Q24" s="11">
        <f t="shared" si="16"/>
        <v>0</v>
      </c>
      <c r="R24" s="12"/>
      <c r="S24" s="13"/>
      <c r="T24" s="11">
        <f t="shared" si="17"/>
        <v>0</v>
      </c>
      <c r="U24" s="12"/>
      <c r="V24" s="13"/>
      <c r="W24" s="11">
        <f t="shared" si="18"/>
        <v>0</v>
      </c>
      <c r="X24" s="12"/>
      <c r="Y24" s="13"/>
      <c r="Z24" s="11">
        <f t="shared" si="19"/>
        <v>0</v>
      </c>
      <c r="AA24" s="12"/>
      <c r="AB24" s="13"/>
      <c r="AC24" s="11">
        <f t="shared" si="20"/>
        <v>0</v>
      </c>
      <c r="AD24" s="12"/>
      <c r="AE24" s="13"/>
      <c r="AF24" s="11">
        <f t="shared" si="21"/>
        <v>0</v>
      </c>
      <c r="AG24" s="12"/>
      <c r="AH24" s="13"/>
      <c r="AI24" s="11">
        <f t="shared" si="22"/>
        <v>0</v>
      </c>
      <c r="AJ24" s="12"/>
      <c r="AK24" s="13"/>
      <c r="AL24" s="11">
        <f t="shared" si="23"/>
        <v>0</v>
      </c>
      <c r="AM24" s="12"/>
      <c r="AN24" s="13"/>
      <c r="AO24" s="11">
        <f t="shared" si="24"/>
        <v>0</v>
      </c>
      <c r="AP24" s="12"/>
      <c r="AQ24" s="13"/>
      <c r="AR24" s="11">
        <f t="shared" si="25"/>
        <v>0</v>
      </c>
      <c r="AS24" s="12"/>
      <c r="AT24" s="14"/>
      <c r="AU24" s="7" t="s">
        <v>42</v>
      </c>
    </row>
    <row r="25" spans="1:47" ht="10.5" customHeight="1">
      <c r="A25" s="769"/>
      <c r="B25" s="772"/>
      <c r="C25" s="775"/>
      <c r="D25" s="778"/>
      <c r="E25" s="780"/>
      <c r="F25" s="52" t="s">
        <v>43</v>
      </c>
      <c r="G25" s="13"/>
      <c r="H25" s="11">
        <f t="shared" si="13"/>
        <v>0</v>
      </c>
      <c r="I25" s="12"/>
      <c r="J25" s="13"/>
      <c r="K25" s="11">
        <f t="shared" si="14"/>
        <v>0</v>
      </c>
      <c r="L25" s="12"/>
      <c r="M25" s="13"/>
      <c r="N25" s="11">
        <f t="shared" si="15"/>
        <v>0</v>
      </c>
      <c r="O25" s="12"/>
      <c r="P25" s="13"/>
      <c r="Q25" s="11">
        <f t="shared" si="16"/>
        <v>0</v>
      </c>
      <c r="R25" s="12"/>
      <c r="S25" s="13"/>
      <c r="T25" s="11">
        <f t="shared" si="17"/>
        <v>0</v>
      </c>
      <c r="U25" s="12"/>
      <c r="V25" s="13"/>
      <c r="W25" s="11">
        <f t="shared" si="18"/>
        <v>0</v>
      </c>
      <c r="X25" s="12"/>
      <c r="Y25" s="13"/>
      <c r="Z25" s="11">
        <f t="shared" si="19"/>
        <v>0</v>
      </c>
      <c r="AA25" s="12"/>
      <c r="AB25" s="13"/>
      <c r="AC25" s="11">
        <f t="shared" si="20"/>
        <v>0</v>
      </c>
      <c r="AD25" s="12"/>
      <c r="AE25" s="13"/>
      <c r="AF25" s="11">
        <f t="shared" si="21"/>
        <v>0</v>
      </c>
      <c r="AG25" s="12"/>
      <c r="AH25" s="13"/>
      <c r="AI25" s="11">
        <f t="shared" si="22"/>
        <v>0</v>
      </c>
      <c r="AJ25" s="12"/>
      <c r="AK25" s="13"/>
      <c r="AL25" s="11">
        <f t="shared" si="23"/>
        <v>0</v>
      </c>
      <c r="AM25" s="12"/>
      <c r="AN25" s="13"/>
      <c r="AO25" s="11">
        <f t="shared" si="24"/>
        <v>0</v>
      </c>
      <c r="AP25" s="12"/>
      <c r="AQ25" s="13"/>
      <c r="AR25" s="11">
        <f t="shared" si="25"/>
        <v>0</v>
      </c>
      <c r="AS25" s="12"/>
      <c r="AT25" s="14"/>
      <c r="AU25" s="64">
        <f>AU23/AU19</f>
        <v>1</v>
      </c>
    </row>
    <row r="26" spans="1:47" ht="12.75" customHeight="1">
      <c r="A26" s="770"/>
      <c r="B26" s="773"/>
      <c r="C26" s="776"/>
      <c r="D26" s="779"/>
      <c r="E26" s="781"/>
      <c r="F26" s="53" t="s">
        <v>44</v>
      </c>
      <c r="G26" s="15"/>
      <c r="H26" s="16">
        <f t="shared" si="13"/>
        <v>0</v>
      </c>
      <c r="I26" s="17"/>
      <c r="J26" s="15"/>
      <c r="K26" s="16">
        <f t="shared" si="14"/>
        <v>0</v>
      </c>
      <c r="L26" s="17"/>
      <c r="M26" s="15"/>
      <c r="N26" s="16">
        <f t="shared" si="15"/>
        <v>0</v>
      </c>
      <c r="O26" s="17"/>
      <c r="P26" s="15"/>
      <c r="Q26" s="16">
        <f t="shared" si="16"/>
        <v>0</v>
      </c>
      <c r="R26" s="17"/>
      <c r="S26" s="15"/>
      <c r="T26" s="16">
        <f t="shared" si="17"/>
        <v>0</v>
      </c>
      <c r="U26" s="17"/>
      <c r="V26" s="15"/>
      <c r="W26" s="16">
        <f t="shared" si="18"/>
        <v>0</v>
      </c>
      <c r="X26" s="17"/>
      <c r="Y26" s="15"/>
      <c r="Z26" s="16">
        <f t="shared" si="19"/>
        <v>0</v>
      </c>
      <c r="AA26" s="17"/>
      <c r="AB26" s="15"/>
      <c r="AC26" s="16">
        <f t="shared" si="20"/>
        <v>0</v>
      </c>
      <c r="AD26" s="17"/>
      <c r="AE26" s="15"/>
      <c r="AF26" s="16">
        <f t="shared" si="21"/>
        <v>0</v>
      </c>
      <c r="AG26" s="17"/>
      <c r="AH26" s="15"/>
      <c r="AI26" s="16">
        <f t="shared" si="22"/>
        <v>0</v>
      </c>
      <c r="AJ26" s="17"/>
      <c r="AK26" s="15"/>
      <c r="AL26" s="16">
        <f t="shared" si="23"/>
        <v>0</v>
      </c>
      <c r="AM26" s="17"/>
      <c r="AN26" s="15"/>
      <c r="AO26" s="16">
        <f t="shared" si="24"/>
        <v>0</v>
      </c>
      <c r="AP26" s="17"/>
      <c r="AQ26" s="15"/>
      <c r="AR26" s="16">
        <f t="shared" si="25"/>
        <v>0</v>
      </c>
      <c r="AS26" s="17"/>
      <c r="AT26" s="18"/>
      <c r="AU26" s="65"/>
    </row>
    <row r="27" spans="1:47" ht="36" customHeight="1">
      <c r="A27" s="782" t="s">
        <v>22</v>
      </c>
      <c r="B27" s="550" t="s">
        <v>18</v>
      </c>
      <c r="C27" s="532" t="s">
        <v>19</v>
      </c>
      <c r="D27" s="532" t="s">
        <v>204</v>
      </c>
      <c r="E27" s="784" t="s">
        <v>21</v>
      </c>
      <c r="F27" s="500" t="s">
        <v>23</v>
      </c>
      <c r="G27" s="512" t="s">
        <v>24</v>
      </c>
      <c r="H27" s="502" t="s">
        <v>25</v>
      </c>
      <c r="I27" s="504" t="s">
        <v>26</v>
      </c>
      <c r="J27" s="512" t="s">
        <v>24</v>
      </c>
      <c r="K27" s="502" t="s">
        <v>25</v>
      </c>
      <c r="L27" s="504" t="s">
        <v>26</v>
      </c>
      <c r="M27" s="512" t="s">
        <v>24</v>
      </c>
      <c r="N27" s="502" t="s">
        <v>25</v>
      </c>
      <c r="O27" s="504" t="s">
        <v>26</v>
      </c>
      <c r="P27" s="512" t="s">
        <v>24</v>
      </c>
      <c r="Q27" s="502" t="s">
        <v>25</v>
      </c>
      <c r="R27" s="504" t="s">
        <v>26</v>
      </c>
      <c r="S27" s="512" t="s">
        <v>24</v>
      </c>
      <c r="T27" s="502" t="s">
        <v>25</v>
      </c>
      <c r="U27" s="504" t="s">
        <v>26</v>
      </c>
      <c r="V27" s="512" t="s">
        <v>24</v>
      </c>
      <c r="W27" s="502" t="s">
        <v>25</v>
      </c>
      <c r="X27" s="504" t="s">
        <v>26</v>
      </c>
      <c r="Y27" s="512" t="s">
        <v>24</v>
      </c>
      <c r="Z27" s="502" t="s">
        <v>25</v>
      </c>
      <c r="AA27" s="504" t="s">
        <v>26</v>
      </c>
      <c r="AB27" s="512" t="s">
        <v>24</v>
      </c>
      <c r="AC27" s="502" t="s">
        <v>25</v>
      </c>
      <c r="AD27" s="504" t="s">
        <v>26</v>
      </c>
      <c r="AE27" s="512" t="s">
        <v>24</v>
      </c>
      <c r="AF27" s="502" t="s">
        <v>25</v>
      </c>
      <c r="AG27" s="504" t="s">
        <v>26</v>
      </c>
      <c r="AH27" s="512" t="s">
        <v>24</v>
      </c>
      <c r="AI27" s="502" t="s">
        <v>25</v>
      </c>
      <c r="AJ27" s="504" t="s">
        <v>26</v>
      </c>
      <c r="AK27" s="512" t="s">
        <v>24</v>
      </c>
      <c r="AL27" s="502" t="s">
        <v>25</v>
      </c>
      <c r="AM27" s="504" t="s">
        <v>26</v>
      </c>
      <c r="AN27" s="512" t="s">
        <v>24</v>
      </c>
      <c r="AO27" s="502" t="s">
        <v>25</v>
      </c>
      <c r="AP27" s="504" t="s">
        <v>26</v>
      </c>
      <c r="AQ27" s="512" t="s">
        <v>24</v>
      </c>
      <c r="AR27" s="502" t="s">
        <v>25</v>
      </c>
      <c r="AS27" s="504" t="s">
        <v>26</v>
      </c>
      <c r="AT27" s="612" t="s">
        <v>24</v>
      </c>
      <c r="AU27" s="521" t="s">
        <v>27</v>
      </c>
    </row>
    <row r="28" spans="1:47">
      <c r="A28" s="783"/>
      <c r="B28" s="551"/>
      <c r="C28" s="533"/>
      <c r="D28" s="533"/>
      <c r="E28" s="785"/>
      <c r="F28" s="501"/>
      <c r="G28" s="513"/>
      <c r="H28" s="503"/>
      <c r="I28" s="505"/>
      <c r="J28" s="513"/>
      <c r="K28" s="503"/>
      <c r="L28" s="505"/>
      <c r="M28" s="513"/>
      <c r="N28" s="503"/>
      <c r="O28" s="505"/>
      <c r="P28" s="513"/>
      <c r="Q28" s="503"/>
      <c r="R28" s="505"/>
      <c r="S28" s="513"/>
      <c r="T28" s="503"/>
      <c r="U28" s="505"/>
      <c r="V28" s="513"/>
      <c r="W28" s="503"/>
      <c r="X28" s="505"/>
      <c r="Y28" s="513"/>
      <c r="Z28" s="503"/>
      <c r="AA28" s="505"/>
      <c r="AB28" s="513"/>
      <c r="AC28" s="503"/>
      <c r="AD28" s="505"/>
      <c r="AE28" s="513"/>
      <c r="AF28" s="503"/>
      <c r="AG28" s="505"/>
      <c r="AH28" s="513"/>
      <c r="AI28" s="503"/>
      <c r="AJ28" s="505"/>
      <c r="AK28" s="513"/>
      <c r="AL28" s="503"/>
      <c r="AM28" s="505"/>
      <c r="AN28" s="513"/>
      <c r="AO28" s="503"/>
      <c r="AP28" s="505"/>
      <c r="AQ28" s="513"/>
      <c r="AR28" s="503"/>
      <c r="AS28" s="505"/>
      <c r="AT28" s="596"/>
      <c r="AU28" s="522"/>
    </row>
    <row r="29" spans="1:47" ht="15" customHeight="1">
      <c r="A29" s="768" t="s">
        <v>230</v>
      </c>
      <c r="B29" s="771" t="s">
        <v>605</v>
      </c>
      <c r="C29" s="774">
        <v>2385</v>
      </c>
      <c r="D29" s="777" t="s">
        <v>606</v>
      </c>
      <c r="E29" s="724" t="s">
        <v>607</v>
      </c>
      <c r="F29" s="51" t="s">
        <v>31</v>
      </c>
      <c r="G29" s="13"/>
      <c r="H29" s="9">
        <f t="shared" ref="H29:H37" si="26">G29-I29</f>
        <v>0</v>
      </c>
      <c r="I29" s="10"/>
      <c r="J29" s="13"/>
      <c r="K29" s="9">
        <f t="shared" ref="K29:K37" si="27">J29-L29</f>
        <v>0</v>
      </c>
      <c r="L29" s="10"/>
      <c r="M29" s="13"/>
      <c r="N29" s="9">
        <f t="shared" ref="N29:N37" si="28">M29-O29</f>
        <v>0</v>
      </c>
      <c r="O29" s="10"/>
      <c r="P29" s="13"/>
      <c r="Q29" s="9">
        <f t="shared" ref="Q29:Q37" si="29">P29-R29</f>
        <v>0</v>
      </c>
      <c r="R29" s="10"/>
      <c r="S29" s="13"/>
      <c r="T29" s="9">
        <f t="shared" ref="T29:T37" si="30">S29-U29</f>
        <v>0</v>
      </c>
      <c r="U29" s="10"/>
      <c r="V29" s="13"/>
      <c r="W29" s="9">
        <f t="shared" ref="W29:W37" si="31">V29-X29</f>
        <v>0</v>
      </c>
      <c r="X29" s="10"/>
      <c r="Y29" s="13"/>
      <c r="Z29" s="9">
        <f t="shared" ref="Z29:Z37" si="32">Y29-AA29</f>
        <v>0</v>
      </c>
      <c r="AA29" s="10"/>
      <c r="AB29" s="13"/>
      <c r="AC29" s="9">
        <f t="shared" ref="AC29:AC37" si="33">AB29-AD29</f>
        <v>0</v>
      </c>
      <c r="AD29" s="10"/>
      <c r="AE29" s="13"/>
      <c r="AF29" s="9">
        <f t="shared" ref="AF29:AF37" si="34">AE29-AG29</f>
        <v>0</v>
      </c>
      <c r="AG29" s="10"/>
      <c r="AH29" s="13"/>
      <c r="AI29" s="9">
        <f t="shared" ref="AI29:AI37" si="35">AH29-AJ29</f>
        <v>0</v>
      </c>
      <c r="AJ29" s="10"/>
      <c r="AK29" s="13"/>
      <c r="AL29" s="9">
        <f t="shared" ref="AL29:AL37" si="36">AK29-AM29</f>
        <v>0</v>
      </c>
      <c r="AM29" s="10"/>
      <c r="AN29" s="13"/>
      <c r="AO29" s="9">
        <f t="shared" ref="AO29:AO37" si="37">AN29-AP29</f>
        <v>0</v>
      </c>
      <c r="AP29" s="10"/>
      <c r="AQ29" s="13"/>
      <c r="AR29" s="9">
        <f t="shared" ref="AR29:AR37" si="38">AQ29-AS29</f>
        <v>0</v>
      </c>
      <c r="AS29" s="10"/>
      <c r="AT29" s="14"/>
      <c r="AU29" s="4" t="s">
        <v>32</v>
      </c>
    </row>
    <row r="30" spans="1:47">
      <c r="A30" s="769"/>
      <c r="B30" s="772"/>
      <c r="C30" s="775"/>
      <c r="D30" s="778"/>
      <c r="E30" s="780"/>
      <c r="F30" s="52" t="s">
        <v>33</v>
      </c>
      <c r="G30" s="13"/>
      <c r="H30" s="11">
        <f t="shared" si="26"/>
        <v>0</v>
      </c>
      <c r="I30" s="12"/>
      <c r="J30" s="13"/>
      <c r="K30" s="11">
        <f t="shared" si="27"/>
        <v>0</v>
      </c>
      <c r="L30" s="12"/>
      <c r="M30" s="13"/>
      <c r="N30" s="11">
        <f t="shared" si="28"/>
        <v>0</v>
      </c>
      <c r="O30" s="12"/>
      <c r="P30" s="13"/>
      <c r="Q30" s="11">
        <f t="shared" si="29"/>
        <v>0</v>
      </c>
      <c r="R30" s="12"/>
      <c r="S30" s="13"/>
      <c r="T30" s="11">
        <f t="shared" si="30"/>
        <v>0</v>
      </c>
      <c r="U30" s="12"/>
      <c r="V30" s="13"/>
      <c r="W30" s="11">
        <f t="shared" si="31"/>
        <v>0</v>
      </c>
      <c r="X30" s="12"/>
      <c r="Y30" s="13"/>
      <c r="Z30" s="11">
        <f t="shared" si="32"/>
        <v>0</v>
      </c>
      <c r="AA30" s="12"/>
      <c r="AB30" s="13"/>
      <c r="AC30" s="11">
        <f t="shared" si="33"/>
        <v>0</v>
      </c>
      <c r="AD30" s="12"/>
      <c r="AE30" s="13"/>
      <c r="AF30" s="11">
        <f t="shared" si="34"/>
        <v>0</v>
      </c>
      <c r="AG30" s="12"/>
      <c r="AH30" s="13"/>
      <c r="AI30" s="11">
        <f t="shared" si="35"/>
        <v>0</v>
      </c>
      <c r="AJ30" s="12"/>
      <c r="AK30" s="13"/>
      <c r="AL30" s="11">
        <f t="shared" si="36"/>
        <v>0</v>
      </c>
      <c r="AM30" s="12"/>
      <c r="AN30" s="13"/>
      <c r="AO30" s="11">
        <f t="shared" si="37"/>
        <v>0</v>
      </c>
      <c r="AP30" s="12"/>
      <c r="AQ30" s="13"/>
      <c r="AR30" s="11">
        <f t="shared" si="38"/>
        <v>0</v>
      </c>
      <c r="AS30" s="12"/>
      <c r="AT30" s="14"/>
      <c r="AU30" s="63">
        <f>SUM(G29:G37,J29:J37,M29:M37,P29:P37,S29:S37,V29:V37,Y29:Y37,AB29:AB37,AE29:AE37,AH29:AH37,AQ29:AQ37,AT29:AT37,AK29:AK37,AN29:AN37)</f>
        <v>744344</v>
      </c>
    </row>
    <row r="31" spans="1:47">
      <c r="A31" s="769"/>
      <c r="B31" s="772"/>
      <c r="C31" s="775"/>
      <c r="D31" s="778"/>
      <c r="E31" s="780"/>
      <c r="F31" s="52" t="s">
        <v>34</v>
      </c>
      <c r="G31" s="13"/>
      <c r="H31" s="11">
        <f t="shared" si="26"/>
        <v>0</v>
      </c>
      <c r="I31" s="12"/>
      <c r="J31" s="13"/>
      <c r="K31" s="11">
        <f t="shared" si="27"/>
        <v>0</v>
      </c>
      <c r="L31" s="12"/>
      <c r="M31" s="13"/>
      <c r="N31" s="11">
        <f t="shared" si="28"/>
        <v>0</v>
      </c>
      <c r="O31" s="12"/>
      <c r="P31" s="13"/>
      <c r="Q31" s="11">
        <f t="shared" si="29"/>
        <v>0</v>
      </c>
      <c r="R31" s="12"/>
      <c r="S31" s="13"/>
      <c r="T31" s="11">
        <f t="shared" si="30"/>
        <v>0</v>
      </c>
      <c r="U31" s="12"/>
      <c r="V31" s="13"/>
      <c r="W31" s="11">
        <f t="shared" si="31"/>
        <v>0</v>
      </c>
      <c r="X31" s="12"/>
      <c r="Y31" s="13"/>
      <c r="Z31" s="11">
        <f t="shared" si="32"/>
        <v>0</v>
      </c>
      <c r="AA31" s="12"/>
      <c r="AB31" s="13"/>
      <c r="AC31" s="11">
        <f t="shared" si="33"/>
        <v>0</v>
      </c>
      <c r="AD31" s="12"/>
      <c r="AE31" s="13"/>
      <c r="AF31" s="11">
        <f t="shared" si="34"/>
        <v>0</v>
      </c>
      <c r="AG31" s="12"/>
      <c r="AH31" s="13"/>
      <c r="AI31" s="11">
        <f t="shared" si="35"/>
        <v>0</v>
      </c>
      <c r="AJ31" s="12"/>
      <c r="AK31" s="13"/>
      <c r="AL31" s="11">
        <f t="shared" si="36"/>
        <v>0</v>
      </c>
      <c r="AM31" s="12"/>
      <c r="AN31" s="13"/>
      <c r="AO31" s="11">
        <f t="shared" si="37"/>
        <v>0</v>
      </c>
      <c r="AP31" s="12"/>
      <c r="AQ31" s="13"/>
      <c r="AR31" s="11">
        <f t="shared" si="38"/>
        <v>0</v>
      </c>
      <c r="AS31" s="12"/>
      <c r="AT31" s="14"/>
      <c r="AU31" s="7" t="s">
        <v>35</v>
      </c>
    </row>
    <row r="32" spans="1:47">
      <c r="A32" s="769"/>
      <c r="B32" s="772"/>
      <c r="C32" s="775"/>
      <c r="D32" s="778"/>
      <c r="E32" s="780"/>
      <c r="F32" s="52" t="s">
        <v>36</v>
      </c>
      <c r="G32" s="13"/>
      <c r="H32" s="11">
        <f t="shared" si="26"/>
        <v>0</v>
      </c>
      <c r="I32" s="12"/>
      <c r="J32" s="13"/>
      <c r="K32" s="11">
        <f t="shared" si="27"/>
        <v>0</v>
      </c>
      <c r="L32" s="12"/>
      <c r="M32" s="13"/>
      <c r="N32" s="11">
        <f t="shared" si="28"/>
        <v>0</v>
      </c>
      <c r="O32" s="12"/>
      <c r="P32" s="13"/>
      <c r="Q32" s="11">
        <f t="shared" si="29"/>
        <v>0</v>
      </c>
      <c r="R32" s="12"/>
      <c r="S32" s="13"/>
      <c r="T32" s="11">
        <f t="shared" si="30"/>
        <v>0</v>
      </c>
      <c r="U32" s="12"/>
      <c r="V32" s="13"/>
      <c r="W32" s="11">
        <f t="shared" si="31"/>
        <v>0</v>
      </c>
      <c r="X32" s="12"/>
      <c r="Y32" s="13"/>
      <c r="Z32" s="11">
        <f t="shared" si="32"/>
        <v>0</v>
      </c>
      <c r="AA32" s="12"/>
      <c r="AB32" s="13"/>
      <c r="AC32" s="11">
        <f t="shared" si="33"/>
        <v>0</v>
      </c>
      <c r="AD32" s="12"/>
      <c r="AE32" s="13"/>
      <c r="AF32" s="11">
        <f t="shared" si="34"/>
        <v>0</v>
      </c>
      <c r="AG32" s="12"/>
      <c r="AH32" s="13"/>
      <c r="AI32" s="11">
        <f t="shared" si="35"/>
        <v>0</v>
      </c>
      <c r="AJ32" s="12"/>
      <c r="AK32" s="13"/>
      <c r="AL32" s="11">
        <f t="shared" si="36"/>
        <v>0</v>
      </c>
      <c r="AM32" s="12"/>
      <c r="AN32" s="13"/>
      <c r="AO32" s="11">
        <f t="shared" si="37"/>
        <v>0</v>
      </c>
      <c r="AP32" s="12"/>
      <c r="AQ32" s="13"/>
      <c r="AR32" s="11">
        <f t="shared" si="38"/>
        <v>0</v>
      </c>
      <c r="AS32" s="12"/>
      <c r="AT32" s="14"/>
      <c r="AU32" s="63">
        <f>SUM(H29:H37,K29:K37,N29:N37,Q29:Q37,T29:T37,W29:W37,Z29:Z37,AC29:AC37,Z29:Z37,AF29:AF37,AI29:AI37,AR29:AR37,AL29:AL37,AO29:AO37)</f>
        <v>0</v>
      </c>
    </row>
    <row r="33" spans="1:47">
      <c r="A33" s="769"/>
      <c r="B33" s="772"/>
      <c r="C33" s="775"/>
      <c r="D33" s="778"/>
      <c r="E33" s="780"/>
      <c r="F33" s="52" t="s">
        <v>37</v>
      </c>
      <c r="G33" s="13"/>
      <c r="H33" s="11">
        <f t="shared" si="26"/>
        <v>0</v>
      </c>
      <c r="I33" s="12"/>
      <c r="J33" s="13"/>
      <c r="K33" s="11">
        <f t="shared" si="27"/>
        <v>0</v>
      </c>
      <c r="L33" s="12"/>
      <c r="M33" s="13"/>
      <c r="N33" s="11">
        <f t="shared" si="28"/>
        <v>0</v>
      </c>
      <c r="O33" s="12"/>
      <c r="P33" s="13"/>
      <c r="Q33" s="11">
        <f t="shared" si="29"/>
        <v>0</v>
      </c>
      <c r="R33" s="12"/>
      <c r="S33" s="13"/>
      <c r="T33" s="11">
        <f t="shared" si="30"/>
        <v>0</v>
      </c>
      <c r="U33" s="12"/>
      <c r="V33" s="13"/>
      <c r="W33" s="11">
        <f t="shared" si="31"/>
        <v>0</v>
      </c>
      <c r="X33" s="12"/>
      <c r="Y33" s="13"/>
      <c r="Z33" s="11">
        <f t="shared" si="32"/>
        <v>0</v>
      </c>
      <c r="AA33" s="12"/>
      <c r="AB33" s="13"/>
      <c r="AC33" s="11">
        <f t="shared" si="33"/>
        <v>0</v>
      </c>
      <c r="AD33" s="12"/>
      <c r="AE33" s="13"/>
      <c r="AF33" s="11">
        <f t="shared" si="34"/>
        <v>0</v>
      </c>
      <c r="AG33" s="12"/>
      <c r="AH33" s="13"/>
      <c r="AI33" s="11">
        <f t="shared" si="35"/>
        <v>0</v>
      </c>
      <c r="AJ33" s="12"/>
      <c r="AK33" s="13"/>
      <c r="AL33" s="11">
        <f t="shared" si="36"/>
        <v>0</v>
      </c>
      <c r="AM33" s="12"/>
      <c r="AN33" s="13"/>
      <c r="AO33" s="11">
        <f t="shared" si="37"/>
        <v>0</v>
      </c>
      <c r="AP33" s="12"/>
      <c r="AQ33" s="13"/>
      <c r="AR33" s="11">
        <f t="shared" si="38"/>
        <v>0</v>
      </c>
      <c r="AS33" s="12"/>
      <c r="AT33" s="14"/>
      <c r="AU33" s="7" t="s">
        <v>38</v>
      </c>
    </row>
    <row r="34" spans="1:47">
      <c r="A34" s="769"/>
      <c r="B34" s="772"/>
      <c r="C34" s="775"/>
      <c r="D34" s="778"/>
      <c r="E34" s="780"/>
      <c r="F34" s="52" t="s">
        <v>40</v>
      </c>
      <c r="G34" s="13"/>
      <c r="H34" s="11">
        <f t="shared" si="26"/>
        <v>0</v>
      </c>
      <c r="I34" s="12"/>
      <c r="J34" s="13"/>
      <c r="K34" s="11">
        <f t="shared" si="27"/>
        <v>0</v>
      </c>
      <c r="L34" s="12"/>
      <c r="M34" s="13"/>
      <c r="N34" s="11">
        <f t="shared" si="28"/>
        <v>0</v>
      </c>
      <c r="O34" s="12"/>
      <c r="P34" s="13"/>
      <c r="Q34" s="11">
        <f t="shared" si="29"/>
        <v>0</v>
      </c>
      <c r="R34" s="12"/>
      <c r="S34" s="13"/>
      <c r="T34" s="11">
        <f t="shared" si="30"/>
        <v>0</v>
      </c>
      <c r="U34" s="12"/>
      <c r="V34" s="13"/>
      <c r="W34" s="11">
        <f t="shared" si="31"/>
        <v>0</v>
      </c>
      <c r="X34" s="12"/>
      <c r="Y34" s="13">
        <v>744344</v>
      </c>
      <c r="Z34" s="11">
        <f t="shared" si="32"/>
        <v>0</v>
      </c>
      <c r="AA34" s="12">
        <v>744344</v>
      </c>
      <c r="AB34" s="13"/>
      <c r="AC34" s="11">
        <f t="shared" si="33"/>
        <v>0</v>
      </c>
      <c r="AD34" s="12"/>
      <c r="AE34" s="13"/>
      <c r="AF34" s="11">
        <f t="shared" si="34"/>
        <v>0</v>
      </c>
      <c r="AG34" s="12"/>
      <c r="AH34" s="13"/>
      <c r="AI34" s="11">
        <f t="shared" si="35"/>
        <v>0</v>
      </c>
      <c r="AJ34" s="12"/>
      <c r="AK34" s="13"/>
      <c r="AL34" s="11">
        <f t="shared" si="36"/>
        <v>0</v>
      </c>
      <c r="AM34" s="12"/>
      <c r="AN34" s="13"/>
      <c r="AO34" s="11">
        <f t="shared" si="37"/>
        <v>0</v>
      </c>
      <c r="AP34" s="12"/>
      <c r="AQ34" s="13"/>
      <c r="AR34" s="11">
        <f t="shared" si="38"/>
        <v>0</v>
      </c>
      <c r="AS34" s="12"/>
      <c r="AT34" s="14"/>
      <c r="AU34" s="63">
        <f>SUM(I29:I37,L29:L37,O29:O37,R29:R37,U29:U37,X29:X37,AA29:AA37,AD29:AD37,AG29:AG37,AJ29:AJ37,AM29:AM37,AP29:AP37,AS29:AS37)</f>
        <v>744344</v>
      </c>
    </row>
    <row r="35" spans="1:47">
      <c r="A35" s="769"/>
      <c r="B35" s="772"/>
      <c r="C35" s="775"/>
      <c r="D35" s="778"/>
      <c r="E35" s="780"/>
      <c r="F35" s="52" t="s">
        <v>41</v>
      </c>
      <c r="G35" s="13"/>
      <c r="H35" s="11">
        <f t="shared" si="26"/>
        <v>0</v>
      </c>
      <c r="I35" s="12"/>
      <c r="J35" s="13"/>
      <c r="K35" s="11">
        <f t="shared" si="27"/>
        <v>0</v>
      </c>
      <c r="L35" s="12"/>
      <c r="M35" s="13"/>
      <c r="N35" s="11">
        <f t="shared" si="28"/>
        <v>0</v>
      </c>
      <c r="O35" s="12"/>
      <c r="P35" s="13"/>
      <c r="Q35" s="11">
        <f t="shared" si="29"/>
        <v>0</v>
      </c>
      <c r="R35" s="12"/>
      <c r="S35" s="13"/>
      <c r="T35" s="11">
        <f t="shared" si="30"/>
        <v>0</v>
      </c>
      <c r="U35" s="12"/>
      <c r="V35" s="13"/>
      <c r="W35" s="11">
        <f t="shared" si="31"/>
        <v>0</v>
      </c>
      <c r="X35" s="12"/>
      <c r="Y35" s="13"/>
      <c r="Z35" s="11">
        <f t="shared" si="32"/>
        <v>0</v>
      </c>
      <c r="AA35" s="12"/>
      <c r="AB35" s="13"/>
      <c r="AC35" s="11">
        <f t="shared" si="33"/>
        <v>0</v>
      </c>
      <c r="AD35" s="12"/>
      <c r="AE35" s="13"/>
      <c r="AF35" s="11">
        <f t="shared" si="34"/>
        <v>0</v>
      </c>
      <c r="AG35" s="12"/>
      <c r="AH35" s="13"/>
      <c r="AI35" s="11">
        <f t="shared" si="35"/>
        <v>0</v>
      </c>
      <c r="AJ35" s="12"/>
      <c r="AK35" s="13"/>
      <c r="AL35" s="11">
        <f t="shared" si="36"/>
        <v>0</v>
      </c>
      <c r="AM35" s="12"/>
      <c r="AN35" s="13"/>
      <c r="AO35" s="11">
        <f t="shared" si="37"/>
        <v>0</v>
      </c>
      <c r="AP35" s="12"/>
      <c r="AQ35" s="13"/>
      <c r="AR35" s="11">
        <f t="shared" si="38"/>
        <v>0</v>
      </c>
      <c r="AS35" s="12"/>
      <c r="AT35" s="14"/>
      <c r="AU35" s="7" t="s">
        <v>42</v>
      </c>
    </row>
    <row r="36" spans="1:47">
      <c r="A36" s="769"/>
      <c r="B36" s="772"/>
      <c r="C36" s="775"/>
      <c r="D36" s="778"/>
      <c r="E36" s="780"/>
      <c r="F36" s="52" t="s">
        <v>43</v>
      </c>
      <c r="G36" s="13"/>
      <c r="H36" s="11">
        <f t="shared" si="26"/>
        <v>0</v>
      </c>
      <c r="I36" s="12"/>
      <c r="J36" s="13"/>
      <c r="K36" s="11">
        <f t="shared" si="27"/>
        <v>0</v>
      </c>
      <c r="L36" s="12"/>
      <c r="M36" s="13"/>
      <c r="N36" s="11">
        <f t="shared" si="28"/>
        <v>0</v>
      </c>
      <c r="O36" s="12"/>
      <c r="P36" s="13"/>
      <c r="Q36" s="11">
        <f t="shared" si="29"/>
        <v>0</v>
      </c>
      <c r="R36" s="12"/>
      <c r="S36" s="13"/>
      <c r="T36" s="11">
        <f t="shared" si="30"/>
        <v>0</v>
      </c>
      <c r="U36" s="12"/>
      <c r="V36" s="13"/>
      <c r="W36" s="11">
        <f t="shared" si="31"/>
        <v>0</v>
      </c>
      <c r="X36" s="12"/>
      <c r="Y36" s="13"/>
      <c r="Z36" s="11">
        <f t="shared" si="32"/>
        <v>0</v>
      </c>
      <c r="AA36" s="12"/>
      <c r="AB36" s="13"/>
      <c r="AC36" s="11">
        <f t="shared" si="33"/>
        <v>0</v>
      </c>
      <c r="AD36" s="12"/>
      <c r="AE36" s="13"/>
      <c r="AF36" s="11">
        <f t="shared" si="34"/>
        <v>0</v>
      </c>
      <c r="AG36" s="12"/>
      <c r="AH36" s="13"/>
      <c r="AI36" s="11">
        <f t="shared" si="35"/>
        <v>0</v>
      </c>
      <c r="AJ36" s="12"/>
      <c r="AK36" s="13"/>
      <c r="AL36" s="11">
        <f t="shared" si="36"/>
        <v>0</v>
      </c>
      <c r="AM36" s="12"/>
      <c r="AN36" s="13"/>
      <c r="AO36" s="11">
        <f t="shared" si="37"/>
        <v>0</v>
      </c>
      <c r="AP36" s="12"/>
      <c r="AQ36" s="13"/>
      <c r="AR36" s="11">
        <f t="shared" si="38"/>
        <v>0</v>
      </c>
      <c r="AS36" s="12"/>
      <c r="AT36" s="14"/>
      <c r="AU36" s="64">
        <f>AU34/AU30</f>
        <v>1</v>
      </c>
    </row>
    <row r="37" spans="1:47" ht="15.75" customHeight="1">
      <c r="A37" s="770"/>
      <c r="B37" s="773"/>
      <c r="C37" s="776"/>
      <c r="D37" s="779"/>
      <c r="E37" s="781"/>
      <c r="F37" s="53" t="s">
        <v>44</v>
      </c>
      <c r="G37" s="15"/>
      <c r="H37" s="16">
        <f t="shared" si="26"/>
        <v>0</v>
      </c>
      <c r="I37" s="17"/>
      <c r="J37" s="15"/>
      <c r="K37" s="16">
        <f t="shared" si="27"/>
        <v>0</v>
      </c>
      <c r="L37" s="17"/>
      <c r="M37" s="15"/>
      <c r="N37" s="16">
        <f t="shared" si="28"/>
        <v>0</v>
      </c>
      <c r="O37" s="17"/>
      <c r="P37" s="15"/>
      <c r="Q37" s="16">
        <f t="shared" si="29"/>
        <v>0</v>
      </c>
      <c r="R37" s="17"/>
      <c r="S37" s="15"/>
      <c r="T37" s="16">
        <f t="shared" si="30"/>
        <v>0</v>
      </c>
      <c r="U37" s="17"/>
      <c r="V37" s="15"/>
      <c r="W37" s="16">
        <f t="shared" si="31"/>
        <v>0</v>
      </c>
      <c r="X37" s="17"/>
      <c r="Y37" s="15"/>
      <c r="Z37" s="16">
        <f t="shared" si="32"/>
        <v>0</v>
      </c>
      <c r="AA37" s="17"/>
      <c r="AB37" s="15"/>
      <c r="AC37" s="16">
        <f t="shared" si="33"/>
        <v>0</v>
      </c>
      <c r="AD37" s="17"/>
      <c r="AE37" s="15"/>
      <c r="AF37" s="16">
        <f t="shared" si="34"/>
        <v>0</v>
      </c>
      <c r="AG37" s="17"/>
      <c r="AH37" s="15"/>
      <c r="AI37" s="16">
        <f t="shared" si="35"/>
        <v>0</v>
      </c>
      <c r="AJ37" s="17"/>
      <c r="AK37" s="15"/>
      <c r="AL37" s="16">
        <f t="shared" si="36"/>
        <v>0</v>
      </c>
      <c r="AM37" s="17"/>
      <c r="AN37" s="15"/>
      <c r="AO37" s="16">
        <f t="shared" si="37"/>
        <v>0</v>
      </c>
      <c r="AP37" s="17"/>
      <c r="AQ37" s="15"/>
      <c r="AR37" s="16">
        <f t="shared" si="38"/>
        <v>0</v>
      </c>
      <c r="AS37" s="17"/>
      <c r="AT37" s="18"/>
      <c r="AU37" s="65"/>
    </row>
    <row r="38" spans="1:47">
      <c r="A38" s="475" t="s">
        <v>22</v>
      </c>
      <c r="B38" s="498" t="s">
        <v>18</v>
      </c>
      <c r="C38" s="498" t="s">
        <v>19</v>
      </c>
      <c r="D38" s="498" t="s">
        <v>204</v>
      </c>
      <c r="E38" s="498" t="s">
        <v>21</v>
      </c>
      <c r="F38" s="500" t="s">
        <v>23</v>
      </c>
      <c r="G38" s="473" t="s">
        <v>24</v>
      </c>
      <c r="H38" s="475" t="s">
        <v>25</v>
      </c>
      <c r="I38" s="477" t="s">
        <v>26</v>
      </c>
      <c r="J38" s="473" t="s">
        <v>24</v>
      </c>
      <c r="K38" s="475" t="s">
        <v>25</v>
      </c>
      <c r="L38" s="477" t="s">
        <v>26</v>
      </c>
      <c r="M38" s="473" t="s">
        <v>24</v>
      </c>
      <c r="N38" s="475" t="s">
        <v>25</v>
      </c>
      <c r="O38" s="477" t="s">
        <v>26</v>
      </c>
      <c r="P38" s="473" t="s">
        <v>24</v>
      </c>
      <c r="Q38" s="475" t="s">
        <v>25</v>
      </c>
      <c r="R38" s="477" t="s">
        <v>26</v>
      </c>
      <c r="S38" s="473" t="s">
        <v>24</v>
      </c>
      <c r="T38" s="475" t="s">
        <v>25</v>
      </c>
      <c r="U38" s="477" t="s">
        <v>26</v>
      </c>
      <c r="V38" s="473" t="s">
        <v>24</v>
      </c>
      <c r="W38" s="475" t="s">
        <v>25</v>
      </c>
      <c r="X38" s="477" t="s">
        <v>26</v>
      </c>
      <c r="Y38" s="473" t="s">
        <v>24</v>
      </c>
      <c r="Z38" s="475" t="s">
        <v>25</v>
      </c>
      <c r="AA38" s="477" t="s">
        <v>26</v>
      </c>
      <c r="AB38" s="473" t="s">
        <v>24</v>
      </c>
      <c r="AC38" s="475" t="s">
        <v>25</v>
      </c>
      <c r="AD38" s="477" t="s">
        <v>26</v>
      </c>
      <c r="AE38" s="473" t="s">
        <v>24</v>
      </c>
      <c r="AF38" s="475" t="s">
        <v>25</v>
      </c>
      <c r="AG38" s="477" t="s">
        <v>26</v>
      </c>
      <c r="AH38" s="473" t="s">
        <v>24</v>
      </c>
      <c r="AI38" s="475" t="s">
        <v>25</v>
      </c>
      <c r="AJ38" s="477" t="s">
        <v>26</v>
      </c>
      <c r="AK38" s="473" t="s">
        <v>24</v>
      </c>
      <c r="AL38" s="475" t="s">
        <v>25</v>
      </c>
      <c r="AM38" s="800" t="s">
        <v>26</v>
      </c>
      <c r="AN38" s="473" t="s">
        <v>24</v>
      </c>
      <c r="AO38" s="475" t="s">
        <v>25</v>
      </c>
      <c r="AP38" s="800" t="s">
        <v>26</v>
      </c>
      <c r="AQ38" s="473" t="s">
        <v>24</v>
      </c>
      <c r="AR38" s="475" t="s">
        <v>25</v>
      </c>
      <c r="AS38" s="800" t="s">
        <v>26</v>
      </c>
      <c r="AT38" s="807" t="s">
        <v>24</v>
      </c>
      <c r="AU38" s="805" t="s">
        <v>27</v>
      </c>
    </row>
    <row r="39" spans="1:47">
      <c r="A39" s="476"/>
      <c r="B39" s="499"/>
      <c r="C39" s="499"/>
      <c r="D39" s="499"/>
      <c r="E39" s="499"/>
      <c r="F39" s="501"/>
      <c r="G39" s="474"/>
      <c r="H39" s="476"/>
      <c r="I39" s="478"/>
      <c r="J39" s="474"/>
      <c r="K39" s="476"/>
      <c r="L39" s="478"/>
      <c r="M39" s="474"/>
      <c r="N39" s="476"/>
      <c r="O39" s="478"/>
      <c r="P39" s="474"/>
      <c r="Q39" s="476"/>
      <c r="R39" s="478"/>
      <c r="S39" s="474"/>
      <c r="T39" s="476"/>
      <c r="U39" s="478"/>
      <c r="V39" s="474"/>
      <c r="W39" s="476"/>
      <c r="X39" s="478"/>
      <c r="Y39" s="474"/>
      <c r="Z39" s="476"/>
      <c r="AA39" s="478"/>
      <c r="AB39" s="474"/>
      <c r="AC39" s="476"/>
      <c r="AD39" s="478"/>
      <c r="AE39" s="474"/>
      <c r="AF39" s="476"/>
      <c r="AG39" s="478"/>
      <c r="AH39" s="474"/>
      <c r="AI39" s="476"/>
      <c r="AJ39" s="478"/>
      <c r="AK39" s="474"/>
      <c r="AL39" s="476"/>
      <c r="AM39" s="801"/>
      <c r="AN39" s="474"/>
      <c r="AO39" s="476"/>
      <c r="AP39" s="801"/>
      <c r="AQ39" s="474"/>
      <c r="AR39" s="476"/>
      <c r="AS39" s="801"/>
      <c r="AT39" s="808"/>
      <c r="AU39" s="806"/>
    </row>
    <row r="40" spans="1:47" ht="15" customHeight="1">
      <c r="A40" s="525" t="s">
        <v>205</v>
      </c>
      <c r="B40" s="484" t="s">
        <v>608</v>
      </c>
      <c r="C40" s="487">
        <v>2092</v>
      </c>
      <c r="D40" s="490" t="s">
        <v>609</v>
      </c>
      <c r="E40" s="528" t="s">
        <v>610</v>
      </c>
      <c r="F40" s="2" t="s">
        <v>31</v>
      </c>
      <c r="G40" s="13"/>
      <c r="H40" s="9">
        <f t="shared" ref="H40:H48" si="39">G40-I40</f>
        <v>0</v>
      </c>
      <c r="I40" s="10"/>
      <c r="J40" s="13"/>
      <c r="K40" s="9">
        <f t="shared" ref="K40:K48" si="40">J40-L40</f>
        <v>0</v>
      </c>
      <c r="L40" s="10"/>
      <c r="M40" s="13"/>
      <c r="N40" s="9">
        <f t="shared" ref="N40:N48" si="41">M40-O40</f>
        <v>0</v>
      </c>
      <c r="O40" s="10"/>
      <c r="P40" s="13"/>
      <c r="Q40" s="9">
        <f t="shared" ref="Q40:Q48" si="42">P40-R40</f>
        <v>0</v>
      </c>
      <c r="R40" s="10"/>
      <c r="S40" s="13"/>
      <c r="T40" s="9">
        <f t="shared" ref="T40:T48" si="43">S40-U40</f>
        <v>0</v>
      </c>
      <c r="U40" s="10"/>
      <c r="V40" s="13"/>
      <c r="W40" s="9">
        <f t="shared" ref="W40:W48" si="44">V40-X40</f>
        <v>0</v>
      </c>
      <c r="X40" s="10"/>
      <c r="Y40" s="103"/>
      <c r="Z40" s="75">
        <f t="shared" ref="Z40:Z48" si="45">Y40-AA40</f>
        <v>0</v>
      </c>
      <c r="AA40" s="104"/>
      <c r="AB40" s="103"/>
      <c r="AC40" s="75">
        <f t="shared" ref="AC40:AC48" si="46">AB40-AD40</f>
        <v>0</v>
      </c>
      <c r="AD40" s="104"/>
      <c r="AE40" s="103"/>
      <c r="AF40" s="75">
        <f t="shared" ref="AF40:AF48" si="47">AE40-AG40</f>
        <v>0</v>
      </c>
      <c r="AG40" s="104"/>
      <c r="AH40" s="103"/>
      <c r="AI40" s="75">
        <f t="shared" ref="AI40:AI48" si="48">AH40-AJ40</f>
        <v>0</v>
      </c>
      <c r="AJ40" s="104"/>
      <c r="AK40" s="103"/>
      <c r="AL40" s="75">
        <f t="shared" ref="AL40:AL48" si="49">AK40-AM40</f>
        <v>0</v>
      </c>
      <c r="AM40" s="104"/>
      <c r="AN40" s="103"/>
      <c r="AO40" s="75">
        <f t="shared" ref="AO40:AO48" si="50">AN40-AP40</f>
        <v>0</v>
      </c>
      <c r="AP40" s="104"/>
      <c r="AQ40" s="103"/>
      <c r="AR40" s="75">
        <f t="shared" ref="AR40:AR48" si="51">AQ40-AS40</f>
        <v>0</v>
      </c>
      <c r="AS40" s="104"/>
      <c r="AT40" s="3"/>
      <c r="AU40" s="4" t="s">
        <v>32</v>
      </c>
    </row>
    <row r="41" spans="1:47">
      <c r="A41" s="526"/>
      <c r="B41" s="485"/>
      <c r="C41" s="488"/>
      <c r="D41" s="491"/>
      <c r="E41" s="529"/>
      <c r="F41" s="2" t="s">
        <v>33</v>
      </c>
      <c r="G41" s="13"/>
      <c r="H41" s="11">
        <f t="shared" si="39"/>
        <v>0</v>
      </c>
      <c r="I41" s="12"/>
      <c r="J41" s="13"/>
      <c r="K41" s="11">
        <f t="shared" si="40"/>
        <v>0</v>
      </c>
      <c r="L41" s="12"/>
      <c r="M41" s="13"/>
      <c r="N41" s="11">
        <f t="shared" si="41"/>
        <v>0</v>
      </c>
      <c r="O41" s="12"/>
      <c r="P41" s="13"/>
      <c r="Q41" s="11">
        <f t="shared" si="42"/>
        <v>0</v>
      </c>
      <c r="R41" s="12"/>
      <c r="S41" s="13"/>
      <c r="T41" s="11">
        <f t="shared" si="43"/>
        <v>0</v>
      </c>
      <c r="U41" s="12"/>
      <c r="V41" s="13"/>
      <c r="W41" s="11">
        <f t="shared" si="44"/>
        <v>0</v>
      </c>
      <c r="X41" s="12"/>
      <c r="Y41" s="103"/>
      <c r="Z41" s="75">
        <f t="shared" si="45"/>
        <v>0</v>
      </c>
      <c r="AA41" s="104"/>
      <c r="AB41" s="103"/>
      <c r="AC41" s="75">
        <f t="shared" si="46"/>
        <v>0</v>
      </c>
      <c r="AD41" s="104"/>
      <c r="AE41" s="103"/>
      <c r="AF41" s="75">
        <f t="shared" si="47"/>
        <v>0</v>
      </c>
      <c r="AG41" s="104"/>
      <c r="AH41" s="103"/>
      <c r="AI41" s="75">
        <f t="shared" si="48"/>
        <v>0</v>
      </c>
      <c r="AJ41" s="104"/>
      <c r="AK41" s="103"/>
      <c r="AL41" s="75">
        <f t="shared" si="49"/>
        <v>0</v>
      </c>
      <c r="AM41" s="104"/>
      <c r="AN41" s="103"/>
      <c r="AO41" s="75">
        <f t="shared" si="50"/>
        <v>0</v>
      </c>
      <c r="AP41" s="104"/>
      <c r="AQ41" s="103"/>
      <c r="AR41" s="75">
        <f t="shared" si="51"/>
        <v>0</v>
      </c>
      <c r="AS41" s="104"/>
      <c r="AT41" s="3"/>
      <c r="AU41" s="63">
        <f>SUM(G40:G48,J40:J48,M40:M48,P40:P48,S40:S48,V40:V48,Y40:Y48,AB40:AB48,AE40:AE48,AH40:AH48,AQ40:AQ48,AT40:AT48,AK40:AK48,AN40:AN48)</f>
        <v>4605000</v>
      </c>
    </row>
    <row r="42" spans="1:47">
      <c r="A42" s="526"/>
      <c r="B42" s="485"/>
      <c r="C42" s="488"/>
      <c r="D42" s="491"/>
      <c r="E42" s="529"/>
      <c r="F42" s="2" t="s">
        <v>34</v>
      </c>
      <c r="G42" s="13"/>
      <c r="H42" s="11">
        <f t="shared" si="39"/>
        <v>0</v>
      </c>
      <c r="I42" s="12"/>
      <c r="J42" s="13"/>
      <c r="K42" s="11">
        <f t="shared" si="40"/>
        <v>0</v>
      </c>
      <c r="L42" s="12"/>
      <c r="M42" s="13"/>
      <c r="N42" s="11">
        <f t="shared" si="41"/>
        <v>0</v>
      </c>
      <c r="O42" s="12"/>
      <c r="P42" s="13"/>
      <c r="Q42" s="11">
        <f t="shared" si="42"/>
        <v>0</v>
      </c>
      <c r="R42" s="12"/>
      <c r="S42" s="13"/>
      <c r="T42" s="11">
        <f t="shared" si="43"/>
        <v>0</v>
      </c>
      <c r="U42" s="12"/>
      <c r="V42" s="13"/>
      <c r="W42" s="11">
        <f t="shared" si="44"/>
        <v>0</v>
      </c>
      <c r="X42" s="12"/>
      <c r="Y42" s="103"/>
      <c r="Z42" s="75">
        <f t="shared" si="45"/>
        <v>0</v>
      </c>
      <c r="AA42" s="104"/>
      <c r="AB42" s="103"/>
      <c r="AC42" s="75">
        <f t="shared" si="46"/>
        <v>0</v>
      </c>
      <c r="AD42" s="104"/>
      <c r="AE42" s="103"/>
      <c r="AF42" s="75">
        <f t="shared" si="47"/>
        <v>0</v>
      </c>
      <c r="AG42" s="104"/>
      <c r="AH42" s="103"/>
      <c r="AI42" s="75">
        <f t="shared" si="48"/>
        <v>0</v>
      </c>
      <c r="AJ42" s="104"/>
      <c r="AK42" s="103"/>
      <c r="AL42" s="75">
        <f t="shared" si="49"/>
        <v>0</v>
      </c>
      <c r="AM42" s="104"/>
      <c r="AN42" s="103"/>
      <c r="AO42" s="75">
        <f t="shared" si="50"/>
        <v>0</v>
      </c>
      <c r="AP42" s="104"/>
      <c r="AQ42" s="103"/>
      <c r="AR42" s="75">
        <f t="shared" si="51"/>
        <v>0</v>
      </c>
      <c r="AS42" s="104"/>
      <c r="AT42" s="3"/>
      <c r="AU42" s="7" t="s">
        <v>35</v>
      </c>
    </row>
    <row r="43" spans="1:47">
      <c r="A43" s="526"/>
      <c r="B43" s="485"/>
      <c r="C43" s="488"/>
      <c r="D43" s="491"/>
      <c r="E43" s="529"/>
      <c r="F43" s="2" t="s">
        <v>36</v>
      </c>
      <c r="G43" s="13"/>
      <c r="H43" s="11">
        <f t="shared" si="39"/>
        <v>0</v>
      </c>
      <c r="I43" s="12"/>
      <c r="J43" s="13"/>
      <c r="K43" s="11">
        <f t="shared" si="40"/>
        <v>0</v>
      </c>
      <c r="L43" s="12"/>
      <c r="M43" s="3">
        <v>300000</v>
      </c>
      <c r="N43" s="5">
        <f t="shared" si="41"/>
        <v>0</v>
      </c>
      <c r="O43" s="6">
        <v>300000</v>
      </c>
      <c r="P43" s="13"/>
      <c r="Q43" s="11">
        <f t="shared" si="42"/>
        <v>0</v>
      </c>
      <c r="R43" s="12"/>
      <c r="S43" s="13"/>
      <c r="T43" s="11">
        <f t="shared" si="43"/>
        <v>0</v>
      </c>
      <c r="U43" s="12"/>
      <c r="V43" s="13"/>
      <c r="W43" s="11">
        <f t="shared" si="44"/>
        <v>0</v>
      </c>
      <c r="X43" s="12"/>
      <c r="Y43" s="103"/>
      <c r="Z43" s="75">
        <f t="shared" si="45"/>
        <v>0</v>
      </c>
      <c r="AA43" s="104"/>
      <c r="AB43" s="103"/>
      <c r="AC43" s="75">
        <f t="shared" si="46"/>
        <v>0</v>
      </c>
      <c r="AD43" s="104"/>
      <c r="AE43" s="103"/>
      <c r="AF43" s="75">
        <f t="shared" si="47"/>
        <v>0</v>
      </c>
      <c r="AG43" s="104"/>
      <c r="AH43" s="103"/>
      <c r="AI43" s="75">
        <f t="shared" si="48"/>
        <v>0</v>
      </c>
      <c r="AJ43" s="104"/>
      <c r="AK43" s="103"/>
      <c r="AL43" s="75">
        <f t="shared" si="49"/>
        <v>0</v>
      </c>
      <c r="AM43" s="104"/>
      <c r="AN43" s="103"/>
      <c r="AO43" s="75">
        <f t="shared" si="50"/>
        <v>0</v>
      </c>
      <c r="AP43" s="104"/>
      <c r="AQ43" s="103"/>
      <c r="AR43" s="75">
        <f t="shared" si="51"/>
        <v>0</v>
      </c>
      <c r="AS43" s="104"/>
      <c r="AT43" s="3"/>
      <c r="AU43" s="63">
        <f>SUM(H40:H48,K40:K48,N40:N48,Q40:Q48,T40:T48,W40:W48,Z40:Z48,AC40:AC48,Z40:Z48,AF40:AF48,AI40:AI48,AR40:AR48,AL40:AL48,AO40:AO48)</f>
        <v>4305000</v>
      </c>
    </row>
    <row r="44" spans="1:47" ht="15" customHeight="1">
      <c r="A44" s="526"/>
      <c r="B44" s="485"/>
      <c r="C44" s="488"/>
      <c r="D44" s="491"/>
      <c r="E44" s="529"/>
      <c r="F44" s="2" t="s">
        <v>37</v>
      </c>
      <c r="G44" s="13"/>
      <c r="H44" s="11">
        <f t="shared" si="39"/>
        <v>0</v>
      </c>
      <c r="I44" s="12"/>
      <c r="J44" s="13"/>
      <c r="K44" s="11">
        <f t="shared" si="40"/>
        <v>0</v>
      </c>
      <c r="L44" s="12"/>
      <c r="M44" s="13"/>
      <c r="N44" s="11">
        <f t="shared" si="41"/>
        <v>0</v>
      </c>
      <c r="O44" s="12"/>
      <c r="P44" s="13"/>
      <c r="Q44" s="11">
        <f t="shared" si="42"/>
        <v>0</v>
      </c>
      <c r="R44" s="12"/>
      <c r="S44" s="13"/>
      <c r="T44" s="11">
        <f t="shared" si="43"/>
        <v>0</v>
      </c>
      <c r="U44" s="12"/>
      <c r="V44" s="13"/>
      <c r="W44" s="11">
        <f t="shared" si="44"/>
        <v>0</v>
      </c>
      <c r="X44" s="12"/>
      <c r="Y44" s="103"/>
      <c r="Z44" s="75">
        <f t="shared" si="45"/>
        <v>0</v>
      </c>
      <c r="AA44" s="104"/>
      <c r="AB44" s="103"/>
      <c r="AC44" s="75">
        <f t="shared" si="46"/>
        <v>0</v>
      </c>
      <c r="AD44" s="104"/>
      <c r="AE44" s="103"/>
      <c r="AF44" s="75">
        <f t="shared" si="47"/>
        <v>0</v>
      </c>
      <c r="AG44" s="104"/>
      <c r="AH44" s="103"/>
      <c r="AI44" s="75">
        <f t="shared" si="48"/>
        <v>0</v>
      </c>
      <c r="AJ44" s="104"/>
      <c r="AK44" s="103"/>
      <c r="AL44" s="75">
        <f t="shared" si="49"/>
        <v>0</v>
      </c>
      <c r="AM44" s="104"/>
      <c r="AN44" s="103"/>
      <c r="AO44" s="75">
        <f t="shared" si="50"/>
        <v>0</v>
      </c>
      <c r="AP44" s="104"/>
      <c r="AQ44" s="103"/>
      <c r="AR44" s="75">
        <f t="shared" si="51"/>
        <v>0</v>
      </c>
      <c r="AS44" s="104"/>
      <c r="AT44" s="3"/>
      <c r="AU44" s="7" t="s">
        <v>38</v>
      </c>
    </row>
    <row r="45" spans="1:47">
      <c r="A45" s="526"/>
      <c r="B45" s="485"/>
      <c r="C45" s="488"/>
      <c r="D45" s="491"/>
      <c r="E45" s="529"/>
      <c r="F45" s="2" t="s">
        <v>40</v>
      </c>
      <c r="G45" s="13"/>
      <c r="H45" s="11">
        <f t="shared" si="39"/>
        <v>0</v>
      </c>
      <c r="I45" s="12"/>
      <c r="J45" s="13"/>
      <c r="K45" s="11">
        <f t="shared" si="40"/>
        <v>0</v>
      </c>
      <c r="L45" s="12"/>
      <c r="M45" s="13"/>
      <c r="N45" s="11">
        <f t="shared" si="41"/>
        <v>0</v>
      </c>
      <c r="O45" s="12"/>
      <c r="P45" s="13"/>
      <c r="Q45" s="11">
        <f t="shared" si="42"/>
        <v>0</v>
      </c>
      <c r="R45" s="12"/>
      <c r="S45" s="13"/>
      <c r="T45" s="11">
        <f t="shared" si="43"/>
        <v>0</v>
      </c>
      <c r="U45" s="12"/>
      <c r="V45" s="13"/>
      <c r="W45" s="11">
        <f t="shared" si="44"/>
        <v>0</v>
      </c>
      <c r="X45" s="12"/>
      <c r="Y45" s="103"/>
      <c r="Z45" s="75">
        <f t="shared" si="45"/>
        <v>0</v>
      </c>
      <c r="AA45" s="104"/>
      <c r="AB45" s="103"/>
      <c r="AC45" s="75">
        <f t="shared" si="46"/>
        <v>0</v>
      </c>
      <c r="AD45" s="104"/>
      <c r="AE45" s="168"/>
      <c r="AF45" s="169">
        <f t="shared" si="47"/>
        <v>0</v>
      </c>
      <c r="AG45" s="170"/>
      <c r="AH45" s="168"/>
      <c r="AI45" s="75">
        <f t="shared" si="48"/>
        <v>0</v>
      </c>
      <c r="AJ45" s="104"/>
      <c r="AK45" s="462">
        <v>4305000</v>
      </c>
      <c r="AL45" s="463">
        <f t="shared" si="49"/>
        <v>4305000</v>
      </c>
      <c r="AM45" s="464"/>
      <c r="AN45" s="103"/>
      <c r="AO45" s="75">
        <f t="shared" si="50"/>
        <v>0</v>
      </c>
      <c r="AP45" s="104"/>
      <c r="AQ45" s="103"/>
      <c r="AR45" s="75">
        <f t="shared" si="51"/>
        <v>0</v>
      </c>
      <c r="AS45" s="104"/>
      <c r="AT45" s="3"/>
      <c r="AU45" s="63">
        <f>SUM(I40:I48,L40:L48,O40:O48,R40:R48,U40:U48,X40:X48,AA40:AA48,AD40:AD48,AG40:AG48,AJ40:AJ48,AS40:AS48,AM40:AM48,AP40:AP48)</f>
        <v>300000</v>
      </c>
    </row>
    <row r="46" spans="1:47">
      <c r="A46" s="526"/>
      <c r="B46" s="485"/>
      <c r="C46" s="488"/>
      <c r="D46" s="491"/>
      <c r="E46" s="529"/>
      <c r="F46" s="2" t="s">
        <v>41</v>
      </c>
      <c r="G46" s="13"/>
      <c r="H46" s="11">
        <f t="shared" si="39"/>
        <v>0</v>
      </c>
      <c r="I46" s="12"/>
      <c r="J46" s="13"/>
      <c r="K46" s="11">
        <f t="shared" si="40"/>
        <v>0</v>
      </c>
      <c r="L46" s="12"/>
      <c r="M46" s="13"/>
      <c r="N46" s="11">
        <f t="shared" si="41"/>
        <v>0</v>
      </c>
      <c r="O46" s="12"/>
      <c r="P46" s="13"/>
      <c r="Q46" s="11">
        <f t="shared" si="42"/>
        <v>0</v>
      </c>
      <c r="R46" s="12"/>
      <c r="S46" s="13"/>
      <c r="T46" s="11">
        <f t="shared" si="43"/>
        <v>0</v>
      </c>
      <c r="U46" s="12"/>
      <c r="V46" s="13"/>
      <c r="W46" s="11">
        <f t="shared" si="44"/>
        <v>0</v>
      </c>
      <c r="X46" s="12"/>
      <c r="Y46" s="103"/>
      <c r="Z46" s="75">
        <f t="shared" si="45"/>
        <v>0</v>
      </c>
      <c r="AA46" s="104"/>
      <c r="AB46" s="103"/>
      <c r="AC46" s="75">
        <f t="shared" si="46"/>
        <v>0</v>
      </c>
      <c r="AD46" s="104"/>
      <c r="AE46" s="103"/>
      <c r="AF46" s="75">
        <f t="shared" si="47"/>
        <v>0</v>
      </c>
      <c r="AG46" s="104"/>
      <c r="AH46" s="103"/>
      <c r="AI46" s="75">
        <f t="shared" si="48"/>
        <v>0</v>
      </c>
      <c r="AJ46" s="104"/>
      <c r="AK46" s="103"/>
      <c r="AL46" s="75">
        <f t="shared" si="49"/>
        <v>0</v>
      </c>
      <c r="AM46" s="104"/>
      <c r="AN46" s="103"/>
      <c r="AO46" s="75">
        <f t="shared" si="50"/>
        <v>0</v>
      </c>
      <c r="AP46" s="104"/>
      <c r="AQ46" s="103"/>
      <c r="AR46" s="75">
        <f t="shared" si="51"/>
        <v>0</v>
      </c>
      <c r="AS46" s="104"/>
      <c r="AT46" s="3"/>
      <c r="AU46" s="7" t="s">
        <v>42</v>
      </c>
    </row>
    <row r="47" spans="1:47">
      <c r="A47" s="526"/>
      <c r="B47" s="485"/>
      <c r="C47" s="488"/>
      <c r="D47" s="491"/>
      <c r="E47" s="529"/>
      <c r="F47" s="2" t="s">
        <v>43</v>
      </c>
      <c r="G47" s="13"/>
      <c r="H47" s="11">
        <f t="shared" si="39"/>
        <v>0</v>
      </c>
      <c r="I47" s="12"/>
      <c r="J47" s="13"/>
      <c r="K47" s="11">
        <f t="shared" si="40"/>
        <v>0</v>
      </c>
      <c r="L47" s="12"/>
      <c r="M47" s="13"/>
      <c r="N47" s="11">
        <f t="shared" si="41"/>
        <v>0</v>
      </c>
      <c r="O47" s="12"/>
      <c r="P47" s="13"/>
      <c r="Q47" s="11">
        <f t="shared" si="42"/>
        <v>0</v>
      </c>
      <c r="R47" s="12"/>
      <c r="S47" s="13"/>
      <c r="T47" s="11">
        <f t="shared" si="43"/>
        <v>0</v>
      </c>
      <c r="U47" s="12"/>
      <c r="V47" s="13"/>
      <c r="W47" s="11">
        <f t="shared" si="44"/>
        <v>0</v>
      </c>
      <c r="X47" s="12"/>
      <c r="Y47" s="103"/>
      <c r="Z47" s="75">
        <f t="shared" si="45"/>
        <v>0</v>
      </c>
      <c r="AA47" s="104"/>
      <c r="AB47" s="103"/>
      <c r="AC47" s="75">
        <f t="shared" si="46"/>
        <v>0</v>
      </c>
      <c r="AD47" s="104"/>
      <c r="AE47" s="103"/>
      <c r="AF47" s="75">
        <f t="shared" si="47"/>
        <v>0</v>
      </c>
      <c r="AG47" s="104"/>
      <c r="AH47" s="103"/>
      <c r="AI47" s="75">
        <f t="shared" si="48"/>
        <v>0</v>
      </c>
      <c r="AJ47" s="104"/>
      <c r="AK47" s="103"/>
      <c r="AL47" s="75">
        <f t="shared" si="49"/>
        <v>0</v>
      </c>
      <c r="AM47" s="104"/>
      <c r="AN47" s="103"/>
      <c r="AO47" s="75">
        <f t="shared" si="50"/>
        <v>0</v>
      </c>
      <c r="AP47" s="104"/>
      <c r="AQ47" s="103"/>
      <c r="AR47" s="75">
        <f t="shared" si="51"/>
        <v>0</v>
      </c>
      <c r="AS47" s="104"/>
      <c r="AT47" s="3"/>
      <c r="AU47" s="64">
        <f>AU45/AU41</f>
        <v>6.5146579804560262E-2</v>
      </c>
    </row>
    <row r="48" spans="1:47" ht="15" customHeight="1">
      <c r="A48" s="527"/>
      <c r="B48" s="486"/>
      <c r="C48" s="489"/>
      <c r="D48" s="492"/>
      <c r="E48" s="530"/>
      <c r="F48" s="67" t="s">
        <v>44</v>
      </c>
      <c r="G48" s="15"/>
      <c r="H48" s="16">
        <f t="shared" si="39"/>
        <v>0</v>
      </c>
      <c r="I48" s="17"/>
      <c r="J48" s="15"/>
      <c r="K48" s="16">
        <f t="shared" si="40"/>
        <v>0</v>
      </c>
      <c r="L48" s="17"/>
      <c r="M48" s="15"/>
      <c r="N48" s="16">
        <f t="shared" si="41"/>
        <v>0</v>
      </c>
      <c r="O48" s="17"/>
      <c r="P48" s="15"/>
      <c r="Q48" s="16">
        <f t="shared" si="42"/>
        <v>0</v>
      </c>
      <c r="R48" s="17"/>
      <c r="S48" s="15"/>
      <c r="T48" s="16">
        <f t="shared" si="43"/>
        <v>0</v>
      </c>
      <c r="U48" s="17"/>
      <c r="V48" s="15"/>
      <c r="W48" s="16">
        <f t="shared" si="44"/>
        <v>0</v>
      </c>
      <c r="X48" s="17"/>
      <c r="Y48" s="105"/>
      <c r="Z48" s="81">
        <f t="shared" si="45"/>
        <v>0</v>
      </c>
      <c r="AA48" s="106"/>
      <c r="AB48" s="105"/>
      <c r="AC48" s="81">
        <f t="shared" si="46"/>
        <v>0</v>
      </c>
      <c r="AD48" s="106"/>
      <c r="AE48" s="105"/>
      <c r="AF48" s="81">
        <f t="shared" si="47"/>
        <v>0</v>
      </c>
      <c r="AG48" s="106"/>
      <c r="AH48" s="105"/>
      <c r="AI48" s="81">
        <f t="shared" si="48"/>
        <v>0</v>
      </c>
      <c r="AJ48" s="106"/>
      <c r="AK48" s="105"/>
      <c r="AL48" s="81">
        <f t="shared" si="49"/>
        <v>0</v>
      </c>
      <c r="AM48" s="106"/>
      <c r="AN48" s="105"/>
      <c r="AO48" s="81">
        <f t="shared" si="50"/>
        <v>0</v>
      </c>
      <c r="AP48" s="106"/>
      <c r="AQ48" s="105"/>
      <c r="AR48" s="81">
        <f t="shared" si="51"/>
        <v>0</v>
      </c>
      <c r="AS48" s="106"/>
      <c r="AT48" s="8"/>
      <c r="AU48" s="65"/>
    </row>
    <row r="49" spans="1:47">
      <c r="A49" s="782" t="s">
        <v>22</v>
      </c>
      <c r="B49" s="550" t="s">
        <v>18</v>
      </c>
      <c r="C49" s="532" t="s">
        <v>19</v>
      </c>
      <c r="D49" s="532" t="s">
        <v>204</v>
      </c>
      <c r="E49" s="784" t="s">
        <v>21</v>
      </c>
      <c r="F49" s="500" t="s">
        <v>23</v>
      </c>
      <c r="G49" s="512" t="s">
        <v>24</v>
      </c>
      <c r="H49" s="502" t="s">
        <v>25</v>
      </c>
      <c r="I49" s="504" t="s">
        <v>26</v>
      </c>
      <c r="J49" s="512" t="s">
        <v>24</v>
      </c>
      <c r="K49" s="502" t="s">
        <v>25</v>
      </c>
      <c r="L49" s="504" t="s">
        <v>26</v>
      </c>
      <c r="M49" s="512" t="s">
        <v>24</v>
      </c>
      <c r="N49" s="502" t="s">
        <v>25</v>
      </c>
      <c r="O49" s="504" t="s">
        <v>26</v>
      </c>
      <c r="P49" s="512" t="s">
        <v>24</v>
      </c>
      <c r="Q49" s="502" t="s">
        <v>25</v>
      </c>
      <c r="R49" s="504" t="s">
        <v>26</v>
      </c>
      <c r="S49" s="512" t="s">
        <v>24</v>
      </c>
      <c r="T49" s="502" t="s">
        <v>25</v>
      </c>
      <c r="U49" s="504" t="s">
        <v>26</v>
      </c>
      <c r="V49" s="512" t="s">
        <v>24</v>
      </c>
      <c r="W49" s="502" t="s">
        <v>25</v>
      </c>
      <c r="X49" s="504" t="s">
        <v>26</v>
      </c>
      <c r="Y49" s="512" t="s">
        <v>24</v>
      </c>
      <c r="Z49" s="502" t="s">
        <v>25</v>
      </c>
      <c r="AA49" s="504" t="s">
        <v>26</v>
      </c>
      <c r="AB49" s="512" t="s">
        <v>24</v>
      </c>
      <c r="AC49" s="502" t="s">
        <v>25</v>
      </c>
      <c r="AD49" s="504" t="s">
        <v>26</v>
      </c>
      <c r="AE49" s="512" t="s">
        <v>24</v>
      </c>
      <c r="AF49" s="502" t="s">
        <v>25</v>
      </c>
      <c r="AG49" s="504" t="s">
        <v>26</v>
      </c>
      <c r="AH49" s="512" t="s">
        <v>24</v>
      </c>
      <c r="AI49" s="502" t="s">
        <v>25</v>
      </c>
      <c r="AJ49" s="504" t="s">
        <v>26</v>
      </c>
      <c r="AK49" s="512" t="s">
        <v>24</v>
      </c>
      <c r="AL49" s="502" t="s">
        <v>25</v>
      </c>
      <c r="AM49" s="504" t="s">
        <v>26</v>
      </c>
      <c r="AN49" s="512" t="s">
        <v>24</v>
      </c>
      <c r="AO49" s="502" t="s">
        <v>25</v>
      </c>
      <c r="AP49" s="504" t="s">
        <v>26</v>
      </c>
      <c r="AQ49" s="512" t="s">
        <v>24</v>
      </c>
      <c r="AR49" s="502" t="s">
        <v>25</v>
      </c>
      <c r="AS49" s="504" t="s">
        <v>26</v>
      </c>
      <c r="AT49" s="612" t="s">
        <v>24</v>
      </c>
      <c r="AU49" s="521" t="s">
        <v>27</v>
      </c>
    </row>
    <row r="50" spans="1:47">
      <c r="A50" s="783"/>
      <c r="B50" s="551"/>
      <c r="C50" s="533"/>
      <c r="D50" s="533"/>
      <c r="E50" s="785"/>
      <c r="F50" s="501"/>
      <c r="G50" s="513"/>
      <c r="H50" s="503"/>
      <c r="I50" s="505"/>
      <c r="J50" s="513"/>
      <c r="K50" s="503"/>
      <c r="L50" s="505"/>
      <c r="M50" s="513"/>
      <c r="N50" s="503"/>
      <c r="O50" s="505"/>
      <c r="P50" s="513"/>
      <c r="Q50" s="503"/>
      <c r="R50" s="505"/>
      <c r="S50" s="513"/>
      <c r="T50" s="503"/>
      <c r="U50" s="505"/>
      <c r="V50" s="513"/>
      <c r="W50" s="503"/>
      <c r="X50" s="505"/>
      <c r="Y50" s="513"/>
      <c r="Z50" s="503"/>
      <c r="AA50" s="505"/>
      <c r="AB50" s="513"/>
      <c r="AC50" s="503"/>
      <c r="AD50" s="505"/>
      <c r="AE50" s="513"/>
      <c r="AF50" s="503"/>
      <c r="AG50" s="505"/>
      <c r="AH50" s="513"/>
      <c r="AI50" s="503"/>
      <c r="AJ50" s="505"/>
      <c r="AK50" s="513"/>
      <c r="AL50" s="503"/>
      <c r="AM50" s="505"/>
      <c r="AN50" s="513"/>
      <c r="AO50" s="503"/>
      <c r="AP50" s="505"/>
      <c r="AQ50" s="513"/>
      <c r="AR50" s="503"/>
      <c r="AS50" s="505"/>
      <c r="AT50" s="596"/>
      <c r="AU50" s="522"/>
    </row>
    <row r="51" spans="1:47" ht="15" customHeight="1">
      <c r="A51" s="768" t="s">
        <v>205</v>
      </c>
      <c r="B51" s="771" t="s">
        <v>611</v>
      </c>
      <c r="C51" s="774">
        <v>2895</v>
      </c>
      <c r="D51" s="777" t="s">
        <v>612</v>
      </c>
      <c r="E51" s="724" t="s">
        <v>613</v>
      </c>
      <c r="F51" s="51" t="s">
        <v>31</v>
      </c>
      <c r="G51" s="13"/>
      <c r="H51" s="9">
        <f t="shared" ref="H51:H59" si="52">G51-I51</f>
        <v>0</v>
      </c>
      <c r="I51" s="10"/>
      <c r="J51" s="13"/>
      <c r="K51" s="9">
        <f t="shared" ref="K51:K59" si="53">J51-L51</f>
        <v>0</v>
      </c>
      <c r="L51" s="10"/>
      <c r="M51" s="13"/>
      <c r="N51" s="9">
        <f t="shared" ref="N51:N59" si="54">M51-O51</f>
        <v>0</v>
      </c>
      <c r="O51" s="10"/>
      <c r="P51" s="13"/>
      <c r="Q51" s="9">
        <f t="shared" ref="Q51:Q59" si="55">P51-R51</f>
        <v>0</v>
      </c>
      <c r="R51" s="10"/>
      <c r="S51" s="13"/>
      <c r="T51" s="9">
        <f t="shared" ref="T51:T59" si="56">S51-U51</f>
        <v>0</v>
      </c>
      <c r="U51" s="10"/>
      <c r="V51" s="13"/>
      <c r="W51" s="9">
        <f t="shared" ref="W51:W59" si="57">V51-X51</f>
        <v>0</v>
      </c>
      <c r="X51" s="10"/>
      <c r="Y51" s="13"/>
      <c r="Z51" s="9">
        <f t="shared" ref="Z51:Z59" si="58">Y51-AA51</f>
        <v>0</v>
      </c>
      <c r="AA51" s="10"/>
      <c r="AB51" s="13"/>
      <c r="AC51" s="9">
        <f t="shared" ref="AC51:AC59" si="59">AB51-AD51</f>
        <v>0</v>
      </c>
      <c r="AD51" s="10"/>
      <c r="AE51" s="13"/>
      <c r="AF51" s="9">
        <f t="shared" ref="AF51:AF59" si="60">AE51-AG51</f>
        <v>0</v>
      </c>
      <c r="AG51" s="10"/>
      <c r="AH51" s="13"/>
      <c r="AI51" s="9">
        <f t="shared" ref="AI51:AI59" si="61">AH51-AJ51</f>
        <v>0</v>
      </c>
      <c r="AJ51" s="10"/>
      <c r="AK51" s="13"/>
      <c r="AL51" s="9">
        <f t="shared" ref="AL51:AL59" si="62">AK51-AM51</f>
        <v>0</v>
      </c>
      <c r="AM51" s="10"/>
      <c r="AN51" s="13"/>
      <c r="AO51" s="9">
        <f t="shared" ref="AO51:AO59" si="63">AN51-AP51</f>
        <v>0</v>
      </c>
      <c r="AP51" s="10"/>
      <c r="AQ51" s="13"/>
      <c r="AR51" s="9">
        <f t="shared" ref="AR51:AR59" si="64">AQ51-AS51</f>
        <v>0</v>
      </c>
      <c r="AS51" s="10"/>
      <c r="AT51" s="14"/>
      <c r="AU51" s="4" t="s">
        <v>32</v>
      </c>
    </row>
    <row r="52" spans="1:47">
      <c r="A52" s="769"/>
      <c r="B52" s="772"/>
      <c r="C52" s="775"/>
      <c r="D52" s="778"/>
      <c r="E52" s="780"/>
      <c r="F52" s="52" t="s">
        <v>33</v>
      </c>
      <c r="G52" s="13"/>
      <c r="H52" s="11">
        <f t="shared" si="52"/>
        <v>0</v>
      </c>
      <c r="I52" s="12"/>
      <c r="J52" s="13"/>
      <c r="K52" s="11">
        <f t="shared" si="53"/>
        <v>0</v>
      </c>
      <c r="L52" s="12"/>
      <c r="M52" s="13"/>
      <c r="N52" s="11">
        <f t="shared" si="54"/>
        <v>0</v>
      </c>
      <c r="O52" s="12"/>
      <c r="P52" s="13"/>
      <c r="Q52" s="11">
        <f t="shared" si="55"/>
        <v>0</v>
      </c>
      <c r="R52" s="12"/>
      <c r="S52" s="13"/>
      <c r="T52" s="11">
        <f t="shared" si="56"/>
        <v>0</v>
      </c>
      <c r="U52" s="12"/>
      <c r="V52" s="13"/>
      <c r="W52" s="11">
        <f t="shared" si="57"/>
        <v>0</v>
      </c>
      <c r="X52" s="12"/>
      <c r="Y52" s="13"/>
      <c r="Z52" s="11">
        <f t="shared" si="58"/>
        <v>0</v>
      </c>
      <c r="AA52" s="12"/>
      <c r="AB52" s="13"/>
      <c r="AC52" s="11">
        <f t="shared" si="59"/>
        <v>0</v>
      </c>
      <c r="AD52" s="12"/>
      <c r="AE52" s="13"/>
      <c r="AF52" s="11">
        <f t="shared" si="60"/>
        <v>0</v>
      </c>
      <c r="AG52" s="12"/>
      <c r="AH52" s="13"/>
      <c r="AI52" s="11">
        <f t="shared" si="61"/>
        <v>0</v>
      </c>
      <c r="AJ52" s="12"/>
      <c r="AK52" s="13"/>
      <c r="AL52" s="11">
        <f t="shared" si="62"/>
        <v>0</v>
      </c>
      <c r="AM52" s="12"/>
      <c r="AN52" s="13"/>
      <c r="AO52" s="11">
        <f t="shared" si="63"/>
        <v>0</v>
      </c>
      <c r="AP52" s="12"/>
      <c r="AQ52" s="13"/>
      <c r="AR52" s="11">
        <f t="shared" si="64"/>
        <v>0</v>
      </c>
      <c r="AS52" s="12"/>
      <c r="AT52" s="14"/>
      <c r="AU52" s="63">
        <f>SUM(G51:G59,J51:J59,M51:M59,P51:P59,S51:S59,V51:V59,Y51:Y59,AB51:AB59,AE51:AE59,AH51:AH59,AQ51:AQ59,AT51:AT59,AK51:AK59,AN51:AN59)</f>
        <v>756000</v>
      </c>
    </row>
    <row r="53" spans="1:47">
      <c r="A53" s="769"/>
      <c r="B53" s="772"/>
      <c r="C53" s="775"/>
      <c r="D53" s="778"/>
      <c r="E53" s="780"/>
      <c r="F53" s="52" t="s">
        <v>34</v>
      </c>
      <c r="G53" s="13"/>
      <c r="H53" s="11">
        <f t="shared" si="52"/>
        <v>0</v>
      </c>
      <c r="I53" s="12"/>
      <c r="J53" s="13"/>
      <c r="K53" s="11">
        <f t="shared" si="53"/>
        <v>0</v>
      </c>
      <c r="L53" s="12"/>
      <c r="M53" s="13"/>
      <c r="N53" s="11">
        <f t="shared" si="54"/>
        <v>0</v>
      </c>
      <c r="O53" s="12"/>
      <c r="P53" s="13"/>
      <c r="Q53" s="11">
        <f t="shared" si="55"/>
        <v>0</v>
      </c>
      <c r="R53" s="12"/>
      <c r="S53" s="13">
        <v>68000</v>
      </c>
      <c r="T53" s="11">
        <f t="shared" si="56"/>
        <v>0</v>
      </c>
      <c r="U53" s="12">
        <v>68000</v>
      </c>
      <c r="V53" s="13"/>
      <c r="W53" s="11">
        <f t="shared" si="57"/>
        <v>0</v>
      </c>
      <c r="X53" s="12"/>
      <c r="Y53" s="13"/>
      <c r="Z53" s="11">
        <f t="shared" si="58"/>
        <v>0</v>
      </c>
      <c r="AA53" s="12"/>
      <c r="AB53" s="13"/>
      <c r="AC53" s="11">
        <f t="shared" si="59"/>
        <v>0</v>
      </c>
      <c r="AD53" s="12"/>
      <c r="AE53" s="13"/>
      <c r="AF53" s="11">
        <f t="shared" si="60"/>
        <v>0</v>
      </c>
      <c r="AG53" s="12"/>
      <c r="AH53" s="13"/>
      <c r="AI53" s="11">
        <f t="shared" si="61"/>
        <v>0</v>
      </c>
      <c r="AJ53" s="12"/>
      <c r="AK53" s="13"/>
      <c r="AL53" s="11">
        <f t="shared" si="62"/>
        <v>0</v>
      </c>
      <c r="AM53" s="12"/>
      <c r="AN53" s="13"/>
      <c r="AO53" s="11">
        <f t="shared" si="63"/>
        <v>0</v>
      </c>
      <c r="AP53" s="12"/>
      <c r="AQ53" s="13"/>
      <c r="AR53" s="11">
        <f t="shared" si="64"/>
        <v>0</v>
      </c>
      <c r="AS53" s="12"/>
      <c r="AT53" s="14"/>
      <c r="AU53" s="7" t="s">
        <v>35</v>
      </c>
    </row>
    <row r="54" spans="1:47">
      <c r="A54" s="769"/>
      <c r="B54" s="772"/>
      <c r="C54" s="775"/>
      <c r="D54" s="778"/>
      <c r="E54" s="780"/>
      <c r="F54" s="52" t="s">
        <v>36</v>
      </c>
      <c r="G54" s="13"/>
      <c r="H54" s="11">
        <f t="shared" si="52"/>
        <v>0</v>
      </c>
      <c r="I54" s="12"/>
      <c r="J54" s="13"/>
      <c r="K54" s="11">
        <f t="shared" si="53"/>
        <v>0</v>
      </c>
      <c r="L54" s="12"/>
      <c r="M54" s="13"/>
      <c r="N54" s="11">
        <f t="shared" si="54"/>
        <v>0</v>
      </c>
      <c r="O54" s="12"/>
      <c r="P54" s="13"/>
      <c r="Q54" s="11">
        <f t="shared" si="55"/>
        <v>0</v>
      </c>
      <c r="R54" s="12"/>
      <c r="S54" s="13"/>
      <c r="T54" s="11">
        <f t="shared" si="56"/>
        <v>0</v>
      </c>
      <c r="U54" s="12"/>
      <c r="V54" s="13"/>
      <c r="W54" s="11">
        <f t="shared" si="57"/>
        <v>0</v>
      </c>
      <c r="X54" s="12"/>
      <c r="Y54" s="13"/>
      <c r="Z54" s="11">
        <f t="shared" si="58"/>
        <v>0</v>
      </c>
      <c r="AA54" s="12"/>
      <c r="AB54" s="13"/>
      <c r="AC54" s="11">
        <f t="shared" si="59"/>
        <v>0</v>
      </c>
      <c r="AD54" s="12"/>
      <c r="AE54" s="13"/>
      <c r="AF54" s="11">
        <f t="shared" si="60"/>
        <v>0</v>
      </c>
      <c r="AG54" s="12"/>
      <c r="AH54" s="13"/>
      <c r="AI54" s="11">
        <f t="shared" si="61"/>
        <v>0</v>
      </c>
      <c r="AJ54" s="12"/>
      <c r="AK54" s="13"/>
      <c r="AL54" s="11">
        <f t="shared" si="62"/>
        <v>0</v>
      </c>
      <c r="AM54" s="12"/>
      <c r="AN54" s="13"/>
      <c r="AO54" s="11">
        <f t="shared" si="63"/>
        <v>0</v>
      </c>
      <c r="AP54" s="12"/>
      <c r="AQ54" s="13"/>
      <c r="AR54" s="11">
        <f t="shared" si="64"/>
        <v>0</v>
      </c>
      <c r="AS54" s="12"/>
      <c r="AT54" s="14"/>
      <c r="AU54" s="63">
        <f>SUM(H51:H59,K51:K59,N51:N59,Q51:Q59,T51:T59,W51:W59,Z51:Z59,AC51:AC59,Z51:Z59,AF51:AF59,AI51:AI59,AR51:AR59,AL51:AL59,AO51:AO59)</f>
        <v>0</v>
      </c>
    </row>
    <row r="55" spans="1:47">
      <c r="A55" s="769"/>
      <c r="B55" s="772"/>
      <c r="C55" s="775"/>
      <c r="D55" s="778"/>
      <c r="E55" s="780"/>
      <c r="F55" s="52" t="s">
        <v>37</v>
      </c>
      <c r="G55" s="13"/>
      <c r="H55" s="11">
        <f t="shared" si="52"/>
        <v>0</v>
      </c>
      <c r="I55" s="12"/>
      <c r="J55" s="13"/>
      <c r="K55" s="11">
        <f t="shared" si="53"/>
        <v>0</v>
      </c>
      <c r="L55" s="12"/>
      <c r="M55" s="13"/>
      <c r="N55" s="11">
        <f t="shared" si="54"/>
        <v>0</v>
      </c>
      <c r="O55" s="12"/>
      <c r="P55" s="13"/>
      <c r="Q55" s="11">
        <f t="shared" si="55"/>
        <v>0</v>
      </c>
      <c r="R55" s="12"/>
      <c r="S55" s="13"/>
      <c r="T55" s="11">
        <f t="shared" si="56"/>
        <v>0</v>
      </c>
      <c r="U55" s="12"/>
      <c r="V55" s="13"/>
      <c r="W55" s="11">
        <f t="shared" si="57"/>
        <v>0</v>
      </c>
      <c r="X55" s="12"/>
      <c r="Y55" s="13"/>
      <c r="Z55" s="11">
        <f t="shared" si="58"/>
        <v>0</v>
      </c>
      <c r="AA55" s="12"/>
      <c r="AB55" s="13"/>
      <c r="AC55" s="11">
        <f t="shared" si="59"/>
        <v>0</v>
      </c>
      <c r="AD55" s="12"/>
      <c r="AE55" s="13"/>
      <c r="AF55" s="11">
        <f t="shared" si="60"/>
        <v>0</v>
      </c>
      <c r="AG55" s="12"/>
      <c r="AH55" s="13"/>
      <c r="AI55" s="11">
        <f t="shared" si="61"/>
        <v>0</v>
      </c>
      <c r="AJ55" s="12"/>
      <c r="AK55" s="13"/>
      <c r="AL55" s="11">
        <f t="shared" si="62"/>
        <v>0</v>
      </c>
      <c r="AM55" s="12"/>
      <c r="AN55" s="13"/>
      <c r="AO55" s="11">
        <f t="shared" si="63"/>
        <v>0</v>
      </c>
      <c r="AP55" s="12"/>
      <c r="AQ55" s="13"/>
      <c r="AR55" s="11">
        <f t="shared" si="64"/>
        <v>0</v>
      </c>
      <c r="AS55" s="12"/>
      <c r="AT55" s="14"/>
      <c r="AU55" s="7" t="s">
        <v>38</v>
      </c>
    </row>
    <row r="56" spans="1:47">
      <c r="A56" s="769"/>
      <c r="B56" s="772"/>
      <c r="C56" s="775"/>
      <c r="D56" s="778"/>
      <c r="E56" s="780"/>
      <c r="F56" s="52" t="s">
        <v>40</v>
      </c>
      <c r="G56" s="13"/>
      <c r="H56" s="11">
        <f t="shared" si="52"/>
        <v>0</v>
      </c>
      <c r="I56" s="12"/>
      <c r="J56" s="13"/>
      <c r="K56" s="11">
        <f t="shared" si="53"/>
        <v>0</v>
      </c>
      <c r="L56" s="12"/>
      <c r="M56" s="13"/>
      <c r="N56" s="11">
        <f t="shared" si="54"/>
        <v>0</v>
      </c>
      <c r="O56" s="12"/>
      <c r="P56" s="13"/>
      <c r="Q56" s="11">
        <f t="shared" si="55"/>
        <v>0</v>
      </c>
      <c r="R56" s="12"/>
      <c r="S56" s="13"/>
      <c r="T56" s="11">
        <f t="shared" si="56"/>
        <v>0</v>
      </c>
      <c r="U56" s="12"/>
      <c r="V56" s="13"/>
      <c r="W56" s="11">
        <f t="shared" si="57"/>
        <v>0</v>
      </c>
      <c r="X56" s="12"/>
      <c r="Y56" s="13"/>
      <c r="Z56" s="11">
        <f t="shared" si="58"/>
        <v>0</v>
      </c>
      <c r="AA56" s="12"/>
      <c r="AB56" s="177"/>
      <c r="AC56" s="11">
        <f t="shared" si="59"/>
        <v>0</v>
      </c>
      <c r="AD56" s="12"/>
      <c r="AE56" s="13">
        <v>688000</v>
      </c>
      <c r="AF56" s="11">
        <f t="shared" si="60"/>
        <v>0</v>
      </c>
      <c r="AG56" s="12">
        <v>688000</v>
      </c>
      <c r="AH56" s="185"/>
      <c r="AI56" s="11">
        <f t="shared" si="61"/>
        <v>0</v>
      </c>
      <c r="AJ56" s="12"/>
      <c r="AK56" s="177"/>
      <c r="AL56" s="11">
        <f t="shared" si="62"/>
        <v>0</v>
      </c>
      <c r="AM56" s="12"/>
      <c r="AN56" s="177"/>
      <c r="AO56" s="11">
        <f t="shared" si="63"/>
        <v>0</v>
      </c>
      <c r="AP56" s="12"/>
      <c r="AQ56" s="177"/>
      <c r="AR56" s="11">
        <f t="shared" si="64"/>
        <v>0</v>
      </c>
      <c r="AS56" s="12"/>
      <c r="AT56" s="14"/>
      <c r="AU56" s="63">
        <f>SUM(I51:I59,L51:L59,O51:O59,R51:R59,U51:U59,X51:X59,AA51:AA59,AD51:AD59,AG51:AG59,AJ51:AJ59,AS51:AS59,AM51:AM59,AP51:AP59)</f>
        <v>756000</v>
      </c>
    </row>
    <row r="57" spans="1:47">
      <c r="A57" s="769"/>
      <c r="B57" s="772"/>
      <c r="C57" s="775"/>
      <c r="D57" s="778"/>
      <c r="E57" s="780"/>
      <c r="F57" s="52" t="s">
        <v>41</v>
      </c>
      <c r="G57" s="13"/>
      <c r="H57" s="11">
        <f t="shared" si="52"/>
        <v>0</v>
      </c>
      <c r="I57" s="12"/>
      <c r="J57" s="13"/>
      <c r="K57" s="11">
        <f t="shared" si="53"/>
        <v>0</v>
      </c>
      <c r="L57" s="12"/>
      <c r="M57" s="13"/>
      <c r="N57" s="11">
        <f t="shared" si="54"/>
        <v>0</v>
      </c>
      <c r="O57" s="12"/>
      <c r="P57" s="13"/>
      <c r="Q57" s="11">
        <f t="shared" si="55"/>
        <v>0</v>
      </c>
      <c r="R57" s="12"/>
      <c r="S57" s="13"/>
      <c r="T57" s="11">
        <f t="shared" si="56"/>
        <v>0</v>
      </c>
      <c r="U57" s="12"/>
      <c r="V57" s="13"/>
      <c r="W57" s="11">
        <f t="shared" si="57"/>
        <v>0</v>
      </c>
      <c r="X57" s="12"/>
      <c r="Y57" s="13"/>
      <c r="Z57" s="11">
        <f t="shared" si="58"/>
        <v>0</v>
      </c>
      <c r="AA57" s="12"/>
      <c r="AB57" s="13"/>
      <c r="AC57" s="11">
        <f t="shared" si="59"/>
        <v>0</v>
      </c>
      <c r="AD57" s="12"/>
      <c r="AE57" s="13"/>
      <c r="AF57" s="11">
        <f t="shared" si="60"/>
        <v>0</v>
      </c>
      <c r="AG57" s="12"/>
      <c r="AH57" s="13"/>
      <c r="AI57" s="11">
        <f t="shared" si="61"/>
        <v>0</v>
      </c>
      <c r="AJ57" s="12"/>
      <c r="AK57" s="13"/>
      <c r="AL57" s="11">
        <f t="shared" si="62"/>
        <v>0</v>
      </c>
      <c r="AM57" s="12"/>
      <c r="AN57" s="13"/>
      <c r="AO57" s="11">
        <f t="shared" si="63"/>
        <v>0</v>
      </c>
      <c r="AP57" s="12"/>
      <c r="AQ57" s="13"/>
      <c r="AR57" s="11">
        <f t="shared" si="64"/>
        <v>0</v>
      </c>
      <c r="AS57" s="12"/>
      <c r="AT57" s="14"/>
      <c r="AU57" s="7" t="s">
        <v>42</v>
      </c>
    </row>
    <row r="58" spans="1:47">
      <c r="A58" s="769"/>
      <c r="B58" s="772"/>
      <c r="C58" s="775"/>
      <c r="D58" s="778"/>
      <c r="E58" s="780"/>
      <c r="F58" s="52" t="s">
        <v>43</v>
      </c>
      <c r="G58" s="13"/>
      <c r="H58" s="11">
        <f t="shared" si="52"/>
        <v>0</v>
      </c>
      <c r="I58" s="12"/>
      <c r="J58" s="13"/>
      <c r="K58" s="11">
        <f t="shared" si="53"/>
        <v>0</v>
      </c>
      <c r="L58" s="12"/>
      <c r="M58" s="13"/>
      <c r="N58" s="11">
        <f t="shared" si="54"/>
        <v>0</v>
      </c>
      <c r="O58" s="12"/>
      <c r="P58" s="13"/>
      <c r="Q58" s="11">
        <f t="shared" si="55"/>
        <v>0</v>
      </c>
      <c r="R58" s="12"/>
      <c r="S58" s="13"/>
      <c r="T58" s="11">
        <f t="shared" si="56"/>
        <v>0</v>
      </c>
      <c r="U58" s="12"/>
      <c r="V58" s="13"/>
      <c r="W58" s="11">
        <f t="shared" si="57"/>
        <v>0</v>
      </c>
      <c r="X58" s="12"/>
      <c r="Y58" s="13"/>
      <c r="Z58" s="11">
        <f t="shared" si="58"/>
        <v>0</v>
      </c>
      <c r="AA58" s="12"/>
      <c r="AB58" s="13"/>
      <c r="AC58" s="11">
        <f t="shared" si="59"/>
        <v>0</v>
      </c>
      <c r="AD58" s="12"/>
      <c r="AE58" s="13"/>
      <c r="AF58" s="11">
        <f t="shared" si="60"/>
        <v>0</v>
      </c>
      <c r="AG58" s="12"/>
      <c r="AH58" s="13"/>
      <c r="AI58" s="11">
        <f t="shared" si="61"/>
        <v>0</v>
      </c>
      <c r="AJ58" s="12"/>
      <c r="AK58" s="13"/>
      <c r="AL58" s="11">
        <f t="shared" si="62"/>
        <v>0</v>
      </c>
      <c r="AM58" s="12"/>
      <c r="AN58" s="13"/>
      <c r="AO58" s="11">
        <f t="shared" si="63"/>
        <v>0</v>
      </c>
      <c r="AP58" s="12"/>
      <c r="AQ58" s="13"/>
      <c r="AR58" s="11">
        <f t="shared" si="64"/>
        <v>0</v>
      </c>
      <c r="AS58" s="12"/>
      <c r="AT58" s="14"/>
      <c r="AU58" s="64">
        <f>AU56/AU52</f>
        <v>1</v>
      </c>
    </row>
    <row r="59" spans="1:47" ht="15.75" customHeight="1">
      <c r="A59" s="770"/>
      <c r="B59" s="773"/>
      <c r="C59" s="776"/>
      <c r="D59" s="779"/>
      <c r="E59" s="781"/>
      <c r="F59" s="53" t="s">
        <v>44</v>
      </c>
      <c r="G59" s="15"/>
      <c r="H59" s="16">
        <f t="shared" si="52"/>
        <v>0</v>
      </c>
      <c r="I59" s="17"/>
      <c r="J59" s="15"/>
      <c r="K59" s="16">
        <f t="shared" si="53"/>
        <v>0</v>
      </c>
      <c r="L59" s="17"/>
      <c r="M59" s="15"/>
      <c r="N59" s="16">
        <f t="shared" si="54"/>
        <v>0</v>
      </c>
      <c r="O59" s="17"/>
      <c r="P59" s="15"/>
      <c r="Q59" s="16">
        <f t="shared" si="55"/>
        <v>0</v>
      </c>
      <c r="R59" s="17"/>
      <c r="S59" s="15"/>
      <c r="T59" s="16">
        <f t="shared" si="56"/>
        <v>0</v>
      </c>
      <c r="U59" s="17"/>
      <c r="V59" s="15"/>
      <c r="W59" s="16">
        <f t="shared" si="57"/>
        <v>0</v>
      </c>
      <c r="X59" s="17"/>
      <c r="Y59" s="15"/>
      <c r="Z59" s="16">
        <f t="shared" si="58"/>
        <v>0</v>
      </c>
      <c r="AA59" s="17"/>
      <c r="AB59" s="15"/>
      <c r="AC59" s="16">
        <f t="shared" si="59"/>
        <v>0</v>
      </c>
      <c r="AD59" s="17"/>
      <c r="AE59" s="15"/>
      <c r="AF59" s="16">
        <f t="shared" si="60"/>
        <v>0</v>
      </c>
      <c r="AG59" s="17"/>
      <c r="AH59" s="15"/>
      <c r="AI59" s="16">
        <f t="shared" si="61"/>
        <v>0</v>
      </c>
      <c r="AJ59" s="17"/>
      <c r="AK59" s="15"/>
      <c r="AL59" s="16">
        <f t="shared" si="62"/>
        <v>0</v>
      </c>
      <c r="AM59" s="17"/>
      <c r="AN59" s="15"/>
      <c r="AO59" s="16">
        <f t="shared" si="63"/>
        <v>0</v>
      </c>
      <c r="AP59" s="17"/>
      <c r="AQ59" s="15"/>
      <c r="AR59" s="16">
        <f t="shared" si="64"/>
        <v>0</v>
      </c>
      <c r="AS59" s="17"/>
      <c r="AT59" s="18"/>
      <c r="AU59" s="65"/>
    </row>
    <row r="60" spans="1:47">
      <c r="A60" s="782" t="s">
        <v>22</v>
      </c>
      <c r="B60" s="550" t="s">
        <v>18</v>
      </c>
      <c r="C60" s="532" t="s">
        <v>19</v>
      </c>
      <c r="D60" s="532" t="s">
        <v>204</v>
      </c>
      <c r="E60" s="784" t="s">
        <v>21</v>
      </c>
      <c r="F60" s="500" t="s">
        <v>23</v>
      </c>
      <c r="G60" s="512" t="s">
        <v>24</v>
      </c>
      <c r="H60" s="502" t="s">
        <v>25</v>
      </c>
      <c r="I60" s="504" t="s">
        <v>26</v>
      </c>
      <c r="J60" s="512" t="s">
        <v>24</v>
      </c>
      <c r="K60" s="502" t="s">
        <v>25</v>
      </c>
      <c r="L60" s="504" t="s">
        <v>26</v>
      </c>
      <c r="M60" s="512" t="s">
        <v>24</v>
      </c>
      <c r="N60" s="502" t="s">
        <v>25</v>
      </c>
      <c r="O60" s="504" t="s">
        <v>26</v>
      </c>
      <c r="P60" s="512" t="s">
        <v>24</v>
      </c>
      <c r="Q60" s="502" t="s">
        <v>25</v>
      </c>
      <c r="R60" s="504" t="s">
        <v>26</v>
      </c>
      <c r="S60" s="512" t="s">
        <v>24</v>
      </c>
      <c r="T60" s="502" t="s">
        <v>25</v>
      </c>
      <c r="U60" s="504" t="s">
        <v>26</v>
      </c>
      <c r="V60" s="512" t="s">
        <v>24</v>
      </c>
      <c r="W60" s="502" t="s">
        <v>25</v>
      </c>
      <c r="X60" s="504" t="s">
        <v>26</v>
      </c>
      <c r="Y60" s="512" t="s">
        <v>24</v>
      </c>
      <c r="Z60" s="502" t="s">
        <v>25</v>
      </c>
      <c r="AA60" s="504" t="s">
        <v>26</v>
      </c>
      <c r="AB60" s="512" t="s">
        <v>24</v>
      </c>
      <c r="AC60" s="502" t="s">
        <v>25</v>
      </c>
      <c r="AD60" s="504" t="s">
        <v>26</v>
      </c>
      <c r="AE60" s="512" t="s">
        <v>24</v>
      </c>
      <c r="AF60" s="502" t="s">
        <v>25</v>
      </c>
      <c r="AG60" s="504" t="s">
        <v>26</v>
      </c>
      <c r="AH60" s="512" t="s">
        <v>24</v>
      </c>
      <c r="AI60" s="502" t="s">
        <v>25</v>
      </c>
      <c r="AJ60" s="504" t="s">
        <v>26</v>
      </c>
      <c r="AK60" s="512" t="s">
        <v>24</v>
      </c>
      <c r="AL60" s="502" t="s">
        <v>25</v>
      </c>
      <c r="AM60" s="504" t="s">
        <v>26</v>
      </c>
      <c r="AN60" s="512" t="s">
        <v>24</v>
      </c>
      <c r="AO60" s="502" t="s">
        <v>25</v>
      </c>
      <c r="AP60" s="504" t="s">
        <v>26</v>
      </c>
      <c r="AQ60" s="512" t="s">
        <v>24</v>
      </c>
      <c r="AR60" s="502" t="s">
        <v>25</v>
      </c>
      <c r="AS60" s="504" t="s">
        <v>26</v>
      </c>
      <c r="AT60" s="612" t="s">
        <v>24</v>
      </c>
      <c r="AU60" s="521" t="s">
        <v>27</v>
      </c>
    </row>
    <row r="61" spans="1:47">
      <c r="A61" s="783"/>
      <c r="B61" s="551"/>
      <c r="C61" s="533"/>
      <c r="D61" s="533"/>
      <c r="E61" s="785"/>
      <c r="F61" s="501"/>
      <c r="G61" s="513"/>
      <c r="H61" s="503"/>
      <c r="I61" s="505"/>
      <c r="J61" s="513"/>
      <c r="K61" s="503"/>
      <c r="L61" s="505"/>
      <c r="M61" s="513"/>
      <c r="N61" s="503"/>
      <c r="O61" s="505"/>
      <c r="P61" s="513"/>
      <c r="Q61" s="503"/>
      <c r="R61" s="505"/>
      <c r="S61" s="513"/>
      <c r="T61" s="503"/>
      <c r="U61" s="505"/>
      <c r="V61" s="513"/>
      <c r="W61" s="503"/>
      <c r="X61" s="505"/>
      <c r="Y61" s="513"/>
      <c r="Z61" s="503"/>
      <c r="AA61" s="505"/>
      <c r="AB61" s="513"/>
      <c r="AC61" s="503"/>
      <c r="AD61" s="505"/>
      <c r="AE61" s="513"/>
      <c r="AF61" s="503"/>
      <c r="AG61" s="505"/>
      <c r="AH61" s="513"/>
      <c r="AI61" s="503"/>
      <c r="AJ61" s="505"/>
      <c r="AK61" s="513"/>
      <c r="AL61" s="503"/>
      <c r="AM61" s="505"/>
      <c r="AN61" s="513"/>
      <c r="AO61" s="503"/>
      <c r="AP61" s="505"/>
      <c r="AQ61" s="513"/>
      <c r="AR61" s="503"/>
      <c r="AS61" s="505"/>
      <c r="AT61" s="596"/>
      <c r="AU61" s="522"/>
    </row>
    <row r="62" spans="1:47" ht="15" customHeight="1">
      <c r="A62" s="768" t="s">
        <v>205</v>
      </c>
      <c r="B62" s="771" t="s">
        <v>614</v>
      </c>
      <c r="C62" s="774">
        <v>2920</v>
      </c>
      <c r="D62" s="777" t="s">
        <v>615</v>
      </c>
      <c r="E62" s="724" t="s">
        <v>616</v>
      </c>
      <c r="F62" s="51" t="s">
        <v>31</v>
      </c>
      <c r="G62" s="13"/>
      <c r="H62" s="9">
        <f t="shared" ref="H62:H70" si="65">G62-I62</f>
        <v>0</v>
      </c>
      <c r="I62" s="10"/>
      <c r="J62" s="13"/>
      <c r="K62" s="9">
        <f t="shared" ref="K62:K70" si="66">J62-L62</f>
        <v>0</v>
      </c>
      <c r="L62" s="10"/>
      <c r="M62" s="13"/>
      <c r="N62" s="9">
        <f t="shared" ref="N62:N70" si="67">M62-O62</f>
        <v>0</v>
      </c>
      <c r="O62" s="10"/>
      <c r="P62" s="13"/>
      <c r="Q62" s="9">
        <f t="shared" ref="Q62:Q70" si="68">P62-R62</f>
        <v>0</v>
      </c>
      <c r="R62" s="10"/>
      <c r="S62" s="13"/>
      <c r="T62" s="9">
        <f t="shared" ref="T62:T70" si="69">S62-U62</f>
        <v>0</v>
      </c>
      <c r="U62" s="10"/>
      <c r="V62" s="13"/>
      <c r="W62" s="9">
        <f t="shared" ref="W62:W70" si="70">V62-X62</f>
        <v>0</v>
      </c>
      <c r="X62" s="10"/>
      <c r="Y62" s="13"/>
      <c r="Z62" s="9">
        <f t="shared" ref="Z62:Z70" si="71">Y62-AA62</f>
        <v>0</v>
      </c>
      <c r="AA62" s="10"/>
      <c r="AB62" s="13"/>
      <c r="AC62" s="9">
        <f t="shared" ref="AC62:AC70" si="72">AB62-AD62</f>
        <v>0</v>
      </c>
      <c r="AD62" s="10"/>
      <c r="AE62" s="13"/>
      <c r="AF62" s="9">
        <f t="shared" ref="AF62:AF70" si="73">AE62-AG62</f>
        <v>0</v>
      </c>
      <c r="AG62" s="10"/>
      <c r="AH62" s="13"/>
      <c r="AI62" s="9">
        <f t="shared" ref="AI62:AI70" si="74">AH62-AJ62</f>
        <v>0</v>
      </c>
      <c r="AJ62" s="10"/>
      <c r="AK62" s="13"/>
      <c r="AL62" s="9">
        <f t="shared" ref="AL62:AL70" si="75">AK62-AM62</f>
        <v>0</v>
      </c>
      <c r="AM62" s="10"/>
      <c r="AN62" s="13"/>
      <c r="AO62" s="9">
        <f t="shared" ref="AO62:AO70" si="76">AN62-AP62</f>
        <v>0</v>
      </c>
      <c r="AP62" s="10"/>
      <c r="AQ62" s="13"/>
      <c r="AR62" s="9">
        <f t="shared" ref="AR62:AR70" si="77">AQ62-AS62</f>
        <v>0</v>
      </c>
      <c r="AS62" s="10"/>
      <c r="AT62" s="14"/>
      <c r="AU62" s="4" t="s">
        <v>32</v>
      </c>
    </row>
    <row r="63" spans="1:47">
      <c r="A63" s="769"/>
      <c r="B63" s="772"/>
      <c r="C63" s="775"/>
      <c r="D63" s="778"/>
      <c r="E63" s="780"/>
      <c r="F63" s="52" t="s">
        <v>33</v>
      </c>
      <c r="G63" s="13"/>
      <c r="H63" s="11">
        <f t="shared" si="65"/>
        <v>0</v>
      </c>
      <c r="I63" s="12"/>
      <c r="J63" s="13"/>
      <c r="K63" s="11">
        <f t="shared" si="66"/>
        <v>0</v>
      </c>
      <c r="L63" s="12"/>
      <c r="M63" s="13"/>
      <c r="N63" s="11">
        <f t="shared" si="67"/>
        <v>0</v>
      </c>
      <c r="O63" s="12"/>
      <c r="P63" s="13"/>
      <c r="Q63" s="11">
        <f t="shared" si="68"/>
        <v>0</v>
      </c>
      <c r="R63" s="12"/>
      <c r="S63" s="13"/>
      <c r="T63" s="11">
        <f t="shared" si="69"/>
        <v>0</v>
      </c>
      <c r="U63" s="12"/>
      <c r="V63" s="13"/>
      <c r="W63" s="11">
        <f t="shared" si="70"/>
        <v>0</v>
      </c>
      <c r="X63" s="12"/>
      <c r="Y63" s="13"/>
      <c r="Z63" s="11">
        <f t="shared" si="71"/>
        <v>0</v>
      </c>
      <c r="AA63" s="12"/>
      <c r="AB63" s="13"/>
      <c r="AC63" s="11">
        <f t="shared" si="72"/>
        <v>0</v>
      </c>
      <c r="AD63" s="12"/>
      <c r="AE63" s="13"/>
      <c r="AF63" s="11">
        <f t="shared" si="73"/>
        <v>0</v>
      </c>
      <c r="AG63" s="12"/>
      <c r="AH63" s="13"/>
      <c r="AI63" s="11">
        <f t="shared" si="74"/>
        <v>0</v>
      </c>
      <c r="AJ63" s="12"/>
      <c r="AK63" s="13"/>
      <c r="AL63" s="11">
        <f t="shared" si="75"/>
        <v>0</v>
      </c>
      <c r="AM63" s="12"/>
      <c r="AN63" s="13"/>
      <c r="AO63" s="11">
        <f t="shared" si="76"/>
        <v>0</v>
      </c>
      <c r="AP63" s="12"/>
      <c r="AQ63" s="13"/>
      <c r="AR63" s="11">
        <f t="shared" si="77"/>
        <v>0</v>
      </c>
      <c r="AS63" s="12"/>
      <c r="AT63" s="14"/>
      <c r="AU63" s="63">
        <f>SUM(G62:G70,J62:J70,M62:M70,P62:P70,S62:S70,V62:V70,Y62:Y70,AB62:AB70,AE62:AE70,AH62:AH70,AQ62:AQ70,AT62:AT70,AK62:AK70,AN62:AN70)</f>
        <v>1832080</v>
      </c>
    </row>
    <row r="64" spans="1:47">
      <c r="A64" s="769"/>
      <c r="B64" s="772"/>
      <c r="C64" s="775"/>
      <c r="D64" s="778"/>
      <c r="E64" s="780"/>
      <c r="F64" s="52" t="s">
        <v>34</v>
      </c>
      <c r="G64" s="13"/>
      <c r="H64" s="11">
        <f t="shared" si="65"/>
        <v>0</v>
      </c>
      <c r="I64" s="12"/>
      <c r="J64" s="13"/>
      <c r="K64" s="11">
        <f t="shared" si="66"/>
        <v>0</v>
      </c>
      <c r="L64" s="12"/>
      <c r="M64" s="13"/>
      <c r="N64" s="11">
        <f t="shared" si="67"/>
        <v>0</v>
      </c>
      <c r="O64" s="12"/>
      <c r="P64" s="13"/>
      <c r="Q64" s="11">
        <f t="shared" si="68"/>
        <v>0</v>
      </c>
      <c r="R64" s="12"/>
      <c r="S64" s="13">
        <v>166000</v>
      </c>
      <c r="T64" s="11">
        <f t="shared" si="69"/>
        <v>0</v>
      </c>
      <c r="U64" s="12">
        <v>166000</v>
      </c>
      <c r="V64" s="13"/>
      <c r="W64" s="11">
        <f t="shared" si="70"/>
        <v>0</v>
      </c>
      <c r="X64" s="12"/>
      <c r="Y64" s="13"/>
      <c r="Z64" s="11">
        <f t="shared" si="71"/>
        <v>0</v>
      </c>
      <c r="AA64" s="12"/>
      <c r="AB64" s="13"/>
      <c r="AC64" s="11">
        <f t="shared" si="72"/>
        <v>0</v>
      </c>
      <c r="AD64" s="12"/>
      <c r="AE64" s="13"/>
      <c r="AF64" s="11">
        <f t="shared" si="73"/>
        <v>0</v>
      </c>
      <c r="AG64" s="12"/>
      <c r="AH64" s="13"/>
      <c r="AI64" s="11">
        <f t="shared" si="74"/>
        <v>0</v>
      </c>
      <c r="AJ64" s="12"/>
      <c r="AK64" s="13"/>
      <c r="AL64" s="11">
        <f t="shared" si="75"/>
        <v>0</v>
      </c>
      <c r="AM64" s="12"/>
      <c r="AN64" s="13"/>
      <c r="AO64" s="11">
        <f t="shared" si="76"/>
        <v>0</v>
      </c>
      <c r="AP64" s="12"/>
      <c r="AQ64" s="13"/>
      <c r="AR64" s="11">
        <f t="shared" si="77"/>
        <v>0</v>
      </c>
      <c r="AS64" s="12"/>
      <c r="AT64" s="14"/>
      <c r="AU64" s="7" t="s">
        <v>35</v>
      </c>
    </row>
    <row r="65" spans="1:47">
      <c r="A65" s="769"/>
      <c r="B65" s="772"/>
      <c r="C65" s="775"/>
      <c r="D65" s="778"/>
      <c r="E65" s="780"/>
      <c r="F65" s="52" t="s">
        <v>36</v>
      </c>
      <c r="G65" s="13"/>
      <c r="H65" s="11">
        <f t="shared" si="65"/>
        <v>0</v>
      </c>
      <c r="I65" s="12"/>
      <c r="J65" s="13"/>
      <c r="K65" s="11">
        <f t="shared" si="66"/>
        <v>0</v>
      </c>
      <c r="L65" s="12"/>
      <c r="M65" s="13"/>
      <c r="N65" s="11">
        <f t="shared" si="67"/>
        <v>0</v>
      </c>
      <c r="O65" s="12"/>
      <c r="P65" s="13"/>
      <c r="Q65" s="11">
        <f t="shared" si="68"/>
        <v>0</v>
      </c>
      <c r="R65" s="12"/>
      <c r="S65" s="13"/>
      <c r="T65" s="11">
        <f t="shared" si="69"/>
        <v>0</v>
      </c>
      <c r="U65" s="12"/>
      <c r="V65" s="13"/>
      <c r="W65" s="11">
        <f t="shared" si="70"/>
        <v>0</v>
      </c>
      <c r="X65" s="12"/>
      <c r="Y65" s="13"/>
      <c r="Z65" s="11">
        <f t="shared" si="71"/>
        <v>0</v>
      </c>
      <c r="AA65" s="12"/>
      <c r="AB65" s="177"/>
      <c r="AC65" s="11">
        <f t="shared" si="72"/>
        <v>0</v>
      </c>
      <c r="AD65" s="12"/>
      <c r="AE65" s="13">
        <v>506880</v>
      </c>
      <c r="AF65" s="11">
        <f t="shared" si="73"/>
        <v>0</v>
      </c>
      <c r="AG65" s="12">
        <v>506880</v>
      </c>
      <c r="AH65" s="13"/>
      <c r="AI65" s="11">
        <f t="shared" si="74"/>
        <v>0</v>
      </c>
      <c r="AJ65" s="12"/>
      <c r="AK65" s="13"/>
      <c r="AL65" s="11">
        <f t="shared" si="75"/>
        <v>0</v>
      </c>
      <c r="AM65" s="12"/>
      <c r="AN65" s="13"/>
      <c r="AO65" s="11">
        <f t="shared" si="76"/>
        <v>0</v>
      </c>
      <c r="AP65" s="12"/>
      <c r="AQ65" s="13"/>
      <c r="AR65" s="11">
        <f t="shared" si="77"/>
        <v>0</v>
      </c>
      <c r="AS65" s="12"/>
      <c r="AT65" s="14"/>
      <c r="AU65" s="63">
        <f>SUM(H62:H70,K62:K70,N62:N70,Q62:Q70,T62:T70,W62:W70,Z62:Z70,AC62:AC70,Z62:Z70,AF62:AF70,AI62:AI70,AR62:AR70,AL62:AL70,AO62:AO70)</f>
        <v>1159200</v>
      </c>
    </row>
    <row r="66" spans="1:47">
      <c r="A66" s="769"/>
      <c r="B66" s="772"/>
      <c r="C66" s="775"/>
      <c r="D66" s="778"/>
      <c r="E66" s="780"/>
      <c r="F66" s="52" t="s">
        <v>37</v>
      </c>
      <c r="G66" s="13"/>
      <c r="H66" s="11">
        <f t="shared" si="65"/>
        <v>0</v>
      </c>
      <c r="I66" s="12"/>
      <c r="J66" s="13"/>
      <c r="K66" s="11">
        <f t="shared" si="66"/>
        <v>0</v>
      </c>
      <c r="L66" s="12"/>
      <c r="M66" s="13"/>
      <c r="N66" s="11">
        <f t="shared" si="67"/>
        <v>0</v>
      </c>
      <c r="O66" s="12"/>
      <c r="P66" s="13"/>
      <c r="Q66" s="11">
        <f t="shared" si="68"/>
        <v>0</v>
      </c>
      <c r="R66" s="12"/>
      <c r="S66" s="13"/>
      <c r="T66" s="11">
        <f t="shared" si="69"/>
        <v>0</v>
      </c>
      <c r="U66" s="12"/>
      <c r="V66" s="13"/>
      <c r="W66" s="11">
        <f t="shared" si="70"/>
        <v>0</v>
      </c>
      <c r="X66" s="12"/>
      <c r="Y66" s="13"/>
      <c r="Z66" s="11">
        <f t="shared" si="71"/>
        <v>0</v>
      </c>
      <c r="AA66" s="12"/>
      <c r="AB66" s="13"/>
      <c r="AC66" s="11">
        <f t="shared" si="72"/>
        <v>0</v>
      </c>
      <c r="AD66" s="12"/>
      <c r="AE66" s="13"/>
      <c r="AF66" s="11">
        <f t="shared" si="73"/>
        <v>0</v>
      </c>
      <c r="AG66" s="12"/>
      <c r="AH66" s="13"/>
      <c r="AI66" s="11">
        <f t="shared" si="74"/>
        <v>0</v>
      </c>
      <c r="AJ66" s="12"/>
      <c r="AK66" s="13"/>
      <c r="AL66" s="11">
        <f t="shared" si="75"/>
        <v>0</v>
      </c>
      <c r="AM66" s="12"/>
      <c r="AN66" s="13"/>
      <c r="AO66" s="11">
        <f t="shared" si="76"/>
        <v>0</v>
      </c>
      <c r="AP66" s="12"/>
      <c r="AQ66" s="13"/>
      <c r="AR66" s="11">
        <f t="shared" si="77"/>
        <v>0</v>
      </c>
      <c r="AS66" s="12"/>
      <c r="AT66" s="14"/>
      <c r="AU66" s="7" t="s">
        <v>38</v>
      </c>
    </row>
    <row r="67" spans="1:47">
      <c r="A67" s="769"/>
      <c r="B67" s="772"/>
      <c r="C67" s="775"/>
      <c r="D67" s="778"/>
      <c r="E67" s="780"/>
      <c r="F67" s="52" t="s">
        <v>40</v>
      </c>
      <c r="G67" s="13"/>
      <c r="H67" s="11">
        <f t="shared" si="65"/>
        <v>0</v>
      </c>
      <c r="I67" s="12"/>
      <c r="J67" s="13"/>
      <c r="K67" s="11">
        <f t="shared" si="66"/>
        <v>0</v>
      </c>
      <c r="L67" s="12"/>
      <c r="M67" s="13"/>
      <c r="N67" s="11">
        <f t="shared" si="67"/>
        <v>0</v>
      </c>
      <c r="O67" s="12"/>
      <c r="P67" s="13"/>
      <c r="Q67" s="11">
        <f t="shared" si="68"/>
        <v>0</v>
      </c>
      <c r="R67" s="12"/>
      <c r="S67" s="13"/>
      <c r="T67" s="11">
        <f t="shared" si="69"/>
        <v>0</v>
      </c>
      <c r="U67" s="12"/>
      <c r="V67" s="13"/>
      <c r="W67" s="11">
        <f t="shared" si="70"/>
        <v>0</v>
      </c>
      <c r="X67" s="12"/>
      <c r="Y67" s="13"/>
      <c r="Z67" s="11">
        <f t="shared" si="71"/>
        <v>0</v>
      </c>
      <c r="AA67" s="12"/>
      <c r="AB67" s="13"/>
      <c r="AC67" s="11">
        <f t="shared" si="72"/>
        <v>0</v>
      </c>
      <c r="AD67" s="12"/>
      <c r="AE67" s="185"/>
      <c r="AF67" s="11">
        <f t="shared" si="73"/>
        <v>0</v>
      </c>
      <c r="AG67" s="12"/>
      <c r="AH67" s="177"/>
      <c r="AI67" s="11">
        <f t="shared" si="74"/>
        <v>0</v>
      </c>
      <c r="AJ67" s="12"/>
      <c r="AK67" s="13"/>
      <c r="AL67" s="11">
        <f t="shared" si="75"/>
        <v>0</v>
      </c>
      <c r="AM67" s="12"/>
      <c r="AN67" s="465">
        <v>1159200</v>
      </c>
      <c r="AO67" s="466">
        <f t="shared" si="76"/>
        <v>1159200</v>
      </c>
      <c r="AP67" s="467"/>
      <c r="AQ67" s="13"/>
      <c r="AR67" s="11">
        <f t="shared" si="77"/>
        <v>0</v>
      </c>
      <c r="AS67" s="12"/>
      <c r="AT67" s="14"/>
      <c r="AU67" s="63">
        <f>SUM(I62:I70,L62:L70,O62:O70,R62:R70,U62:U70,X62:X70,AA62:AA70,AD62:AD70,AG62:AG70,AJ62:AJ70,AS62:AS70,AM62:AM70,AP62:AP70)</f>
        <v>672880</v>
      </c>
    </row>
    <row r="68" spans="1:47">
      <c r="A68" s="769"/>
      <c r="B68" s="772"/>
      <c r="C68" s="775"/>
      <c r="D68" s="778"/>
      <c r="E68" s="780"/>
      <c r="F68" s="52" t="s">
        <v>41</v>
      </c>
      <c r="G68" s="13"/>
      <c r="H68" s="11">
        <f t="shared" si="65"/>
        <v>0</v>
      </c>
      <c r="I68" s="12"/>
      <c r="J68" s="13"/>
      <c r="K68" s="11">
        <f t="shared" si="66"/>
        <v>0</v>
      </c>
      <c r="L68" s="12"/>
      <c r="M68" s="13"/>
      <c r="N68" s="11">
        <f t="shared" si="67"/>
        <v>0</v>
      </c>
      <c r="O68" s="12"/>
      <c r="P68" s="13"/>
      <c r="Q68" s="11">
        <f t="shared" si="68"/>
        <v>0</v>
      </c>
      <c r="R68" s="12"/>
      <c r="S68" s="13"/>
      <c r="T68" s="11">
        <f t="shared" si="69"/>
        <v>0</v>
      </c>
      <c r="U68" s="12"/>
      <c r="V68" s="13"/>
      <c r="W68" s="11">
        <f t="shared" si="70"/>
        <v>0</v>
      </c>
      <c r="X68" s="12"/>
      <c r="Y68" s="13"/>
      <c r="Z68" s="11">
        <f t="shared" si="71"/>
        <v>0</v>
      </c>
      <c r="AA68" s="12"/>
      <c r="AB68" s="13"/>
      <c r="AC68" s="11">
        <f t="shared" si="72"/>
        <v>0</v>
      </c>
      <c r="AD68" s="12"/>
      <c r="AE68" s="13"/>
      <c r="AF68" s="11">
        <f t="shared" si="73"/>
        <v>0</v>
      </c>
      <c r="AG68" s="12"/>
      <c r="AH68" s="13"/>
      <c r="AI68" s="11">
        <f t="shared" si="74"/>
        <v>0</v>
      </c>
      <c r="AJ68" s="12"/>
      <c r="AK68" s="13"/>
      <c r="AL68" s="11">
        <f t="shared" si="75"/>
        <v>0</v>
      </c>
      <c r="AM68" s="12"/>
      <c r="AN68" s="13"/>
      <c r="AO68" s="11">
        <f t="shared" si="76"/>
        <v>0</v>
      </c>
      <c r="AP68" s="12"/>
      <c r="AQ68" s="13"/>
      <c r="AR68" s="11">
        <f t="shared" si="77"/>
        <v>0</v>
      </c>
      <c r="AS68" s="12"/>
      <c r="AT68" s="14"/>
      <c r="AU68" s="7" t="s">
        <v>42</v>
      </c>
    </row>
    <row r="69" spans="1:47">
      <c r="A69" s="769"/>
      <c r="B69" s="772"/>
      <c r="C69" s="775"/>
      <c r="D69" s="778"/>
      <c r="E69" s="780"/>
      <c r="F69" s="52" t="s">
        <v>43</v>
      </c>
      <c r="G69" s="13"/>
      <c r="H69" s="11">
        <f t="shared" si="65"/>
        <v>0</v>
      </c>
      <c r="I69" s="12"/>
      <c r="J69" s="13"/>
      <c r="K69" s="11">
        <f t="shared" si="66"/>
        <v>0</v>
      </c>
      <c r="L69" s="12"/>
      <c r="M69" s="13"/>
      <c r="N69" s="11">
        <f t="shared" si="67"/>
        <v>0</v>
      </c>
      <c r="O69" s="12"/>
      <c r="P69" s="13"/>
      <c r="Q69" s="11">
        <f t="shared" si="68"/>
        <v>0</v>
      </c>
      <c r="R69" s="12"/>
      <c r="S69" s="13"/>
      <c r="T69" s="11">
        <f t="shared" si="69"/>
        <v>0</v>
      </c>
      <c r="U69" s="12"/>
      <c r="V69" s="13"/>
      <c r="W69" s="11">
        <f t="shared" si="70"/>
        <v>0</v>
      </c>
      <c r="X69" s="12"/>
      <c r="Y69" s="13"/>
      <c r="Z69" s="11">
        <f t="shared" si="71"/>
        <v>0</v>
      </c>
      <c r="AA69" s="12"/>
      <c r="AB69" s="13"/>
      <c r="AC69" s="11">
        <f t="shared" si="72"/>
        <v>0</v>
      </c>
      <c r="AD69" s="12"/>
      <c r="AE69" s="13"/>
      <c r="AF69" s="11">
        <f t="shared" si="73"/>
        <v>0</v>
      </c>
      <c r="AG69" s="12"/>
      <c r="AH69" s="13"/>
      <c r="AI69" s="11">
        <f t="shared" si="74"/>
        <v>0</v>
      </c>
      <c r="AJ69" s="12"/>
      <c r="AK69" s="13"/>
      <c r="AL69" s="11">
        <f t="shared" si="75"/>
        <v>0</v>
      </c>
      <c r="AM69" s="12"/>
      <c r="AN69" s="13"/>
      <c r="AO69" s="11">
        <f t="shared" si="76"/>
        <v>0</v>
      </c>
      <c r="AP69" s="12"/>
      <c r="AQ69" s="13"/>
      <c r="AR69" s="11">
        <f t="shared" si="77"/>
        <v>0</v>
      </c>
      <c r="AS69" s="12"/>
      <c r="AT69" s="14"/>
      <c r="AU69" s="64">
        <f>AU67/AU63</f>
        <v>0.36727653814243921</v>
      </c>
    </row>
    <row r="70" spans="1:47" ht="15.75" customHeight="1">
      <c r="A70" s="770"/>
      <c r="B70" s="773"/>
      <c r="C70" s="776"/>
      <c r="D70" s="779"/>
      <c r="E70" s="781"/>
      <c r="F70" s="53" t="s">
        <v>44</v>
      </c>
      <c r="G70" s="15"/>
      <c r="H70" s="16">
        <f t="shared" si="65"/>
        <v>0</v>
      </c>
      <c r="I70" s="17"/>
      <c r="J70" s="15"/>
      <c r="K70" s="16">
        <f t="shared" si="66"/>
        <v>0</v>
      </c>
      <c r="L70" s="17"/>
      <c r="M70" s="15"/>
      <c r="N70" s="16">
        <f t="shared" si="67"/>
        <v>0</v>
      </c>
      <c r="O70" s="17"/>
      <c r="P70" s="15"/>
      <c r="Q70" s="16">
        <f t="shared" si="68"/>
        <v>0</v>
      </c>
      <c r="R70" s="17"/>
      <c r="S70" s="15"/>
      <c r="T70" s="16">
        <f t="shared" si="69"/>
        <v>0</v>
      </c>
      <c r="U70" s="17"/>
      <c r="V70" s="15"/>
      <c r="W70" s="16">
        <f t="shared" si="70"/>
        <v>0</v>
      </c>
      <c r="X70" s="17"/>
      <c r="Y70" s="15"/>
      <c r="Z70" s="16">
        <f t="shared" si="71"/>
        <v>0</v>
      </c>
      <c r="AA70" s="17"/>
      <c r="AB70" s="15"/>
      <c r="AC70" s="16">
        <f t="shared" si="72"/>
        <v>0</v>
      </c>
      <c r="AD70" s="17"/>
      <c r="AE70" s="15"/>
      <c r="AF70" s="16">
        <f t="shared" si="73"/>
        <v>0</v>
      </c>
      <c r="AG70" s="17"/>
      <c r="AH70" s="15"/>
      <c r="AI70" s="16">
        <f t="shared" si="74"/>
        <v>0</v>
      </c>
      <c r="AJ70" s="17"/>
      <c r="AK70" s="15"/>
      <c r="AL70" s="16">
        <f t="shared" si="75"/>
        <v>0</v>
      </c>
      <c r="AM70" s="17"/>
      <c r="AN70" s="15"/>
      <c r="AO70" s="16">
        <f t="shared" si="76"/>
        <v>0</v>
      </c>
      <c r="AP70" s="17"/>
      <c r="AQ70" s="15"/>
      <c r="AR70" s="16">
        <f t="shared" si="77"/>
        <v>0</v>
      </c>
      <c r="AS70" s="17"/>
      <c r="AT70" s="18"/>
      <c r="AU70" s="65"/>
    </row>
    <row r="71" spans="1:47">
      <c r="A71" s="782" t="s">
        <v>22</v>
      </c>
      <c r="B71" s="550" t="s">
        <v>18</v>
      </c>
      <c r="C71" s="532" t="s">
        <v>19</v>
      </c>
      <c r="D71" s="532" t="s">
        <v>204</v>
      </c>
      <c r="E71" s="784" t="s">
        <v>21</v>
      </c>
      <c r="F71" s="500" t="s">
        <v>23</v>
      </c>
      <c r="G71" s="512" t="s">
        <v>24</v>
      </c>
      <c r="H71" s="502" t="s">
        <v>25</v>
      </c>
      <c r="I71" s="504" t="s">
        <v>26</v>
      </c>
      <c r="J71" s="512" t="s">
        <v>24</v>
      </c>
      <c r="K71" s="502" t="s">
        <v>25</v>
      </c>
      <c r="L71" s="504" t="s">
        <v>26</v>
      </c>
      <c r="M71" s="512" t="s">
        <v>24</v>
      </c>
      <c r="N71" s="502" t="s">
        <v>25</v>
      </c>
      <c r="O71" s="504" t="s">
        <v>26</v>
      </c>
      <c r="P71" s="512" t="s">
        <v>24</v>
      </c>
      <c r="Q71" s="502" t="s">
        <v>25</v>
      </c>
      <c r="R71" s="504" t="s">
        <v>26</v>
      </c>
      <c r="S71" s="512" t="s">
        <v>24</v>
      </c>
      <c r="T71" s="502" t="s">
        <v>25</v>
      </c>
      <c r="U71" s="504" t="s">
        <v>26</v>
      </c>
      <c r="V71" s="512" t="s">
        <v>24</v>
      </c>
      <c r="W71" s="502" t="s">
        <v>25</v>
      </c>
      <c r="X71" s="504" t="s">
        <v>26</v>
      </c>
      <c r="Y71" s="512" t="s">
        <v>24</v>
      </c>
      <c r="Z71" s="502" t="s">
        <v>25</v>
      </c>
      <c r="AA71" s="504" t="s">
        <v>26</v>
      </c>
      <c r="AB71" s="512" t="s">
        <v>24</v>
      </c>
      <c r="AC71" s="502" t="s">
        <v>25</v>
      </c>
      <c r="AD71" s="504" t="s">
        <v>26</v>
      </c>
      <c r="AE71" s="512" t="s">
        <v>24</v>
      </c>
      <c r="AF71" s="502" t="s">
        <v>25</v>
      </c>
      <c r="AG71" s="504" t="s">
        <v>26</v>
      </c>
      <c r="AH71" s="512" t="s">
        <v>24</v>
      </c>
      <c r="AI71" s="502" t="s">
        <v>25</v>
      </c>
      <c r="AJ71" s="504" t="s">
        <v>26</v>
      </c>
      <c r="AK71" s="512" t="s">
        <v>24</v>
      </c>
      <c r="AL71" s="502" t="s">
        <v>25</v>
      </c>
      <c r="AM71" s="504" t="s">
        <v>26</v>
      </c>
      <c r="AN71" s="512" t="s">
        <v>24</v>
      </c>
      <c r="AO71" s="502" t="s">
        <v>25</v>
      </c>
      <c r="AP71" s="504" t="s">
        <v>26</v>
      </c>
      <c r="AQ71" s="512" t="s">
        <v>24</v>
      </c>
      <c r="AR71" s="502" t="s">
        <v>25</v>
      </c>
      <c r="AS71" s="504" t="s">
        <v>26</v>
      </c>
      <c r="AT71" s="612" t="s">
        <v>24</v>
      </c>
      <c r="AU71" s="521" t="s">
        <v>27</v>
      </c>
    </row>
    <row r="72" spans="1:47">
      <c r="A72" s="783"/>
      <c r="B72" s="551"/>
      <c r="C72" s="533"/>
      <c r="D72" s="533"/>
      <c r="E72" s="785"/>
      <c r="F72" s="501"/>
      <c r="G72" s="513"/>
      <c r="H72" s="503"/>
      <c r="I72" s="505"/>
      <c r="J72" s="513"/>
      <c r="K72" s="503"/>
      <c r="L72" s="505"/>
      <c r="M72" s="513"/>
      <c r="N72" s="503"/>
      <c r="O72" s="505"/>
      <c r="P72" s="513"/>
      <c r="Q72" s="503"/>
      <c r="R72" s="505"/>
      <c r="S72" s="513"/>
      <c r="T72" s="503"/>
      <c r="U72" s="505"/>
      <c r="V72" s="513"/>
      <c r="W72" s="503"/>
      <c r="X72" s="505"/>
      <c r="Y72" s="513"/>
      <c r="Z72" s="503"/>
      <c r="AA72" s="505"/>
      <c r="AB72" s="513"/>
      <c r="AC72" s="503"/>
      <c r="AD72" s="505"/>
      <c r="AE72" s="513"/>
      <c r="AF72" s="503"/>
      <c r="AG72" s="505"/>
      <c r="AH72" s="513"/>
      <c r="AI72" s="503"/>
      <c r="AJ72" s="505"/>
      <c r="AK72" s="513"/>
      <c r="AL72" s="503"/>
      <c r="AM72" s="505"/>
      <c r="AN72" s="513"/>
      <c r="AO72" s="503"/>
      <c r="AP72" s="505"/>
      <c r="AQ72" s="513"/>
      <c r="AR72" s="503"/>
      <c r="AS72" s="505"/>
      <c r="AT72" s="596"/>
      <c r="AU72" s="522"/>
    </row>
    <row r="73" spans="1:47" ht="15" customHeight="1">
      <c r="A73" s="768" t="s">
        <v>205</v>
      </c>
      <c r="B73" s="771" t="s">
        <v>617</v>
      </c>
      <c r="C73" s="774">
        <v>2896</v>
      </c>
      <c r="D73" s="777" t="s">
        <v>618</v>
      </c>
      <c r="E73" s="724" t="s">
        <v>619</v>
      </c>
      <c r="F73" s="51" t="s">
        <v>31</v>
      </c>
      <c r="G73" s="13"/>
      <c r="H73" s="9">
        <f t="shared" ref="H73:H81" si="78">G73-I73</f>
        <v>0</v>
      </c>
      <c r="I73" s="10"/>
      <c r="J73" s="13"/>
      <c r="K73" s="9">
        <f t="shared" ref="K73:K81" si="79">J73-L73</f>
        <v>0</v>
      </c>
      <c r="L73" s="10"/>
      <c r="M73" s="13"/>
      <c r="N73" s="9">
        <f t="shared" ref="N73:N81" si="80">M73-O73</f>
        <v>0</v>
      </c>
      <c r="O73" s="10"/>
      <c r="P73" s="13"/>
      <c r="Q73" s="9">
        <f t="shared" ref="Q73:Q81" si="81">P73-R73</f>
        <v>0</v>
      </c>
      <c r="R73" s="10"/>
      <c r="S73" s="13"/>
      <c r="T73" s="9">
        <f t="shared" ref="T73:T81" si="82">S73-U73</f>
        <v>0</v>
      </c>
      <c r="U73" s="10"/>
      <c r="V73" s="13"/>
      <c r="W73" s="9">
        <f t="shared" ref="W73:W81" si="83">V73-X73</f>
        <v>0</v>
      </c>
      <c r="X73" s="10"/>
      <c r="Y73" s="13"/>
      <c r="Z73" s="9">
        <f t="shared" ref="Z73:Z81" si="84">Y73-AA73</f>
        <v>0</v>
      </c>
      <c r="AA73" s="10"/>
      <c r="AB73" s="13"/>
      <c r="AC73" s="9">
        <f t="shared" ref="AC73:AC81" si="85">AB73-AD73</f>
        <v>0</v>
      </c>
      <c r="AD73" s="10"/>
      <c r="AE73" s="13"/>
      <c r="AF73" s="9">
        <f t="shared" ref="AF73:AF81" si="86">AE73-AG73</f>
        <v>0</v>
      </c>
      <c r="AG73" s="10"/>
      <c r="AH73" s="13"/>
      <c r="AI73" s="9">
        <f t="shared" ref="AI73:AI81" si="87">AH73-AJ73</f>
        <v>0</v>
      </c>
      <c r="AJ73" s="10"/>
      <c r="AK73" s="13"/>
      <c r="AL73" s="9">
        <f t="shared" ref="AL73:AL81" si="88">AK73-AM73</f>
        <v>0</v>
      </c>
      <c r="AM73" s="10"/>
      <c r="AN73" s="13"/>
      <c r="AO73" s="9">
        <f t="shared" ref="AO73:AO81" si="89">AN73-AP73</f>
        <v>0</v>
      </c>
      <c r="AP73" s="10"/>
      <c r="AQ73" s="13"/>
      <c r="AR73" s="9">
        <f t="shared" ref="AR73:AR81" si="90">AQ73-AS73</f>
        <v>0</v>
      </c>
      <c r="AS73" s="10"/>
      <c r="AT73" s="14"/>
      <c r="AU73" s="4" t="s">
        <v>32</v>
      </c>
    </row>
    <row r="74" spans="1:47">
      <c r="A74" s="769"/>
      <c r="B74" s="772"/>
      <c r="C74" s="775"/>
      <c r="D74" s="778"/>
      <c r="E74" s="780"/>
      <c r="F74" s="52" t="s">
        <v>33</v>
      </c>
      <c r="G74" s="13"/>
      <c r="H74" s="11">
        <f t="shared" si="78"/>
        <v>0</v>
      </c>
      <c r="I74" s="12"/>
      <c r="J74" s="13"/>
      <c r="K74" s="11">
        <f t="shared" si="79"/>
        <v>0</v>
      </c>
      <c r="L74" s="12"/>
      <c r="M74" s="13"/>
      <c r="N74" s="11">
        <f t="shared" si="80"/>
        <v>0</v>
      </c>
      <c r="O74" s="12"/>
      <c r="P74" s="13"/>
      <c r="Q74" s="11">
        <f t="shared" si="81"/>
        <v>0</v>
      </c>
      <c r="R74" s="12"/>
      <c r="S74" s="13"/>
      <c r="T74" s="11">
        <f t="shared" si="82"/>
        <v>0</v>
      </c>
      <c r="U74" s="12"/>
      <c r="V74" s="13"/>
      <c r="W74" s="11">
        <f t="shared" si="83"/>
        <v>0</v>
      </c>
      <c r="X74" s="12"/>
      <c r="Y74" s="13"/>
      <c r="Z74" s="11">
        <f t="shared" si="84"/>
        <v>0</v>
      </c>
      <c r="AA74" s="12"/>
      <c r="AB74" s="13"/>
      <c r="AC74" s="11">
        <f t="shared" si="85"/>
        <v>0</v>
      </c>
      <c r="AD74" s="12"/>
      <c r="AE74" s="13"/>
      <c r="AF74" s="11">
        <f t="shared" si="86"/>
        <v>0</v>
      </c>
      <c r="AG74" s="12"/>
      <c r="AH74" s="13"/>
      <c r="AI74" s="11">
        <f t="shared" si="87"/>
        <v>0</v>
      </c>
      <c r="AJ74" s="12"/>
      <c r="AK74" s="13"/>
      <c r="AL74" s="11">
        <f t="shared" si="88"/>
        <v>0</v>
      </c>
      <c r="AM74" s="12"/>
      <c r="AN74" s="13"/>
      <c r="AO74" s="11">
        <f t="shared" si="89"/>
        <v>0</v>
      </c>
      <c r="AP74" s="12"/>
      <c r="AQ74" s="13"/>
      <c r="AR74" s="11">
        <f t="shared" si="90"/>
        <v>0</v>
      </c>
      <c r="AS74" s="12"/>
      <c r="AT74" s="14"/>
      <c r="AU74" s="63">
        <f>SUM(G73:G81,J73:J81,M73:M81,P73:P81,S73:S81,V73:V81,Y73:Y81,AB73:AB81,AE73:AE81,AH73:AH81,AQ73:AQ81,AT73:AT81,AK73:AK81,AN73:AN81)</f>
        <v>1051098</v>
      </c>
    </row>
    <row r="75" spans="1:47">
      <c r="A75" s="769"/>
      <c r="B75" s="772"/>
      <c r="C75" s="775"/>
      <c r="D75" s="778"/>
      <c r="E75" s="780"/>
      <c r="F75" s="52" t="s">
        <v>34</v>
      </c>
      <c r="G75" s="13"/>
      <c r="H75" s="11">
        <f t="shared" si="78"/>
        <v>0</v>
      </c>
      <c r="I75" s="12"/>
      <c r="J75" s="13"/>
      <c r="K75" s="11">
        <f t="shared" si="79"/>
        <v>0</v>
      </c>
      <c r="L75" s="12"/>
      <c r="M75" s="13"/>
      <c r="N75" s="11">
        <f t="shared" si="80"/>
        <v>0</v>
      </c>
      <c r="O75" s="12"/>
      <c r="P75" s="13"/>
      <c r="Q75" s="11">
        <f t="shared" si="81"/>
        <v>0</v>
      </c>
      <c r="R75" s="12"/>
      <c r="S75" s="13">
        <v>102000</v>
      </c>
      <c r="T75" s="11">
        <f t="shared" si="82"/>
        <v>0</v>
      </c>
      <c r="U75" s="12">
        <v>102000</v>
      </c>
      <c r="V75" s="13"/>
      <c r="W75" s="11">
        <f t="shared" si="83"/>
        <v>0</v>
      </c>
      <c r="X75" s="12"/>
      <c r="Y75" s="13"/>
      <c r="Z75" s="11">
        <f t="shared" si="84"/>
        <v>0</v>
      </c>
      <c r="AA75" s="12"/>
      <c r="AB75" s="13"/>
      <c r="AC75" s="11">
        <f t="shared" si="85"/>
        <v>0</v>
      </c>
      <c r="AD75" s="12"/>
      <c r="AE75" s="13"/>
      <c r="AF75" s="11">
        <f t="shared" si="86"/>
        <v>0</v>
      </c>
      <c r="AG75" s="12"/>
      <c r="AH75" s="13"/>
      <c r="AI75" s="11">
        <f t="shared" si="87"/>
        <v>0</v>
      </c>
      <c r="AJ75" s="12"/>
      <c r="AK75" s="13"/>
      <c r="AL75" s="11">
        <f t="shared" si="88"/>
        <v>0</v>
      </c>
      <c r="AM75" s="12"/>
      <c r="AN75" s="13"/>
      <c r="AO75" s="11">
        <f t="shared" si="89"/>
        <v>0</v>
      </c>
      <c r="AP75" s="12"/>
      <c r="AQ75" s="13"/>
      <c r="AR75" s="11">
        <f t="shared" si="90"/>
        <v>0</v>
      </c>
      <c r="AS75" s="12"/>
      <c r="AT75" s="14"/>
      <c r="AU75" s="7" t="s">
        <v>35</v>
      </c>
    </row>
    <row r="76" spans="1:47">
      <c r="A76" s="769"/>
      <c r="B76" s="772"/>
      <c r="C76" s="775"/>
      <c r="D76" s="778"/>
      <c r="E76" s="780"/>
      <c r="F76" s="52" t="s">
        <v>36</v>
      </c>
      <c r="G76" s="13"/>
      <c r="H76" s="11">
        <f t="shared" si="78"/>
        <v>0</v>
      </c>
      <c r="I76" s="12"/>
      <c r="J76" s="13"/>
      <c r="K76" s="11">
        <f t="shared" si="79"/>
        <v>0</v>
      </c>
      <c r="L76" s="12"/>
      <c r="M76" s="13"/>
      <c r="N76" s="11">
        <f t="shared" si="80"/>
        <v>0</v>
      </c>
      <c r="O76" s="12"/>
      <c r="P76" s="13"/>
      <c r="Q76" s="11">
        <f t="shared" si="81"/>
        <v>0</v>
      </c>
      <c r="R76" s="12"/>
      <c r="S76" s="13"/>
      <c r="T76" s="11">
        <f t="shared" si="82"/>
        <v>0</v>
      </c>
      <c r="U76" s="12"/>
      <c r="V76" s="13"/>
      <c r="W76" s="11">
        <f t="shared" si="83"/>
        <v>0</v>
      </c>
      <c r="X76" s="12"/>
      <c r="Y76" s="13"/>
      <c r="Z76" s="11">
        <f t="shared" si="84"/>
        <v>0</v>
      </c>
      <c r="AA76" s="12"/>
      <c r="AB76" s="177"/>
      <c r="AC76" s="11"/>
      <c r="AD76" s="12"/>
      <c r="AE76" s="177">
        <v>352978</v>
      </c>
      <c r="AF76" s="166">
        <f t="shared" si="86"/>
        <v>0</v>
      </c>
      <c r="AG76" s="12">
        <v>352978</v>
      </c>
      <c r="AH76" s="177"/>
      <c r="AI76" s="11">
        <f t="shared" si="87"/>
        <v>0</v>
      </c>
      <c r="AJ76" s="12"/>
      <c r="AK76" s="13"/>
      <c r="AL76" s="11">
        <f t="shared" si="88"/>
        <v>0</v>
      </c>
      <c r="AM76" s="12"/>
      <c r="AN76" s="13"/>
      <c r="AO76" s="11">
        <f t="shared" si="89"/>
        <v>0</v>
      </c>
      <c r="AP76" s="12"/>
      <c r="AQ76" s="13"/>
      <c r="AR76" s="11">
        <f t="shared" si="90"/>
        <v>0</v>
      </c>
      <c r="AS76" s="12"/>
      <c r="AT76" s="14"/>
      <c r="AU76" s="63">
        <f>SUM(H73:H81,K73:K81,N73:N81,Q73:Q81,T73:T81,W73:W81,Z73:Z81,AC73:AC81,Z73:Z81,AF73:AF81,AI73:AI81,AR73:AR81,AL73:AL81,AO73:AO81)</f>
        <v>596120</v>
      </c>
    </row>
    <row r="77" spans="1:47">
      <c r="A77" s="769"/>
      <c r="B77" s="772"/>
      <c r="C77" s="775"/>
      <c r="D77" s="778"/>
      <c r="E77" s="780"/>
      <c r="F77" s="52" t="s">
        <v>37</v>
      </c>
      <c r="G77" s="13"/>
      <c r="H77" s="11">
        <f t="shared" si="78"/>
        <v>0</v>
      </c>
      <c r="I77" s="12"/>
      <c r="J77" s="13"/>
      <c r="K77" s="11">
        <f t="shared" si="79"/>
        <v>0</v>
      </c>
      <c r="L77" s="12"/>
      <c r="M77" s="13"/>
      <c r="N77" s="11">
        <f t="shared" si="80"/>
        <v>0</v>
      </c>
      <c r="O77" s="12"/>
      <c r="P77" s="13"/>
      <c r="Q77" s="11">
        <f t="shared" si="81"/>
        <v>0</v>
      </c>
      <c r="R77" s="12"/>
      <c r="S77" s="13"/>
      <c r="T77" s="11">
        <f t="shared" si="82"/>
        <v>0</v>
      </c>
      <c r="U77" s="12"/>
      <c r="V77" s="13"/>
      <c r="W77" s="11">
        <f t="shared" si="83"/>
        <v>0</v>
      </c>
      <c r="X77" s="12"/>
      <c r="Y77" s="13"/>
      <c r="Z77" s="11">
        <f t="shared" si="84"/>
        <v>0</v>
      </c>
      <c r="AA77" s="12"/>
      <c r="AB77" s="13"/>
      <c r="AC77" s="11">
        <f t="shared" si="85"/>
        <v>0</v>
      </c>
      <c r="AD77" s="12"/>
      <c r="AE77" s="13"/>
      <c r="AF77" s="11">
        <f t="shared" si="86"/>
        <v>0</v>
      </c>
      <c r="AG77" s="12"/>
      <c r="AH77" s="13"/>
      <c r="AI77" s="11">
        <f t="shared" si="87"/>
        <v>0</v>
      </c>
      <c r="AJ77" s="12"/>
      <c r="AK77" s="13"/>
      <c r="AL77" s="11">
        <f t="shared" si="88"/>
        <v>0</v>
      </c>
      <c r="AM77" s="12"/>
      <c r="AN77" s="13"/>
      <c r="AO77" s="11">
        <f t="shared" si="89"/>
        <v>0</v>
      </c>
      <c r="AP77" s="12"/>
      <c r="AQ77" s="13"/>
      <c r="AR77" s="11">
        <f t="shared" si="90"/>
        <v>0</v>
      </c>
      <c r="AS77" s="12"/>
      <c r="AT77" s="14"/>
      <c r="AU77" s="7" t="s">
        <v>38</v>
      </c>
    </row>
    <row r="78" spans="1:47">
      <c r="A78" s="769"/>
      <c r="B78" s="772"/>
      <c r="C78" s="775"/>
      <c r="D78" s="778"/>
      <c r="E78" s="780"/>
      <c r="F78" s="52" t="s">
        <v>40</v>
      </c>
      <c r="G78" s="13"/>
      <c r="H78" s="11">
        <f t="shared" si="78"/>
        <v>0</v>
      </c>
      <c r="I78" s="12"/>
      <c r="J78" s="13"/>
      <c r="K78" s="11">
        <f t="shared" si="79"/>
        <v>0</v>
      </c>
      <c r="L78" s="12"/>
      <c r="M78" s="13"/>
      <c r="N78" s="11">
        <f t="shared" si="80"/>
        <v>0</v>
      </c>
      <c r="O78" s="12"/>
      <c r="P78" s="13"/>
      <c r="Q78" s="11">
        <f t="shared" si="81"/>
        <v>0</v>
      </c>
      <c r="R78" s="12"/>
      <c r="S78" s="13"/>
      <c r="T78" s="11">
        <f t="shared" si="82"/>
        <v>0</v>
      </c>
      <c r="U78" s="12"/>
      <c r="V78" s="13"/>
      <c r="W78" s="11">
        <f t="shared" si="83"/>
        <v>0</v>
      </c>
      <c r="X78" s="12"/>
      <c r="Y78" s="13"/>
      <c r="Z78" s="11">
        <f t="shared" si="84"/>
        <v>0</v>
      </c>
      <c r="AA78" s="12"/>
      <c r="AB78" s="13"/>
      <c r="AC78" s="11">
        <f t="shared" si="85"/>
        <v>0</v>
      </c>
      <c r="AD78" s="12"/>
      <c r="AE78" s="13"/>
      <c r="AF78" s="11">
        <f t="shared" si="86"/>
        <v>0</v>
      </c>
      <c r="AG78" s="12"/>
      <c r="AH78" s="177"/>
      <c r="AI78" s="11">
        <f t="shared" si="87"/>
        <v>0</v>
      </c>
      <c r="AJ78" s="12"/>
      <c r="AK78" s="13"/>
      <c r="AL78" s="11">
        <f t="shared" si="88"/>
        <v>0</v>
      </c>
      <c r="AM78" s="12"/>
      <c r="AN78" s="465">
        <v>596120</v>
      </c>
      <c r="AO78" s="466">
        <f t="shared" si="89"/>
        <v>596120</v>
      </c>
      <c r="AP78" s="467"/>
      <c r="AQ78" s="13"/>
      <c r="AR78" s="11">
        <f t="shared" si="90"/>
        <v>0</v>
      </c>
      <c r="AS78" s="12"/>
      <c r="AT78" s="14"/>
      <c r="AU78" s="63">
        <f>SUM(I73:I81,L73:L81,O73:O81,R73:R81,U73:U81,X73:X81,AA73:AA81,AD73:AD81,AG73:AG81,AJ73:AJ81,AS73:AS81,AM73:AM81,AP73:AP81)</f>
        <v>454978</v>
      </c>
    </row>
    <row r="79" spans="1:47">
      <c r="A79" s="769"/>
      <c r="B79" s="772"/>
      <c r="C79" s="775"/>
      <c r="D79" s="778"/>
      <c r="E79" s="780"/>
      <c r="F79" s="52" t="s">
        <v>41</v>
      </c>
      <c r="G79" s="13"/>
      <c r="H79" s="11">
        <f t="shared" si="78"/>
        <v>0</v>
      </c>
      <c r="I79" s="12"/>
      <c r="J79" s="13"/>
      <c r="K79" s="11">
        <f t="shared" si="79"/>
        <v>0</v>
      </c>
      <c r="L79" s="12"/>
      <c r="M79" s="13"/>
      <c r="N79" s="11">
        <f t="shared" si="80"/>
        <v>0</v>
      </c>
      <c r="O79" s="12"/>
      <c r="P79" s="13"/>
      <c r="Q79" s="11">
        <f t="shared" si="81"/>
        <v>0</v>
      </c>
      <c r="R79" s="12"/>
      <c r="S79" s="13"/>
      <c r="T79" s="11">
        <f t="shared" si="82"/>
        <v>0</v>
      </c>
      <c r="U79" s="12"/>
      <c r="V79" s="13"/>
      <c r="W79" s="11">
        <f t="shared" si="83"/>
        <v>0</v>
      </c>
      <c r="X79" s="12"/>
      <c r="Y79" s="13"/>
      <c r="Z79" s="11">
        <f t="shared" si="84"/>
        <v>0</v>
      </c>
      <c r="AA79" s="12"/>
      <c r="AB79" s="13"/>
      <c r="AC79" s="11">
        <f t="shared" si="85"/>
        <v>0</v>
      </c>
      <c r="AD79" s="12"/>
      <c r="AE79" s="13"/>
      <c r="AF79" s="11">
        <f t="shared" si="86"/>
        <v>0</v>
      </c>
      <c r="AG79" s="12"/>
      <c r="AH79" s="13"/>
      <c r="AI79" s="11">
        <f t="shared" si="87"/>
        <v>0</v>
      </c>
      <c r="AJ79" s="12"/>
      <c r="AK79" s="13"/>
      <c r="AL79" s="11">
        <f t="shared" si="88"/>
        <v>0</v>
      </c>
      <c r="AM79" s="12"/>
      <c r="AN79" s="13"/>
      <c r="AO79" s="11">
        <f t="shared" si="89"/>
        <v>0</v>
      </c>
      <c r="AP79" s="12"/>
      <c r="AQ79" s="13"/>
      <c r="AR79" s="11">
        <f t="shared" si="90"/>
        <v>0</v>
      </c>
      <c r="AS79" s="12"/>
      <c r="AT79" s="14"/>
      <c r="AU79" s="7" t="s">
        <v>42</v>
      </c>
    </row>
    <row r="80" spans="1:47">
      <c r="A80" s="769"/>
      <c r="B80" s="772"/>
      <c r="C80" s="775"/>
      <c r="D80" s="778"/>
      <c r="E80" s="780"/>
      <c r="F80" s="52" t="s">
        <v>43</v>
      </c>
      <c r="G80" s="13"/>
      <c r="H80" s="11">
        <f t="shared" si="78"/>
        <v>0</v>
      </c>
      <c r="I80" s="12"/>
      <c r="J80" s="13"/>
      <c r="K80" s="11">
        <f t="shared" si="79"/>
        <v>0</v>
      </c>
      <c r="L80" s="12"/>
      <c r="M80" s="13"/>
      <c r="N80" s="11">
        <f t="shared" si="80"/>
        <v>0</v>
      </c>
      <c r="O80" s="12"/>
      <c r="P80" s="13"/>
      <c r="Q80" s="11">
        <f t="shared" si="81"/>
        <v>0</v>
      </c>
      <c r="R80" s="12"/>
      <c r="S80" s="13"/>
      <c r="T80" s="11">
        <f t="shared" si="82"/>
        <v>0</v>
      </c>
      <c r="U80" s="12"/>
      <c r="V80" s="13"/>
      <c r="W80" s="11">
        <f t="shared" si="83"/>
        <v>0</v>
      </c>
      <c r="X80" s="12"/>
      <c r="Y80" s="13"/>
      <c r="Z80" s="11">
        <f t="shared" si="84"/>
        <v>0</v>
      </c>
      <c r="AA80" s="12"/>
      <c r="AB80" s="13"/>
      <c r="AC80" s="11">
        <f t="shared" si="85"/>
        <v>0</v>
      </c>
      <c r="AD80" s="12"/>
      <c r="AE80" s="13"/>
      <c r="AF80" s="11">
        <f t="shared" si="86"/>
        <v>0</v>
      </c>
      <c r="AG80" s="12"/>
      <c r="AH80" s="13"/>
      <c r="AI80" s="11">
        <f t="shared" si="87"/>
        <v>0</v>
      </c>
      <c r="AJ80" s="12"/>
      <c r="AK80" s="13"/>
      <c r="AL80" s="11">
        <f t="shared" si="88"/>
        <v>0</v>
      </c>
      <c r="AM80" s="12"/>
      <c r="AN80" s="13"/>
      <c r="AO80" s="11">
        <f t="shared" si="89"/>
        <v>0</v>
      </c>
      <c r="AP80" s="12"/>
      <c r="AQ80" s="13"/>
      <c r="AR80" s="11">
        <f t="shared" si="90"/>
        <v>0</v>
      </c>
      <c r="AS80" s="12"/>
      <c r="AT80" s="14"/>
      <c r="AU80" s="64">
        <f>AU78/AU74</f>
        <v>0.43285973334551109</v>
      </c>
    </row>
    <row r="81" spans="1:47" ht="15.75" customHeight="1">
      <c r="A81" s="770"/>
      <c r="B81" s="773"/>
      <c r="C81" s="776"/>
      <c r="D81" s="779"/>
      <c r="E81" s="781"/>
      <c r="F81" s="53" t="s">
        <v>44</v>
      </c>
      <c r="G81" s="15"/>
      <c r="H81" s="16">
        <f t="shared" si="78"/>
        <v>0</v>
      </c>
      <c r="I81" s="17"/>
      <c r="J81" s="15"/>
      <c r="K81" s="16">
        <f t="shared" si="79"/>
        <v>0</v>
      </c>
      <c r="L81" s="17"/>
      <c r="M81" s="15"/>
      <c r="N81" s="16">
        <f t="shared" si="80"/>
        <v>0</v>
      </c>
      <c r="O81" s="17"/>
      <c r="P81" s="15"/>
      <c r="Q81" s="16">
        <f t="shared" si="81"/>
        <v>0</v>
      </c>
      <c r="R81" s="17"/>
      <c r="S81" s="15"/>
      <c r="T81" s="16">
        <f t="shared" si="82"/>
        <v>0</v>
      </c>
      <c r="U81" s="17"/>
      <c r="V81" s="15"/>
      <c r="W81" s="16">
        <f t="shared" si="83"/>
        <v>0</v>
      </c>
      <c r="X81" s="17"/>
      <c r="Y81" s="15"/>
      <c r="Z81" s="16">
        <f t="shared" si="84"/>
        <v>0</v>
      </c>
      <c r="AA81" s="17"/>
      <c r="AB81" s="15"/>
      <c r="AC81" s="16">
        <f t="shared" si="85"/>
        <v>0</v>
      </c>
      <c r="AD81" s="17"/>
      <c r="AE81" s="15"/>
      <c r="AF81" s="16">
        <f t="shared" si="86"/>
        <v>0</v>
      </c>
      <c r="AG81" s="17"/>
      <c r="AH81" s="15"/>
      <c r="AI81" s="16">
        <f t="shared" si="87"/>
        <v>0</v>
      </c>
      <c r="AJ81" s="17"/>
      <c r="AK81" s="15"/>
      <c r="AL81" s="16">
        <f t="shared" si="88"/>
        <v>0</v>
      </c>
      <c r="AM81" s="17"/>
      <c r="AN81" s="15"/>
      <c r="AO81" s="16">
        <f t="shared" si="89"/>
        <v>0</v>
      </c>
      <c r="AP81" s="17"/>
      <c r="AQ81" s="15"/>
      <c r="AR81" s="16">
        <f t="shared" si="90"/>
        <v>0</v>
      </c>
      <c r="AS81" s="17"/>
      <c r="AT81" s="18"/>
      <c r="AU81" s="65"/>
    </row>
    <row r="82" spans="1:47">
      <c r="A82" s="782" t="s">
        <v>22</v>
      </c>
      <c r="B82" s="550" t="s">
        <v>18</v>
      </c>
      <c r="C82" s="532" t="s">
        <v>19</v>
      </c>
      <c r="D82" s="532" t="s">
        <v>204</v>
      </c>
      <c r="E82" s="784" t="s">
        <v>21</v>
      </c>
      <c r="F82" s="500" t="s">
        <v>23</v>
      </c>
      <c r="G82" s="512" t="s">
        <v>24</v>
      </c>
      <c r="H82" s="502" t="s">
        <v>25</v>
      </c>
      <c r="I82" s="504" t="s">
        <v>26</v>
      </c>
      <c r="J82" s="512" t="s">
        <v>24</v>
      </c>
      <c r="K82" s="502" t="s">
        <v>25</v>
      </c>
      <c r="L82" s="504" t="s">
        <v>26</v>
      </c>
      <c r="M82" s="512" t="s">
        <v>24</v>
      </c>
      <c r="N82" s="502" t="s">
        <v>25</v>
      </c>
      <c r="O82" s="504" t="s">
        <v>26</v>
      </c>
      <c r="P82" s="512" t="s">
        <v>24</v>
      </c>
      <c r="Q82" s="502" t="s">
        <v>25</v>
      </c>
      <c r="R82" s="504" t="s">
        <v>26</v>
      </c>
      <c r="S82" s="512" t="s">
        <v>24</v>
      </c>
      <c r="T82" s="502" t="s">
        <v>25</v>
      </c>
      <c r="U82" s="504" t="s">
        <v>26</v>
      </c>
      <c r="V82" s="512" t="s">
        <v>24</v>
      </c>
      <c r="W82" s="502" t="s">
        <v>25</v>
      </c>
      <c r="X82" s="504" t="s">
        <v>26</v>
      </c>
      <c r="Y82" s="512" t="s">
        <v>24</v>
      </c>
      <c r="Z82" s="502" t="s">
        <v>25</v>
      </c>
      <c r="AA82" s="504" t="s">
        <v>26</v>
      </c>
      <c r="AB82" s="512" t="s">
        <v>24</v>
      </c>
      <c r="AC82" s="502" t="s">
        <v>25</v>
      </c>
      <c r="AD82" s="504" t="s">
        <v>26</v>
      </c>
      <c r="AE82" s="512" t="s">
        <v>24</v>
      </c>
      <c r="AF82" s="502" t="s">
        <v>25</v>
      </c>
      <c r="AG82" s="504" t="s">
        <v>26</v>
      </c>
      <c r="AH82" s="512" t="s">
        <v>24</v>
      </c>
      <c r="AI82" s="502" t="s">
        <v>25</v>
      </c>
      <c r="AJ82" s="504" t="s">
        <v>26</v>
      </c>
      <c r="AK82" s="512" t="s">
        <v>24</v>
      </c>
      <c r="AL82" s="502" t="s">
        <v>25</v>
      </c>
      <c r="AM82" s="504" t="s">
        <v>26</v>
      </c>
      <c r="AN82" s="512" t="s">
        <v>24</v>
      </c>
      <c r="AO82" s="502" t="s">
        <v>25</v>
      </c>
      <c r="AP82" s="504" t="s">
        <v>26</v>
      </c>
      <c r="AQ82" s="512" t="s">
        <v>24</v>
      </c>
      <c r="AR82" s="502" t="s">
        <v>25</v>
      </c>
      <c r="AS82" s="504" t="s">
        <v>26</v>
      </c>
      <c r="AT82" s="612" t="s">
        <v>24</v>
      </c>
      <c r="AU82" s="521" t="s">
        <v>27</v>
      </c>
    </row>
    <row r="83" spans="1:47">
      <c r="A83" s="783"/>
      <c r="B83" s="551"/>
      <c r="C83" s="533"/>
      <c r="D83" s="533"/>
      <c r="E83" s="785"/>
      <c r="F83" s="501"/>
      <c r="G83" s="513"/>
      <c r="H83" s="503"/>
      <c r="I83" s="505"/>
      <c r="J83" s="513"/>
      <c r="K83" s="503"/>
      <c r="L83" s="505"/>
      <c r="M83" s="513"/>
      <c r="N83" s="503"/>
      <c r="O83" s="505"/>
      <c r="P83" s="513"/>
      <c r="Q83" s="503"/>
      <c r="R83" s="505"/>
      <c r="S83" s="513"/>
      <c r="T83" s="503"/>
      <c r="U83" s="505"/>
      <c r="V83" s="513"/>
      <c r="W83" s="503"/>
      <c r="X83" s="505"/>
      <c r="Y83" s="513"/>
      <c r="Z83" s="503"/>
      <c r="AA83" s="505"/>
      <c r="AB83" s="513"/>
      <c r="AC83" s="503"/>
      <c r="AD83" s="505"/>
      <c r="AE83" s="513"/>
      <c r="AF83" s="503"/>
      <c r="AG83" s="505"/>
      <c r="AH83" s="513"/>
      <c r="AI83" s="503"/>
      <c r="AJ83" s="505"/>
      <c r="AK83" s="513"/>
      <c r="AL83" s="503"/>
      <c r="AM83" s="505"/>
      <c r="AN83" s="513"/>
      <c r="AO83" s="503"/>
      <c r="AP83" s="505"/>
      <c r="AQ83" s="513"/>
      <c r="AR83" s="503"/>
      <c r="AS83" s="505"/>
      <c r="AT83" s="596"/>
      <c r="AU83" s="522"/>
    </row>
    <row r="84" spans="1:47" ht="15" customHeight="1">
      <c r="A84" s="768" t="s">
        <v>205</v>
      </c>
      <c r="B84" s="771" t="s">
        <v>620</v>
      </c>
      <c r="C84" s="774">
        <v>2921</v>
      </c>
      <c r="D84" s="777" t="s">
        <v>621</v>
      </c>
      <c r="E84" s="724" t="s">
        <v>622</v>
      </c>
      <c r="F84" s="51" t="s">
        <v>31</v>
      </c>
      <c r="G84" s="13"/>
      <c r="H84" s="9">
        <f t="shared" ref="H84:H92" si="91">G84-I84</f>
        <v>0</v>
      </c>
      <c r="I84" s="10"/>
      <c r="J84" s="13"/>
      <c r="K84" s="9">
        <f t="shared" ref="K84:K92" si="92">J84-L84</f>
        <v>0</v>
      </c>
      <c r="L84" s="10"/>
      <c r="M84" s="13"/>
      <c r="N84" s="9">
        <f t="shared" ref="N84:N92" si="93">M84-O84</f>
        <v>0</v>
      </c>
      <c r="O84" s="10"/>
      <c r="P84" s="13"/>
      <c r="Q84" s="9">
        <f t="shared" ref="Q84:Q92" si="94">P84-R84</f>
        <v>0</v>
      </c>
      <c r="R84" s="10"/>
      <c r="S84" s="13"/>
      <c r="T84" s="9">
        <f t="shared" ref="T84:T92" si="95">S84-U84</f>
        <v>0</v>
      </c>
      <c r="U84" s="10"/>
      <c r="V84" s="13"/>
      <c r="W84" s="9">
        <f t="shared" ref="W84:W92" si="96">V84-X84</f>
        <v>0</v>
      </c>
      <c r="X84" s="10"/>
      <c r="Y84" s="13"/>
      <c r="Z84" s="9">
        <f t="shared" ref="Z84:Z92" si="97">Y84-AA84</f>
        <v>0</v>
      </c>
      <c r="AA84" s="10"/>
      <c r="AB84" s="13"/>
      <c r="AC84" s="9">
        <f t="shared" ref="AC84:AC92" si="98">AB84-AD84</f>
        <v>0</v>
      </c>
      <c r="AD84" s="10"/>
      <c r="AE84" s="13"/>
      <c r="AF84" s="9">
        <f t="shared" ref="AF84:AF92" si="99">AE84-AG84</f>
        <v>0</v>
      </c>
      <c r="AG84" s="10"/>
      <c r="AH84" s="13"/>
      <c r="AI84" s="9">
        <f t="shared" ref="AI84:AI92" si="100">AH84-AJ84</f>
        <v>0</v>
      </c>
      <c r="AJ84" s="10"/>
      <c r="AK84" s="13"/>
      <c r="AL84" s="9">
        <f t="shared" ref="AL84:AL92" si="101">AK84-AM84</f>
        <v>0</v>
      </c>
      <c r="AM84" s="10"/>
      <c r="AN84" s="13"/>
      <c r="AO84" s="9">
        <f t="shared" ref="AO84:AO92" si="102">AN84-AP84</f>
        <v>0</v>
      </c>
      <c r="AP84" s="10"/>
      <c r="AQ84" s="13"/>
      <c r="AR84" s="9">
        <f t="shared" ref="AR84:AR92" si="103">AQ84-AS84</f>
        <v>0</v>
      </c>
      <c r="AS84" s="10"/>
      <c r="AT84" s="14"/>
      <c r="AU84" s="4" t="s">
        <v>32</v>
      </c>
    </row>
    <row r="85" spans="1:47">
      <c r="A85" s="769"/>
      <c r="B85" s="772"/>
      <c r="C85" s="775"/>
      <c r="D85" s="778"/>
      <c r="E85" s="780"/>
      <c r="F85" s="52" t="s">
        <v>33</v>
      </c>
      <c r="G85" s="13"/>
      <c r="H85" s="11">
        <f t="shared" si="91"/>
        <v>0</v>
      </c>
      <c r="I85" s="12"/>
      <c r="J85" s="13"/>
      <c r="K85" s="11">
        <f t="shared" si="92"/>
        <v>0</v>
      </c>
      <c r="L85" s="12"/>
      <c r="M85" s="13"/>
      <c r="N85" s="11">
        <f t="shared" si="93"/>
        <v>0</v>
      </c>
      <c r="O85" s="12"/>
      <c r="P85" s="13"/>
      <c r="Q85" s="11">
        <f t="shared" si="94"/>
        <v>0</v>
      </c>
      <c r="R85" s="12"/>
      <c r="S85" s="13"/>
      <c r="T85" s="11">
        <f t="shared" si="95"/>
        <v>0</v>
      </c>
      <c r="U85" s="12"/>
      <c r="V85" s="13"/>
      <c r="W85" s="11">
        <f t="shared" si="96"/>
        <v>0</v>
      </c>
      <c r="X85" s="12"/>
      <c r="Y85" s="13"/>
      <c r="Z85" s="11">
        <f t="shared" si="97"/>
        <v>0</v>
      </c>
      <c r="AA85" s="12"/>
      <c r="AB85" s="13"/>
      <c r="AC85" s="11">
        <f t="shared" si="98"/>
        <v>0</v>
      </c>
      <c r="AD85" s="12"/>
      <c r="AE85" s="13"/>
      <c r="AF85" s="11">
        <f t="shared" si="99"/>
        <v>0</v>
      </c>
      <c r="AG85" s="12"/>
      <c r="AH85" s="13"/>
      <c r="AI85" s="11">
        <f t="shared" si="100"/>
        <v>0</v>
      </c>
      <c r="AJ85" s="12"/>
      <c r="AK85" s="13"/>
      <c r="AL85" s="11">
        <f t="shared" si="101"/>
        <v>0</v>
      </c>
      <c r="AM85" s="12"/>
      <c r="AN85" s="13"/>
      <c r="AO85" s="11">
        <f t="shared" si="102"/>
        <v>0</v>
      </c>
      <c r="AP85" s="12"/>
      <c r="AQ85" s="13"/>
      <c r="AR85" s="11">
        <f t="shared" si="103"/>
        <v>0</v>
      </c>
      <c r="AS85" s="12"/>
      <c r="AT85" s="14"/>
      <c r="AU85" s="63">
        <f>SUM(G84:G92,J84:J92,M84:M92,P84:P92,S84:S92,V84:V92,Y84:Y92,AB84:AB92,AE84:AE92,AH84:AH92,AQ84:AQ92,AT84:AT92,AK84:AK92,AN84:AN92)</f>
        <v>2062000</v>
      </c>
    </row>
    <row r="86" spans="1:47">
      <c r="A86" s="769"/>
      <c r="B86" s="772"/>
      <c r="C86" s="775"/>
      <c r="D86" s="778"/>
      <c r="E86" s="780"/>
      <c r="F86" s="52" t="s">
        <v>34</v>
      </c>
      <c r="G86" s="13"/>
      <c r="H86" s="11">
        <f t="shared" si="91"/>
        <v>0</v>
      </c>
      <c r="I86" s="12"/>
      <c r="J86" s="13"/>
      <c r="K86" s="11">
        <f t="shared" si="92"/>
        <v>0</v>
      </c>
      <c r="L86" s="12"/>
      <c r="M86" s="13"/>
      <c r="N86" s="11">
        <f t="shared" si="93"/>
        <v>0</v>
      </c>
      <c r="O86" s="12"/>
      <c r="P86" s="13"/>
      <c r="Q86" s="11">
        <f t="shared" si="94"/>
        <v>0</v>
      </c>
      <c r="R86" s="12"/>
      <c r="S86" s="13">
        <v>222000</v>
      </c>
      <c r="T86" s="11">
        <f t="shared" si="95"/>
        <v>0</v>
      </c>
      <c r="U86" s="12">
        <v>222000</v>
      </c>
      <c r="V86" s="13"/>
      <c r="W86" s="11">
        <f t="shared" si="96"/>
        <v>0</v>
      </c>
      <c r="X86" s="12"/>
      <c r="Y86" s="13"/>
      <c r="Z86" s="11">
        <f t="shared" si="97"/>
        <v>0</v>
      </c>
      <c r="AA86" s="12"/>
      <c r="AB86" s="13"/>
      <c r="AC86" s="11">
        <f t="shared" si="98"/>
        <v>0</v>
      </c>
      <c r="AD86" s="12"/>
      <c r="AE86" s="13"/>
      <c r="AF86" s="11">
        <f t="shared" si="99"/>
        <v>0</v>
      </c>
      <c r="AG86" s="12"/>
      <c r="AH86" s="13"/>
      <c r="AI86" s="11">
        <f t="shared" si="100"/>
        <v>0</v>
      </c>
      <c r="AJ86" s="12"/>
      <c r="AK86" s="13"/>
      <c r="AL86" s="11">
        <f t="shared" si="101"/>
        <v>0</v>
      </c>
      <c r="AM86" s="12"/>
      <c r="AN86" s="13"/>
      <c r="AO86" s="11">
        <f t="shared" si="102"/>
        <v>0</v>
      </c>
      <c r="AP86" s="12"/>
      <c r="AQ86" s="13"/>
      <c r="AR86" s="11">
        <f t="shared" si="103"/>
        <v>0</v>
      </c>
      <c r="AS86" s="12"/>
      <c r="AT86" s="14"/>
      <c r="AU86" s="7" t="s">
        <v>35</v>
      </c>
    </row>
    <row r="87" spans="1:47">
      <c r="A87" s="769"/>
      <c r="B87" s="772"/>
      <c r="C87" s="775"/>
      <c r="D87" s="778"/>
      <c r="E87" s="780"/>
      <c r="F87" s="52" t="s">
        <v>36</v>
      </c>
      <c r="G87" s="13"/>
      <c r="H87" s="11">
        <f t="shared" si="91"/>
        <v>0</v>
      </c>
      <c r="I87" s="12"/>
      <c r="J87" s="13"/>
      <c r="K87" s="11">
        <f t="shared" si="92"/>
        <v>0</v>
      </c>
      <c r="L87" s="12"/>
      <c r="M87" s="13"/>
      <c r="N87" s="11">
        <f t="shared" si="93"/>
        <v>0</v>
      </c>
      <c r="O87" s="12"/>
      <c r="P87" s="13"/>
      <c r="Q87" s="11">
        <f t="shared" si="94"/>
        <v>0</v>
      </c>
      <c r="R87" s="12"/>
      <c r="S87" s="13"/>
      <c r="T87" s="11">
        <f t="shared" si="95"/>
        <v>0</v>
      </c>
      <c r="U87" s="12"/>
      <c r="V87" s="13"/>
      <c r="W87" s="11">
        <f t="shared" si="96"/>
        <v>0</v>
      </c>
      <c r="X87" s="12"/>
      <c r="Y87" s="13"/>
      <c r="Z87" s="11">
        <f t="shared" si="97"/>
        <v>0</v>
      </c>
      <c r="AA87" s="12"/>
      <c r="AB87" s="177">
        <v>440000</v>
      </c>
      <c r="AC87" s="11">
        <f t="shared" si="98"/>
        <v>0</v>
      </c>
      <c r="AD87" s="12">
        <v>440000</v>
      </c>
      <c r="AE87" s="13"/>
      <c r="AF87" s="11">
        <f t="shared" si="99"/>
        <v>0</v>
      </c>
      <c r="AG87" s="12"/>
      <c r="AH87" s="177"/>
      <c r="AI87" s="11">
        <f t="shared" si="100"/>
        <v>0</v>
      </c>
      <c r="AJ87" s="12"/>
      <c r="AK87" s="13"/>
      <c r="AL87" s="11">
        <f t="shared" si="101"/>
        <v>0</v>
      </c>
      <c r="AM87" s="12"/>
      <c r="AN87" s="13"/>
      <c r="AO87" s="11">
        <f t="shared" si="102"/>
        <v>0</v>
      </c>
      <c r="AP87" s="12"/>
      <c r="AQ87" s="13"/>
      <c r="AR87" s="11">
        <f t="shared" si="103"/>
        <v>0</v>
      </c>
      <c r="AS87" s="12"/>
      <c r="AT87" s="14"/>
      <c r="AU87" s="63">
        <f>SUM(H84:H92,K84:K92,N84:N92,Q84:Q92,T84:T92,W84:W92,Z84:Z92,AC84:AC92,Z84:Z92,AF84:AF92,AI84:AI92,AR84:AR92,AL84:AL92,AO84:AO92)</f>
        <v>1400000</v>
      </c>
    </row>
    <row r="88" spans="1:47">
      <c r="A88" s="769"/>
      <c r="B88" s="772"/>
      <c r="C88" s="775"/>
      <c r="D88" s="778"/>
      <c r="E88" s="780"/>
      <c r="F88" s="52" t="s">
        <v>37</v>
      </c>
      <c r="G88" s="13"/>
      <c r="H88" s="11">
        <f t="shared" si="91"/>
        <v>0</v>
      </c>
      <c r="I88" s="12"/>
      <c r="J88" s="13"/>
      <c r="K88" s="11">
        <f t="shared" si="92"/>
        <v>0</v>
      </c>
      <c r="L88" s="12"/>
      <c r="M88" s="13"/>
      <c r="N88" s="11">
        <f t="shared" si="93"/>
        <v>0</v>
      </c>
      <c r="O88" s="12"/>
      <c r="P88" s="13"/>
      <c r="Q88" s="11">
        <f t="shared" si="94"/>
        <v>0</v>
      </c>
      <c r="R88" s="12"/>
      <c r="S88" s="13"/>
      <c r="T88" s="11">
        <f t="shared" si="95"/>
        <v>0</v>
      </c>
      <c r="U88" s="12"/>
      <c r="V88" s="13"/>
      <c r="W88" s="11">
        <f t="shared" si="96"/>
        <v>0</v>
      </c>
      <c r="X88" s="12"/>
      <c r="Y88" s="13"/>
      <c r="Z88" s="11">
        <f t="shared" si="97"/>
        <v>0</v>
      </c>
      <c r="AA88" s="12"/>
      <c r="AB88" s="13"/>
      <c r="AC88" s="11">
        <f t="shared" si="98"/>
        <v>0</v>
      </c>
      <c r="AD88" s="12"/>
      <c r="AE88" s="13"/>
      <c r="AF88" s="11">
        <f t="shared" si="99"/>
        <v>0</v>
      </c>
      <c r="AG88" s="12"/>
      <c r="AH88" s="13"/>
      <c r="AI88" s="11">
        <f t="shared" si="100"/>
        <v>0</v>
      </c>
      <c r="AJ88" s="12"/>
      <c r="AK88" s="13"/>
      <c r="AL88" s="11">
        <f t="shared" si="101"/>
        <v>0</v>
      </c>
      <c r="AM88" s="12"/>
      <c r="AN88" s="13"/>
      <c r="AO88" s="11">
        <f t="shared" si="102"/>
        <v>0</v>
      </c>
      <c r="AP88" s="12"/>
      <c r="AQ88" s="13"/>
      <c r="AR88" s="11">
        <f t="shared" si="103"/>
        <v>0</v>
      </c>
      <c r="AS88" s="12"/>
      <c r="AT88" s="14"/>
      <c r="AU88" s="7" t="s">
        <v>38</v>
      </c>
    </row>
    <row r="89" spans="1:47">
      <c r="A89" s="769"/>
      <c r="B89" s="772"/>
      <c r="C89" s="775"/>
      <c r="D89" s="778"/>
      <c r="E89" s="780"/>
      <c r="F89" s="52" t="s">
        <v>40</v>
      </c>
      <c r="G89" s="13"/>
      <c r="H89" s="11">
        <f t="shared" si="91"/>
        <v>0</v>
      </c>
      <c r="I89" s="12"/>
      <c r="J89" s="13"/>
      <c r="K89" s="11">
        <f t="shared" si="92"/>
        <v>0</v>
      </c>
      <c r="L89" s="12"/>
      <c r="M89" s="13"/>
      <c r="N89" s="11">
        <f t="shared" si="93"/>
        <v>0</v>
      </c>
      <c r="O89" s="12"/>
      <c r="P89" s="13"/>
      <c r="Q89" s="11">
        <f t="shared" si="94"/>
        <v>0</v>
      </c>
      <c r="R89" s="12"/>
      <c r="S89" s="13"/>
      <c r="T89" s="11">
        <f t="shared" si="95"/>
        <v>0</v>
      </c>
      <c r="U89" s="12"/>
      <c r="V89" s="13"/>
      <c r="W89" s="11">
        <f t="shared" si="96"/>
        <v>0</v>
      </c>
      <c r="X89" s="12"/>
      <c r="Y89" s="13"/>
      <c r="Z89" s="11">
        <f t="shared" si="97"/>
        <v>0</v>
      </c>
      <c r="AA89" s="12"/>
      <c r="AB89" s="13"/>
      <c r="AC89" s="11">
        <f t="shared" si="98"/>
        <v>0</v>
      </c>
      <c r="AD89" s="12"/>
      <c r="AE89" s="13"/>
      <c r="AF89" s="11">
        <f t="shared" si="99"/>
        <v>0</v>
      </c>
      <c r="AG89" s="12"/>
      <c r="AH89" s="177"/>
      <c r="AI89" s="11">
        <f t="shared" si="100"/>
        <v>0</v>
      </c>
      <c r="AJ89" s="12"/>
      <c r="AK89" s="13"/>
      <c r="AL89" s="11">
        <f t="shared" si="101"/>
        <v>0</v>
      </c>
      <c r="AM89" s="12"/>
      <c r="AN89" s="465">
        <v>1400000</v>
      </c>
      <c r="AO89" s="466">
        <f t="shared" si="102"/>
        <v>1400000</v>
      </c>
      <c r="AP89" s="467"/>
      <c r="AQ89" s="13"/>
      <c r="AR89" s="11">
        <f t="shared" si="103"/>
        <v>0</v>
      </c>
      <c r="AS89" s="12"/>
      <c r="AT89" s="14"/>
      <c r="AU89" s="63">
        <f>SUM(I84:I92,L84:L92,O84:O92,R84:R92,U84:U92,X84:X92,AA84:AA92,AD84:AD92,AG84:AG92,AJ84:AJ92,AS84:AS92,AM84:AM92,AP84:AP92)</f>
        <v>662000</v>
      </c>
    </row>
    <row r="90" spans="1:47">
      <c r="A90" s="769"/>
      <c r="B90" s="772"/>
      <c r="C90" s="775"/>
      <c r="D90" s="778"/>
      <c r="E90" s="780"/>
      <c r="F90" s="52" t="s">
        <v>41</v>
      </c>
      <c r="G90" s="13"/>
      <c r="H90" s="11">
        <f t="shared" si="91"/>
        <v>0</v>
      </c>
      <c r="I90" s="12"/>
      <c r="J90" s="13"/>
      <c r="K90" s="11">
        <f t="shared" si="92"/>
        <v>0</v>
      </c>
      <c r="L90" s="12"/>
      <c r="M90" s="13"/>
      <c r="N90" s="11">
        <f t="shared" si="93"/>
        <v>0</v>
      </c>
      <c r="O90" s="12"/>
      <c r="P90" s="13"/>
      <c r="Q90" s="11">
        <f t="shared" si="94"/>
        <v>0</v>
      </c>
      <c r="R90" s="12"/>
      <c r="S90" s="13"/>
      <c r="T90" s="11">
        <f t="shared" si="95"/>
        <v>0</v>
      </c>
      <c r="U90" s="12"/>
      <c r="V90" s="13"/>
      <c r="W90" s="11">
        <f t="shared" si="96"/>
        <v>0</v>
      </c>
      <c r="X90" s="12"/>
      <c r="Y90" s="13"/>
      <c r="Z90" s="11">
        <f t="shared" si="97"/>
        <v>0</v>
      </c>
      <c r="AA90" s="12"/>
      <c r="AB90" s="13"/>
      <c r="AC90" s="11">
        <f t="shared" si="98"/>
        <v>0</v>
      </c>
      <c r="AD90" s="12"/>
      <c r="AE90" s="13"/>
      <c r="AF90" s="11">
        <f t="shared" si="99"/>
        <v>0</v>
      </c>
      <c r="AG90" s="12"/>
      <c r="AH90" s="13"/>
      <c r="AI90" s="11">
        <f t="shared" si="100"/>
        <v>0</v>
      </c>
      <c r="AJ90" s="12"/>
      <c r="AK90" s="13"/>
      <c r="AL90" s="11">
        <f t="shared" si="101"/>
        <v>0</v>
      </c>
      <c r="AM90" s="12"/>
      <c r="AN90" s="13"/>
      <c r="AO90" s="11">
        <f t="shared" si="102"/>
        <v>0</v>
      </c>
      <c r="AP90" s="12"/>
      <c r="AQ90" s="13"/>
      <c r="AR90" s="11">
        <f t="shared" si="103"/>
        <v>0</v>
      </c>
      <c r="AS90" s="12"/>
      <c r="AT90" s="14"/>
      <c r="AU90" s="7" t="s">
        <v>42</v>
      </c>
    </row>
    <row r="91" spans="1:47">
      <c r="A91" s="769"/>
      <c r="B91" s="772"/>
      <c r="C91" s="775"/>
      <c r="D91" s="778"/>
      <c r="E91" s="780"/>
      <c r="F91" s="52" t="s">
        <v>43</v>
      </c>
      <c r="G91" s="13"/>
      <c r="H91" s="11">
        <f t="shared" si="91"/>
        <v>0</v>
      </c>
      <c r="I91" s="12"/>
      <c r="J91" s="13"/>
      <c r="K91" s="11">
        <f t="shared" si="92"/>
        <v>0</v>
      </c>
      <c r="L91" s="12"/>
      <c r="M91" s="13"/>
      <c r="N91" s="11">
        <f t="shared" si="93"/>
        <v>0</v>
      </c>
      <c r="O91" s="12"/>
      <c r="P91" s="13"/>
      <c r="Q91" s="11">
        <f t="shared" si="94"/>
        <v>0</v>
      </c>
      <c r="R91" s="12"/>
      <c r="S91" s="13"/>
      <c r="T91" s="11">
        <f t="shared" si="95"/>
        <v>0</v>
      </c>
      <c r="U91" s="12"/>
      <c r="V91" s="13"/>
      <c r="W91" s="11">
        <f t="shared" si="96"/>
        <v>0</v>
      </c>
      <c r="X91" s="12"/>
      <c r="Y91" s="13"/>
      <c r="Z91" s="11">
        <f t="shared" si="97"/>
        <v>0</v>
      </c>
      <c r="AA91" s="12"/>
      <c r="AB91" s="13"/>
      <c r="AC91" s="11">
        <f t="shared" si="98"/>
        <v>0</v>
      </c>
      <c r="AD91" s="12"/>
      <c r="AE91" s="13"/>
      <c r="AF91" s="11">
        <f t="shared" si="99"/>
        <v>0</v>
      </c>
      <c r="AG91" s="12"/>
      <c r="AH91" s="13"/>
      <c r="AI91" s="11">
        <f t="shared" si="100"/>
        <v>0</v>
      </c>
      <c r="AJ91" s="12"/>
      <c r="AK91" s="13"/>
      <c r="AL91" s="11">
        <f t="shared" si="101"/>
        <v>0</v>
      </c>
      <c r="AM91" s="12"/>
      <c r="AN91" s="13"/>
      <c r="AO91" s="11">
        <f t="shared" si="102"/>
        <v>0</v>
      </c>
      <c r="AP91" s="12"/>
      <c r="AQ91" s="13"/>
      <c r="AR91" s="11">
        <f t="shared" si="103"/>
        <v>0</v>
      </c>
      <c r="AS91" s="12"/>
      <c r="AT91" s="14"/>
      <c r="AU91" s="64">
        <f>AU89/AU85</f>
        <v>0.32104752667313285</v>
      </c>
    </row>
    <row r="92" spans="1:47" ht="15.75" customHeight="1">
      <c r="A92" s="770"/>
      <c r="B92" s="773"/>
      <c r="C92" s="776"/>
      <c r="D92" s="779"/>
      <c r="E92" s="781"/>
      <c r="F92" s="53" t="s">
        <v>44</v>
      </c>
      <c r="G92" s="15"/>
      <c r="H92" s="16">
        <f t="shared" si="91"/>
        <v>0</v>
      </c>
      <c r="I92" s="17"/>
      <c r="J92" s="15"/>
      <c r="K92" s="16">
        <f t="shared" si="92"/>
        <v>0</v>
      </c>
      <c r="L92" s="17"/>
      <c r="M92" s="15"/>
      <c r="N92" s="16">
        <f t="shared" si="93"/>
        <v>0</v>
      </c>
      <c r="O92" s="17"/>
      <c r="P92" s="15"/>
      <c r="Q92" s="16">
        <f t="shared" si="94"/>
        <v>0</v>
      </c>
      <c r="R92" s="17"/>
      <c r="S92" s="15"/>
      <c r="T92" s="16">
        <f t="shared" si="95"/>
        <v>0</v>
      </c>
      <c r="U92" s="17"/>
      <c r="V92" s="15"/>
      <c r="W92" s="16">
        <f t="shared" si="96"/>
        <v>0</v>
      </c>
      <c r="X92" s="17"/>
      <c r="Y92" s="15"/>
      <c r="Z92" s="16">
        <f t="shared" si="97"/>
        <v>0</v>
      </c>
      <c r="AA92" s="17"/>
      <c r="AB92" s="15"/>
      <c r="AC92" s="16">
        <f t="shared" si="98"/>
        <v>0</v>
      </c>
      <c r="AD92" s="17"/>
      <c r="AE92" s="15"/>
      <c r="AF92" s="16">
        <f t="shared" si="99"/>
        <v>0</v>
      </c>
      <c r="AG92" s="17"/>
      <c r="AH92" s="15"/>
      <c r="AI92" s="16">
        <f t="shared" si="100"/>
        <v>0</v>
      </c>
      <c r="AJ92" s="17"/>
      <c r="AK92" s="15"/>
      <c r="AL92" s="16">
        <f t="shared" si="101"/>
        <v>0</v>
      </c>
      <c r="AM92" s="17"/>
      <c r="AN92" s="15"/>
      <c r="AO92" s="16">
        <f t="shared" si="102"/>
        <v>0</v>
      </c>
      <c r="AP92" s="17"/>
      <c r="AQ92" s="15"/>
      <c r="AR92" s="16">
        <f t="shared" si="103"/>
        <v>0</v>
      </c>
      <c r="AS92" s="17"/>
      <c r="AT92" s="18"/>
      <c r="AU92" s="65"/>
    </row>
    <row r="93" spans="1:47" ht="15.75" customHeight="1">
      <c r="A93" s="782" t="s">
        <v>22</v>
      </c>
      <c r="B93" s="550" t="s">
        <v>18</v>
      </c>
      <c r="C93" s="532" t="s">
        <v>19</v>
      </c>
      <c r="D93" s="532" t="s">
        <v>204</v>
      </c>
      <c r="E93" s="784" t="s">
        <v>21</v>
      </c>
      <c r="F93" s="500" t="s">
        <v>23</v>
      </c>
      <c r="G93" s="512" t="s">
        <v>24</v>
      </c>
      <c r="H93" s="502" t="s">
        <v>25</v>
      </c>
      <c r="I93" s="504" t="s">
        <v>26</v>
      </c>
      <c r="J93" s="512" t="s">
        <v>24</v>
      </c>
      <c r="K93" s="502" t="s">
        <v>25</v>
      </c>
      <c r="L93" s="504" t="s">
        <v>26</v>
      </c>
      <c r="M93" s="512" t="s">
        <v>24</v>
      </c>
      <c r="N93" s="502" t="s">
        <v>25</v>
      </c>
      <c r="O93" s="504" t="s">
        <v>26</v>
      </c>
      <c r="P93" s="512" t="s">
        <v>24</v>
      </c>
      <c r="Q93" s="502" t="s">
        <v>25</v>
      </c>
      <c r="R93" s="504" t="s">
        <v>26</v>
      </c>
      <c r="S93" s="512" t="s">
        <v>24</v>
      </c>
      <c r="T93" s="502" t="s">
        <v>25</v>
      </c>
      <c r="U93" s="504" t="s">
        <v>26</v>
      </c>
      <c r="V93" s="512" t="s">
        <v>24</v>
      </c>
      <c r="W93" s="502" t="s">
        <v>25</v>
      </c>
      <c r="X93" s="504" t="s">
        <v>26</v>
      </c>
      <c r="Y93" s="512" t="s">
        <v>24</v>
      </c>
      <c r="Z93" s="502" t="s">
        <v>25</v>
      </c>
      <c r="AA93" s="504" t="s">
        <v>26</v>
      </c>
      <c r="AB93" s="512" t="s">
        <v>24</v>
      </c>
      <c r="AC93" s="502" t="s">
        <v>25</v>
      </c>
      <c r="AD93" s="504" t="s">
        <v>26</v>
      </c>
      <c r="AE93" s="512" t="s">
        <v>24</v>
      </c>
      <c r="AF93" s="502" t="s">
        <v>25</v>
      </c>
      <c r="AG93" s="504" t="s">
        <v>26</v>
      </c>
      <c r="AH93" s="512" t="s">
        <v>24</v>
      </c>
      <c r="AI93" s="502" t="s">
        <v>25</v>
      </c>
      <c r="AJ93" s="504" t="s">
        <v>26</v>
      </c>
      <c r="AK93" s="512" t="s">
        <v>24</v>
      </c>
      <c r="AL93" s="502" t="s">
        <v>25</v>
      </c>
      <c r="AM93" s="504" t="s">
        <v>26</v>
      </c>
      <c r="AN93" s="512" t="s">
        <v>24</v>
      </c>
      <c r="AO93" s="502" t="s">
        <v>25</v>
      </c>
      <c r="AP93" s="504" t="s">
        <v>26</v>
      </c>
      <c r="AQ93" s="512" t="s">
        <v>24</v>
      </c>
      <c r="AR93" s="502" t="s">
        <v>25</v>
      </c>
      <c r="AS93" s="504" t="s">
        <v>26</v>
      </c>
      <c r="AT93" s="544" t="s">
        <v>24</v>
      </c>
      <c r="AU93" s="521" t="s">
        <v>27</v>
      </c>
    </row>
    <row r="94" spans="1:47" ht="15.75" customHeight="1">
      <c r="A94" s="783"/>
      <c r="B94" s="551"/>
      <c r="C94" s="533"/>
      <c r="D94" s="533"/>
      <c r="E94" s="785"/>
      <c r="F94" s="501"/>
      <c r="G94" s="513"/>
      <c r="H94" s="503"/>
      <c r="I94" s="505"/>
      <c r="J94" s="513"/>
      <c r="K94" s="503"/>
      <c r="L94" s="505"/>
      <c r="M94" s="513"/>
      <c r="N94" s="503"/>
      <c r="O94" s="505"/>
      <c r="P94" s="513"/>
      <c r="Q94" s="503"/>
      <c r="R94" s="505"/>
      <c r="S94" s="513"/>
      <c r="T94" s="503"/>
      <c r="U94" s="505"/>
      <c r="V94" s="513"/>
      <c r="W94" s="503"/>
      <c r="X94" s="505"/>
      <c r="Y94" s="513"/>
      <c r="Z94" s="503"/>
      <c r="AA94" s="505"/>
      <c r="AB94" s="513"/>
      <c r="AC94" s="503"/>
      <c r="AD94" s="505"/>
      <c r="AE94" s="513"/>
      <c r="AF94" s="503"/>
      <c r="AG94" s="505"/>
      <c r="AH94" s="513"/>
      <c r="AI94" s="503"/>
      <c r="AJ94" s="505"/>
      <c r="AK94" s="513"/>
      <c r="AL94" s="503"/>
      <c r="AM94" s="505"/>
      <c r="AN94" s="513"/>
      <c r="AO94" s="503"/>
      <c r="AP94" s="505"/>
      <c r="AQ94" s="513"/>
      <c r="AR94" s="503"/>
      <c r="AS94" s="505"/>
      <c r="AT94" s="545"/>
      <c r="AU94" s="522"/>
    </row>
    <row r="95" spans="1:47" ht="15" customHeight="1">
      <c r="A95" s="768" t="s">
        <v>491</v>
      </c>
      <c r="B95" s="771" t="s">
        <v>452</v>
      </c>
      <c r="C95" s="774">
        <v>2104</v>
      </c>
      <c r="D95" s="777"/>
      <c r="E95" s="724" t="s">
        <v>623</v>
      </c>
      <c r="F95" s="51" t="s">
        <v>31</v>
      </c>
      <c r="G95" s="13"/>
      <c r="H95" s="9">
        <f t="shared" ref="H95:H103" si="104">G95-I95</f>
        <v>0</v>
      </c>
      <c r="I95" s="10"/>
      <c r="J95" s="13"/>
      <c r="K95" s="9">
        <f t="shared" ref="K95:K103" si="105">J95-L95</f>
        <v>0</v>
      </c>
      <c r="L95" s="10"/>
      <c r="M95" s="13"/>
      <c r="N95" s="9">
        <f t="shared" ref="N95:N103" si="106">M95-O95</f>
        <v>0</v>
      </c>
      <c r="O95" s="10"/>
      <c r="P95" s="13"/>
      <c r="Q95" s="9">
        <f t="shared" ref="Q95:Q103" si="107">P95-R95</f>
        <v>0</v>
      </c>
      <c r="R95" s="10"/>
      <c r="S95" s="13"/>
      <c r="T95" s="9">
        <f t="shared" ref="T95:T103" si="108">S95-U95</f>
        <v>0</v>
      </c>
      <c r="U95" s="10"/>
      <c r="V95" s="13"/>
      <c r="W95" s="9">
        <f t="shared" ref="W95:W103" si="109">V95-X95</f>
        <v>0</v>
      </c>
      <c r="X95" s="10"/>
      <c r="Y95" s="13"/>
      <c r="Z95" s="9">
        <f t="shared" ref="Z95:Z103" si="110">Y95-AA95</f>
        <v>0</v>
      </c>
      <c r="AA95" s="10"/>
      <c r="AB95" s="13"/>
      <c r="AC95" s="9">
        <f t="shared" ref="AC95:AC103" si="111">AB95-AD95</f>
        <v>0</v>
      </c>
      <c r="AD95" s="10"/>
      <c r="AE95" s="13"/>
      <c r="AF95" s="9">
        <f t="shared" ref="AF95:AF103" si="112">AE95-AG95</f>
        <v>0</v>
      </c>
      <c r="AG95" s="10"/>
      <c r="AH95" s="13"/>
      <c r="AI95" s="9">
        <f t="shared" ref="AI95:AI103" si="113">AH95-AJ95</f>
        <v>0</v>
      </c>
      <c r="AJ95" s="10"/>
      <c r="AK95" s="13"/>
      <c r="AL95" s="9">
        <f t="shared" ref="AL95:AL103" si="114">AK95-AM95</f>
        <v>0</v>
      </c>
      <c r="AM95" s="10"/>
      <c r="AN95" s="13"/>
      <c r="AO95" s="9">
        <f t="shared" ref="AO95:AO103" si="115">AN95-AP95</f>
        <v>0</v>
      </c>
      <c r="AP95" s="10"/>
      <c r="AQ95" s="13"/>
      <c r="AR95" s="9">
        <f t="shared" ref="AR95:AR103" si="116">AQ95-AS95</f>
        <v>0</v>
      </c>
      <c r="AS95" s="10"/>
      <c r="AT95" s="3"/>
      <c r="AU95" s="4" t="s">
        <v>32</v>
      </c>
    </row>
    <row r="96" spans="1:47" ht="15.75" customHeight="1">
      <c r="A96" s="769"/>
      <c r="B96" s="772"/>
      <c r="C96" s="775"/>
      <c r="D96" s="778"/>
      <c r="E96" s="780"/>
      <c r="F96" s="52" t="s">
        <v>33</v>
      </c>
      <c r="G96" s="13"/>
      <c r="H96" s="11">
        <f t="shared" si="104"/>
        <v>0</v>
      </c>
      <c r="I96" s="12"/>
      <c r="J96" s="13"/>
      <c r="K96" s="11">
        <f t="shared" si="105"/>
        <v>0</v>
      </c>
      <c r="L96" s="12"/>
      <c r="M96" s="13"/>
      <c r="N96" s="11">
        <f t="shared" si="106"/>
        <v>0</v>
      </c>
      <c r="O96" s="12"/>
      <c r="P96" s="13"/>
      <c r="Q96" s="11">
        <f t="shared" si="107"/>
        <v>0</v>
      </c>
      <c r="R96" s="12"/>
      <c r="S96" s="13"/>
      <c r="T96" s="11">
        <f t="shared" si="108"/>
        <v>0</v>
      </c>
      <c r="U96" s="12"/>
      <c r="V96" s="13"/>
      <c r="W96" s="11">
        <f t="shared" si="109"/>
        <v>0</v>
      </c>
      <c r="X96" s="12"/>
      <c r="Y96" s="13"/>
      <c r="Z96" s="11">
        <f t="shared" si="110"/>
        <v>0</v>
      </c>
      <c r="AA96" s="12"/>
      <c r="AB96" s="13"/>
      <c r="AC96" s="11">
        <f t="shared" si="111"/>
        <v>0</v>
      </c>
      <c r="AD96" s="12"/>
      <c r="AE96" s="13"/>
      <c r="AF96" s="11">
        <f t="shared" si="112"/>
        <v>0</v>
      </c>
      <c r="AG96" s="12"/>
      <c r="AH96" s="13"/>
      <c r="AI96" s="11">
        <f t="shared" si="113"/>
        <v>0</v>
      </c>
      <c r="AJ96" s="12"/>
      <c r="AK96" s="13"/>
      <c r="AL96" s="11">
        <f t="shared" si="114"/>
        <v>0</v>
      </c>
      <c r="AM96" s="12"/>
      <c r="AN96" s="13"/>
      <c r="AO96" s="11">
        <f t="shared" si="115"/>
        <v>0</v>
      </c>
      <c r="AP96" s="12"/>
      <c r="AQ96" s="13"/>
      <c r="AR96" s="11">
        <f t="shared" si="116"/>
        <v>0</v>
      </c>
      <c r="AS96" s="12"/>
      <c r="AT96" s="3"/>
      <c r="AU96" s="63">
        <f>SUM(G95:G103,J95:J103,M95:M103,P95:P103,S95:S103,V95:V103,Y95:Y103,AB95:AB103,AE95:AE103,AH95:AH103,AK95:AK103,AN95:AN103,AQ95:AQ103,AT95:AT103)</f>
        <v>414122</v>
      </c>
    </row>
    <row r="97" spans="1:47" ht="15.75" customHeight="1">
      <c r="A97" s="769"/>
      <c r="B97" s="772"/>
      <c r="C97" s="775"/>
      <c r="D97" s="778"/>
      <c r="E97" s="780"/>
      <c r="F97" s="52" t="s">
        <v>34</v>
      </c>
      <c r="G97" s="13"/>
      <c r="H97" s="11">
        <f t="shared" si="104"/>
        <v>0</v>
      </c>
      <c r="I97" s="12"/>
      <c r="J97" s="13"/>
      <c r="K97" s="11">
        <f t="shared" si="105"/>
        <v>0</v>
      </c>
      <c r="L97" s="12"/>
      <c r="M97" s="13"/>
      <c r="N97" s="11">
        <f t="shared" si="106"/>
        <v>0</v>
      </c>
      <c r="O97" s="12"/>
      <c r="P97" s="13"/>
      <c r="Q97" s="11">
        <f t="shared" si="107"/>
        <v>0</v>
      </c>
      <c r="R97" s="12"/>
      <c r="S97" s="13"/>
      <c r="T97" s="11">
        <f t="shared" si="108"/>
        <v>0</v>
      </c>
      <c r="U97" s="12"/>
      <c r="V97" s="13"/>
      <c r="W97" s="11">
        <f t="shared" si="109"/>
        <v>0</v>
      </c>
      <c r="X97" s="12"/>
      <c r="Y97" s="13"/>
      <c r="Z97" s="11">
        <f t="shared" si="110"/>
        <v>0</v>
      </c>
      <c r="AA97" s="12"/>
      <c r="AB97" s="13"/>
      <c r="AC97" s="11">
        <f t="shared" si="111"/>
        <v>0</v>
      </c>
      <c r="AD97" s="12"/>
      <c r="AE97" s="13"/>
      <c r="AF97" s="11">
        <f t="shared" si="112"/>
        <v>0</v>
      </c>
      <c r="AG97" s="12"/>
      <c r="AH97" s="13"/>
      <c r="AI97" s="11">
        <f t="shared" si="113"/>
        <v>0</v>
      </c>
      <c r="AJ97" s="12"/>
      <c r="AK97" s="13"/>
      <c r="AL97" s="11">
        <f t="shared" si="114"/>
        <v>0</v>
      </c>
      <c r="AM97" s="12"/>
      <c r="AN97" s="13"/>
      <c r="AO97" s="11">
        <f t="shared" si="115"/>
        <v>0</v>
      </c>
      <c r="AP97" s="12"/>
      <c r="AQ97" s="13"/>
      <c r="AR97" s="11">
        <f t="shared" si="116"/>
        <v>0</v>
      </c>
      <c r="AS97" s="12"/>
      <c r="AT97" s="3"/>
      <c r="AU97" s="7" t="s">
        <v>35</v>
      </c>
    </row>
    <row r="98" spans="1:47" ht="15.75" customHeight="1">
      <c r="A98" s="769"/>
      <c r="B98" s="772"/>
      <c r="C98" s="775"/>
      <c r="D98" s="778"/>
      <c r="E98" s="780"/>
      <c r="F98" s="52" t="s">
        <v>36</v>
      </c>
      <c r="G98" s="13"/>
      <c r="H98" s="11">
        <f t="shared" si="104"/>
        <v>0</v>
      </c>
      <c r="I98" s="12"/>
      <c r="J98" s="13"/>
      <c r="K98" s="11">
        <f t="shared" si="105"/>
        <v>0</v>
      </c>
      <c r="L98" s="12"/>
      <c r="M98" s="13"/>
      <c r="N98" s="11">
        <f t="shared" si="106"/>
        <v>0</v>
      </c>
      <c r="O98" s="12"/>
      <c r="P98" s="13"/>
      <c r="Q98" s="11">
        <f t="shared" si="107"/>
        <v>0</v>
      </c>
      <c r="R98" s="12"/>
      <c r="S98" s="13"/>
      <c r="T98" s="11">
        <f t="shared" si="108"/>
        <v>0</v>
      </c>
      <c r="U98" s="12"/>
      <c r="V98" s="13"/>
      <c r="W98" s="11">
        <f t="shared" si="109"/>
        <v>0</v>
      </c>
      <c r="X98" s="12"/>
      <c r="Y98" s="13"/>
      <c r="Z98" s="11">
        <f t="shared" si="110"/>
        <v>0</v>
      </c>
      <c r="AA98" s="12"/>
      <c r="AB98" s="13"/>
      <c r="AC98" s="11">
        <f t="shared" si="111"/>
        <v>0</v>
      </c>
      <c r="AD98" s="12"/>
      <c r="AE98" s="13"/>
      <c r="AF98" s="11">
        <f t="shared" si="112"/>
        <v>0</v>
      </c>
      <c r="AG98" s="12"/>
      <c r="AH98" s="13"/>
      <c r="AI98" s="11">
        <f t="shared" si="113"/>
        <v>0</v>
      </c>
      <c r="AJ98" s="12"/>
      <c r="AK98" s="13"/>
      <c r="AL98" s="11">
        <f t="shared" si="114"/>
        <v>0</v>
      </c>
      <c r="AM98" s="12"/>
      <c r="AN98" s="13"/>
      <c r="AO98" s="11">
        <f t="shared" si="115"/>
        <v>0</v>
      </c>
      <c r="AP98" s="12"/>
      <c r="AQ98" s="13"/>
      <c r="AR98" s="11">
        <f t="shared" si="116"/>
        <v>0</v>
      </c>
      <c r="AS98" s="12"/>
      <c r="AT98" s="3"/>
      <c r="AU98" s="63">
        <f>SUM(H95:H103,K95:K103,N95:N103,Q95:Q103,T95:T103,W95:W103,Z95:Z103,AC95:AC103,Z95:Z103,AF95:AF103,AI95:AI103,AL95:AL103,AO95:AO103,AR95:AR103)</f>
        <v>-13350</v>
      </c>
    </row>
    <row r="99" spans="1:47" ht="15" customHeight="1">
      <c r="A99" s="769"/>
      <c r="B99" s="772"/>
      <c r="C99" s="775"/>
      <c r="D99" s="778"/>
      <c r="E99" s="780"/>
      <c r="F99" s="52" t="s">
        <v>37</v>
      </c>
      <c r="G99" s="13"/>
      <c r="H99" s="11">
        <f t="shared" si="104"/>
        <v>0</v>
      </c>
      <c r="I99" s="12"/>
      <c r="J99" s="13"/>
      <c r="K99" s="11">
        <f t="shared" si="105"/>
        <v>0</v>
      </c>
      <c r="L99" s="12"/>
      <c r="M99" s="13"/>
      <c r="N99" s="11">
        <f t="shared" si="106"/>
        <v>0</v>
      </c>
      <c r="O99" s="12"/>
      <c r="P99" s="13"/>
      <c r="Q99" s="11">
        <f t="shared" si="107"/>
        <v>0</v>
      </c>
      <c r="R99" s="12"/>
      <c r="S99" s="13"/>
      <c r="T99" s="11">
        <f t="shared" si="108"/>
        <v>0</v>
      </c>
      <c r="U99" s="12"/>
      <c r="V99" s="13"/>
      <c r="W99" s="11">
        <f t="shared" si="109"/>
        <v>0</v>
      </c>
      <c r="X99" s="12"/>
      <c r="Y99" s="13"/>
      <c r="Z99" s="11">
        <f t="shared" si="110"/>
        <v>0</v>
      </c>
      <c r="AA99" s="12"/>
      <c r="AB99" s="13"/>
      <c r="AC99" s="11">
        <f t="shared" si="111"/>
        <v>0</v>
      </c>
      <c r="AD99" s="12"/>
      <c r="AE99" s="13"/>
      <c r="AF99" s="11">
        <f t="shared" si="112"/>
        <v>0</v>
      </c>
      <c r="AG99" s="12"/>
      <c r="AH99" s="13"/>
      <c r="AI99" s="11">
        <f t="shared" si="113"/>
        <v>0</v>
      </c>
      <c r="AJ99" s="12"/>
      <c r="AK99" s="13"/>
      <c r="AL99" s="11">
        <f t="shared" si="114"/>
        <v>0</v>
      </c>
      <c r="AM99" s="12"/>
      <c r="AN99" s="13"/>
      <c r="AO99" s="11">
        <f t="shared" si="115"/>
        <v>0</v>
      </c>
      <c r="AP99" s="12"/>
      <c r="AQ99" s="13"/>
      <c r="AR99" s="11">
        <f t="shared" si="116"/>
        <v>0</v>
      </c>
      <c r="AS99" s="12"/>
      <c r="AT99" s="3"/>
      <c r="AU99" s="7" t="s">
        <v>38</v>
      </c>
    </row>
    <row r="100" spans="1:47" ht="15.75" customHeight="1">
      <c r="A100" s="769"/>
      <c r="B100" s="772"/>
      <c r="C100" s="775"/>
      <c r="D100" s="778"/>
      <c r="E100" s="780"/>
      <c r="F100" s="52" t="s">
        <v>40</v>
      </c>
      <c r="G100" s="13">
        <v>297122</v>
      </c>
      <c r="H100" s="11">
        <f t="shared" si="104"/>
        <v>0</v>
      </c>
      <c r="I100" s="12">
        <v>297122</v>
      </c>
      <c r="J100" s="13"/>
      <c r="K100" s="11">
        <f t="shared" si="105"/>
        <v>0</v>
      </c>
      <c r="L100" s="12"/>
      <c r="M100" s="13"/>
      <c r="N100" s="11">
        <f t="shared" si="106"/>
        <v>0</v>
      </c>
      <c r="O100" s="12"/>
      <c r="P100" s="13">
        <v>117000</v>
      </c>
      <c r="Q100" s="11">
        <f t="shared" si="107"/>
        <v>-13350</v>
      </c>
      <c r="R100" s="12">
        <v>130350</v>
      </c>
      <c r="S100" s="13"/>
      <c r="T100" s="11">
        <f t="shared" si="108"/>
        <v>0</v>
      </c>
      <c r="U100" s="12"/>
      <c r="V100" s="13"/>
      <c r="W100" s="11">
        <f t="shared" si="109"/>
        <v>0</v>
      </c>
      <c r="X100" s="12"/>
      <c r="Y100" s="13"/>
      <c r="Z100" s="11">
        <f t="shared" si="110"/>
        <v>0</v>
      </c>
      <c r="AA100" s="12"/>
      <c r="AB100" s="13"/>
      <c r="AC100" s="11">
        <f t="shared" si="111"/>
        <v>0</v>
      </c>
      <c r="AD100" s="12"/>
      <c r="AE100" s="13"/>
      <c r="AF100" s="11">
        <f t="shared" si="112"/>
        <v>0</v>
      </c>
      <c r="AG100" s="12"/>
      <c r="AH100" s="13"/>
      <c r="AI100" s="11">
        <f t="shared" si="113"/>
        <v>0</v>
      </c>
      <c r="AJ100" s="12"/>
      <c r="AK100" s="13"/>
      <c r="AL100" s="11">
        <f t="shared" si="114"/>
        <v>0</v>
      </c>
      <c r="AM100" s="12"/>
      <c r="AN100" s="13"/>
      <c r="AO100" s="11">
        <f t="shared" si="115"/>
        <v>0</v>
      </c>
      <c r="AP100" s="12"/>
      <c r="AQ100" s="13"/>
      <c r="AR100" s="11">
        <f t="shared" si="116"/>
        <v>0</v>
      </c>
      <c r="AS100" s="12"/>
      <c r="AT100" s="3"/>
      <c r="AU100" s="63">
        <f>SUM(I95:I103,L95:L103,O95:O103,R95:R103,U95:U103,X95:X103,AA95:AA103,AD95:AD103,AG95:AG103,AJ95:AJ103,AM95:AM103,AP95:AP103,AS95:AS103)</f>
        <v>427472</v>
      </c>
    </row>
    <row r="101" spans="1:47" ht="15.75" customHeight="1">
      <c r="A101" s="769"/>
      <c r="B101" s="772"/>
      <c r="C101" s="775"/>
      <c r="D101" s="778"/>
      <c r="E101" s="780"/>
      <c r="F101" s="52" t="s">
        <v>41</v>
      </c>
      <c r="G101" s="13"/>
      <c r="H101" s="11">
        <f t="shared" si="104"/>
        <v>0</v>
      </c>
      <c r="I101" s="12"/>
      <c r="J101" s="13"/>
      <c r="K101" s="11">
        <f t="shared" si="105"/>
        <v>0</v>
      </c>
      <c r="L101" s="12"/>
      <c r="M101" s="13"/>
      <c r="N101" s="11">
        <f t="shared" si="106"/>
        <v>0</v>
      </c>
      <c r="O101" s="12"/>
      <c r="P101" s="13"/>
      <c r="Q101" s="11">
        <f t="shared" si="107"/>
        <v>0</v>
      </c>
      <c r="R101" s="12"/>
      <c r="S101" s="13"/>
      <c r="T101" s="11">
        <f t="shared" si="108"/>
        <v>0</v>
      </c>
      <c r="U101" s="12"/>
      <c r="V101" s="13"/>
      <c r="W101" s="11">
        <f t="shared" si="109"/>
        <v>0</v>
      </c>
      <c r="X101" s="12"/>
      <c r="Y101" s="13"/>
      <c r="Z101" s="11">
        <f t="shared" si="110"/>
        <v>0</v>
      </c>
      <c r="AA101" s="12"/>
      <c r="AB101" s="13"/>
      <c r="AC101" s="11">
        <f t="shared" si="111"/>
        <v>0</v>
      </c>
      <c r="AD101" s="12"/>
      <c r="AE101" s="13"/>
      <c r="AF101" s="11">
        <f t="shared" si="112"/>
        <v>0</v>
      </c>
      <c r="AG101" s="12"/>
      <c r="AH101" s="13"/>
      <c r="AI101" s="11">
        <f t="shared" si="113"/>
        <v>0</v>
      </c>
      <c r="AJ101" s="12"/>
      <c r="AK101" s="13"/>
      <c r="AL101" s="11">
        <f t="shared" si="114"/>
        <v>0</v>
      </c>
      <c r="AM101" s="12"/>
      <c r="AN101" s="13"/>
      <c r="AO101" s="11">
        <f t="shared" si="115"/>
        <v>0</v>
      </c>
      <c r="AP101" s="12"/>
      <c r="AQ101" s="13"/>
      <c r="AR101" s="11">
        <f t="shared" si="116"/>
        <v>0</v>
      </c>
      <c r="AS101" s="12"/>
      <c r="AT101" s="3"/>
      <c r="AU101" s="7" t="s">
        <v>42</v>
      </c>
    </row>
    <row r="102" spans="1:47" ht="15.75" customHeight="1">
      <c r="A102" s="769"/>
      <c r="B102" s="772"/>
      <c r="C102" s="775"/>
      <c r="D102" s="778"/>
      <c r="E102" s="780"/>
      <c r="F102" s="52" t="s">
        <v>43</v>
      </c>
      <c r="G102" s="13"/>
      <c r="H102" s="11">
        <f t="shared" si="104"/>
        <v>0</v>
      </c>
      <c r="I102" s="12"/>
      <c r="J102" s="13"/>
      <c r="K102" s="11">
        <f t="shared" si="105"/>
        <v>0</v>
      </c>
      <c r="L102" s="12"/>
      <c r="M102" s="13"/>
      <c r="N102" s="11">
        <f t="shared" si="106"/>
        <v>0</v>
      </c>
      <c r="O102" s="12"/>
      <c r="P102" s="13"/>
      <c r="Q102" s="11">
        <f t="shared" si="107"/>
        <v>0</v>
      </c>
      <c r="R102" s="12"/>
      <c r="S102" s="13"/>
      <c r="T102" s="11">
        <f t="shared" si="108"/>
        <v>0</v>
      </c>
      <c r="U102" s="12"/>
      <c r="V102" s="13"/>
      <c r="W102" s="11">
        <f t="shared" si="109"/>
        <v>0</v>
      </c>
      <c r="X102" s="12"/>
      <c r="Y102" s="13"/>
      <c r="Z102" s="11">
        <f t="shared" si="110"/>
        <v>0</v>
      </c>
      <c r="AA102" s="12"/>
      <c r="AB102" s="13"/>
      <c r="AC102" s="11">
        <f t="shared" si="111"/>
        <v>0</v>
      </c>
      <c r="AD102" s="12"/>
      <c r="AE102" s="13"/>
      <c r="AF102" s="11">
        <f t="shared" si="112"/>
        <v>0</v>
      </c>
      <c r="AG102" s="12"/>
      <c r="AH102" s="13"/>
      <c r="AI102" s="11">
        <f t="shared" si="113"/>
        <v>0</v>
      </c>
      <c r="AJ102" s="12"/>
      <c r="AK102" s="13"/>
      <c r="AL102" s="11">
        <f t="shared" si="114"/>
        <v>0</v>
      </c>
      <c r="AM102" s="12"/>
      <c r="AN102" s="13"/>
      <c r="AO102" s="11">
        <f t="shared" si="115"/>
        <v>0</v>
      </c>
      <c r="AP102" s="12"/>
      <c r="AQ102" s="13"/>
      <c r="AR102" s="11">
        <f t="shared" si="116"/>
        <v>0</v>
      </c>
      <c r="AS102" s="12"/>
      <c r="AT102" s="3"/>
      <c r="AU102" s="64">
        <f>AU100/AU96</f>
        <v>1.0322368770555537</v>
      </c>
    </row>
    <row r="103" spans="1:47" ht="15" customHeight="1">
      <c r="A103" s="770"/>
      <c r="B103" s="773"/>
      <c r="C103" s="776"/>
      <c r="D103" s="779"/>
      <c r="E103" s="781"/>
      <c r="F103" s="53" t="s">
        <v>44</v>
      </c>
      <c r="G103" s="15"/>
      <c r="H103" s="16">
        <f t="shared" si="104"/>
        <v>0</v>
      </c>
      <c r="I103" s="17"/>
      <c r="J103" s="15"/>
      <c r="K103" s="16">
        <f t="shared" si="105"/>
        <v>0</v>
      </c>
      <c r="L103" s="17"/>
      <c r="M103" s="15"/>
      <c r="N103" s="16">
        <f t="shared" si="106"/>
        <v>0</v>
      </c>
      <c r="O103" s="17"/>
      <c r="P103" s="15"/>
      <c r="Q103" s="16">
        <f t="shared" si="107"/>
        <v>0</v>
      </c>
      <c r="R103" s="17"/>
      <c r="S103" s="15"/>
      <c r="T103" s="16">
        <f t="shared" si="108"/>
        <v>0</v>
      </c>
      <c r="U103" s="17"/>
      <c r="V103" s="15"/>
      <c r="W103" s="16">
        <f t="shared" si="109"/>
        <v>0</v>
      </c>
      <c r="X103" s="17"/>
      <c r="Y103" s="15"/>
      <c r="Z103" s="16">
        <f t="shared" si="110"/>
        <v>0</v>
      </c>
      <c r="AA103" s="17"/>
      <c r="AB103" s="15"/>
      <c r="AC103" s="16">
        <f t="shared" si="111"/>
        <v>0</v>
      </c>
      <c r="AD103" s="17"/>
      <c r="AE103" s="15"/>
      <c r="AF103" s="16">
        <f t="shared" si="112"/>
        <v>0</v>
      </c>
      <c r="AG103" s="17"/>
      <c r="AH103" s="15"/>
      <c r="AI103" s="16">
        <f t="shared" si="113"/>
        <v>0</v>
      </c>
      <c r="AJ103" s="17"/>
      <c r="AK103" s="15"/>
      <c r="AL103" s="16">
        <f t="shared" si="114"/>
        <v>0</v>
      </c>
      <c r="AM103" s="17"/>
      <c r="AN103" s="15"/>
      <c r="AO103" s="16">
        <f t="shared" si="115"/>
        <v>0</v>
      </c>
      <c r="AP103" s="17"/>
      <c r="AQ103" s="15"/>
      <c r="AR103" s="16">
        <f t="shared" si="116"/>
        <v>0</v>
      </c>
      <c r="AS103" s="17"/>
      <c r="AT103" s="8"/>
      <c r="AU103" s="65"/>
    </row>
    <row r="104" spans="1:47">
      <c r="A104" s="782" t="s">
        <v>22</v>
      </c>
      <c r="B104" s="550" t="s">
        <v>18</v>
      </c>
      <c r="C104" s="532" t="s">
        <v>19</v>
      </c>
      <c r="D104" s="532" t="s">
        <v>204</v>
      </c>
      <c r="E104" s="784" t="s">
        <v>21</v>
      </c>
      <c r="F104" s="500" t="s">
        <v>23</v>
      </c>
      <c r="G104" s="512" t="s">
        <v>24</v>
      </c>
      <c r="H104" s="502" t="s">
        <v>25</v>
      </c>
      <c r="I104" s="504" t="s">
        <v>26</v>
      </c>
      <c r="J104" s="512" t="s">
        <v>24</v>
      </c>
      <c r="K104" s="502" t="s">
        <v>25</v>
      </c>
      <c r="L104" s="504" t="s">
        <v>26</v>
      </c>
      <c r="M104" s="512" t="s">
        <v>24</v>
      </c>
      <c r="N104" s="502" t="s">
        <v>25</v>
      </c>
      <c r="O104" s="504" t="s">
        <v>26</v>
      </c>
      <c r="P104" s="512" t="s">
        <v>24</v>
      </c>
      <c r="Q104" s="502" t="s">
        <v>25</v>
      </c>
      <c r="R104" s="504" t="s">
        <v>26</v>
      </c>
      <c r="S104" s="512" t="s">
        <v>24</v>
      </c>
      <c r="T104" s="502" t="s">
        <v>25</v>
      </c>
      <c r="U104" s="504" t="s">
        <v>26</v>
      </c>
      <c r="V104" s="512" t="s">
        <v>24</v>
      </c>
      <c r="W104" s="502" t="s">
        <v>25</v>
      </c>
      <c r="X104" s="504" t="s">
        <v>26</v>
      </c>
      <c r="Y104" s="512" t="s">
        <v>24</v>
      </c>
      <c r="Z104" s="502" t="s">
        <v>25</v>
      </c>
      <c r="AA104" s="504" t="s">
        <v>26</v>
      </c>
      <c r="AB104" s="512" t="s">
        <v>24</v>
      </c>
      <c r="AC104" s="502" t="s">
        <v>25</v>
      </c>
      <c r="AD104" s="504" t="s">
        <v>26</v>
      </c>
      <c r="AE104" s="512" t="s">
        <v>24</v>
      </c>
      <c r="AF104" s="502" t="s">
        <v>25</v>
      </c>
      <c r="AG104" s="504" t="s">
        <v>26</v>
      </c>
      <c r="AH104" s="512" t="s">
        <v>24</v>
      </c>
      <c r="AI104" s="502" t="s">
        <v>25</v>
      </c>
      <c r="AJ104" s="504" t="s">
        <v>26</v>
      </c>
      <c r="AK104" s="512" t="s">
        <v>24</v>
      </c>
      <c r="AL104" s="502" t="s">
        <v>25</v>
      </c>
      <c r="AM104" s="504" t="s">
        <v>26</v>
      </c>
      <c r="AN104" s="512" t="s">
        <v>24</v>
      </c>
      <c r="AO104" s="502" t="s">
        <v>25</v>
      </c>
      <c r="AP104" s="504" t="s">
        <v>26</v>
      </c>
      <c r="AQ104" s="512" t="s">
        <v>24</v>
      </c>
      <c r="AR104" s="502" t="s">
        <v>25</v>
      </c>
      <c r="AS104" s="504" t="s">
        <v>26</v>
      </c>
      <c r="AT104" s="612" t="s">
        <v>24</v>
      </c>
      <c r="AU104" s="521" t="s">
        <v>27</v>
      </c>
    </row>
    <row r="105" spans="1:47">
      <c r="A105" s="783"/>
      <c r="B105" s="551"/>
      <c r="C105" s="533"/>
      <c r="D105" s="533"/>
      <c r="E105" s="785"/>
      <c r="F105" s="501"/>
      <c r="G105" s="513"/>
      <c r="H105" s="503"/>
      <c r="I105" s="505"/>
      <c r="J105" s="513"/>
      <c r="K105" s="503"/>
      <c r="L105" s="505"/>
      <c r="M105" s="513"/>
      <c r="N105" s="503"/>
      <c r="O105" s="505"/>
      <c r="P105" s="513"/>
      <c r="Q105" s="503"/>
      <c r="R105" s="505"/>
      <c r="S105" s="513"/>
      <c r="T105" s="503"/>
      <c r="U105" s="505"/>
      <c r="V105" s="513"/>
      <c r="W105" s="503"/>
      <c r="X105" s="505"/>
      <c r="Y105" s="513"/>
      <c r="Z105" s="503"/>
      <c r="AA105" s="505"/>
      <c r="AB105" s="513"/>
      <c r="AC105" s="503"/>
      <c r="AD105" s="505"/>
      <c r="AE105" s="513"/>
      <c r="AF105" s="503"/>
      <c r="AG105" s="505"/>
      <c r="AH105" s="513"/>
      <c r="AI105" s="503"/>
      <c r="AJ105" s="505"/>
      <c r="AK105" s="513"/>
      <c r="AL105" s="503"/>
      <c r="AM105" s="505"/>
      <c r="AN105" s="513"/>
      <c r="AO105" s="503"/>
      <c r="AP105" s="505"/>
      <c r="AQ105" s="513"/>
      <c r="AR105" s="503"/>
      <c r="AS105" s="505"/>
      <c r="AT105" s="596"/>
      <c r="AU105" s="522"/>
    </row>
    <row r="106" spans="1:47" ht="15" customHeight="1">
      <c r="A106" s="768" t="s">
        <v>205</v>
      </c>
      <c r="B106" s="771" t="s">
        <v>624</v>
      </c>
      <c r="C106" s="774">
        <v>2539</v>
      </c>
      <c r="D106" s="813" t="s">
        <v>625</v>
      </c>
      <c r="E106" s="724" t="s">
        <v>626</v>
      </c>
      <c r="F106" s="51" t="s">
        <v>31</v>
      </c>
      <c r="G106" s="13"/>
      <c r="H106" s="9">
        <f t="shared" ref="H106:H114" si="117">G106-I106</f>
        <v>0</v>
      </c>
      <c r="I106" s="10"/>
      <c r="J106" s="13"/>
      <c r="K106" s="9">
        <f t="shared" ref="K106:K114" si="118">J106-L106</f>
        <v>0</v>
      </c>
      <c r="L106" s="10"/>
      <c r="M106" s="13"/>
      <c r="N106" s="9">
        <f t="shared" ref="N106:N114" si="119">M106-O106</f>
        <v>0</v>
      </c>
      <c r="O106" s="10"/>
      <c r="P106" s="13"/>
      <c r="Q106" s="9">
        <f t="shared" ref="Q106:Q114" si="120">P106-R106</f>
        <v>0</v>
      </c>
      <c r="R106" s="10"/>
      <c r="S106" s="13"/>
      <c r="T106" s="9">
        <f t="shared" ref="T106:T114" si="121">S106-U106</f>
        <v>0</v>
      </c>
      <c r="U106" s="10"/>
      <c r="V106" s="13"/>
      <c r="W106" s="9">
        <f t="shared" ref="W106:W114" si="122">V106-X106</f>
        <v>0</v>
      </c>
      <c r="X106" s="10"/>
      <c r="Y106" s="13"/>
      <c r="Z106" s="9">
        <f t="shared" ref="Z106:Z114" si="123">Y106-AA106</f>
        <v>0</v>
      </c>
      <c r="AA106" s="10"/>
      <c r="AB106" s="13"/>
      <c r="AC106" s="9">
        <f t="shared" ref="AC106:AC114" si="124">AB106-AD106</f>
        <v>0</v>
      </c>
      <c r="AD106" s="10"/>
      <c r="AE106" s="13"/>
      <c r="AF106" s="9">
        <f t="shared" ref="AF106:AF114" si="125">AE106-AG106</f>
        <v>0</v>
      </c>
      <c r="AG106" s="10"/>
      <c r="AH106" s="13"/>
      <c r="AI106" s="9">
        <f t="shared" ref="AI106:AI114" si="126">AH106-AJ106</f>
        <v>0</v>
      </c>
      <c r="AJ106" s="10"/>
      <c r="AK106" s="13"/>
      <c r="AL106" s="9">
        <f t="shared" ref="AL106:AL114" si="127">AK106-AM106</f>
        <v>0</v>
      </c>
      <c r="AM106" s="10"/>
      <c r="AN106" s="13"/>
      <c r="AO106" s="9">
        <f t="shared" ref="AO106:AO114" si="128">AN106-AP106</f>
        <v>0</v>
      </c>
      <c r="AP106" s="10"/>
      <c r="AQ106" s="13"/>
      <c r="AR106" s="9">
        <f t="shared" ref="AR106:AR114" si="129">AQ106-AS106</f>
        <v>0</v>
      </c>
      <c r="AS106" s="10"/>
      <c r="AT106" s="22"/>
      <c r="AU106" s="4" t="s">
        <v>32</v>
      </c>
    </row>
    <row r="107" spans="1:47">
      <c r="A107" s="769"/>
      <c r="B107" s="772"/>
      <c r="C107" s="775"/>
      <c r="D107" s="814"/>
      <c r="E107" s="780"/>
      <c r="F107" s="52" t="s">
        <v>33</v>
      </c>
      <c r="G107" s="13"/>
      <c r="H107" s="11">
        <f t="shared" si="117"/>
        <v>0</v>
      </c>
      <c r="I107" s="12"/>
      <c r="J107" s="13"/>
      <c r="K107" s="11">
        <f t="shared" si="118"/>
        <v>0</v>
      </c>
      <c r="L107" s="12"/>
      <c r="M107" s="13"/>
      <c r="N107" s="11">
        <f t="shared" si="119"/>
        <v>0</v>
      </c>
      <c r="O107" s="12"/>
      <c r="P107" s="13"/>
      <c r="Q107" s="11">
        <f t="shared" si="120"/>
        <v>0</v>
      </c>
      <c r="R107" s="12"/>
      <c r="S107" s="13"/>
      <c r="T107" s="11">
        <f t="shared" si="121"/>
        <v>0</v>
      </c>
      <c r="U107" s="12"/>
      <c r="V107" s="13"/>
      <c r="W107" s="11">
        <f t="shared" si="122"/>
        <v>0</v>
      </c>
      <c r="X107" s="12"/>
      <c r="Y107" s="13"/>
      <c r="Z107" s="11">
        <f t="shared" si="123"/>
        <v>0</v>
      </c>
      <c r="AA107" s="12"/>
      <c r="AB107" s="13"/>
      <c r="AC107" s="11">
        <f t="shared" si="124"/>
        <v>0</v>
      </c>
      <c r="AD107" s="12"/>
      <c r="AE107" s="13"/>
      <c r="AF107" s="11">
        <f t="shared" si="125"/>
        <v>0</v>
      </c>
      <c r="AG107" s="12"/>
      <c r="AH107" s="13"/>
      <c r="AI107" s="11">
        <f t="shared" si="126"/>
        <v>0</v>
      </c>
      <c r="AJ107" s="12"/>
      <c r="AK107" s="13"/>
      <c r="AL107" s="11">
        <f t="shared" si="127"/>
        <v>0</v>
      </c>
      <c r="AM107" s="12"/>
      <c r="AN107" s="13"/>
      <c r="AO107" s="11">
        <f t="shared" si="128"/>
        <v>0</v>
      </c>
      <c r="AP107" s="12"/>
      <c r="AQ107" s="13"/>
      <c r="AR107" s="11">
        <f t="shared" si="129"/>
        <v>0</v>
      </c>
      <c r="AS107" s="12"/>
      <c r="AT107" s="3"/>
      <c r="AU107" s="63">
        <f>SUM(G106:G114,J106:J114,M106:M114,P106:P114,S106:S114,V106:V114,Y106:Y114,AB106:AB114,AE106:AE114,AH106:AH114,AQ106:AQ114,AT106:AT114,AK106:AK114,AN106:AN114)</f>
        <v>5467889</v>
      </c>
    </row>
    <row r="108" spans="1:47">
      <c r="A108" s="769"/>
      <c r="B108" s="772"/>
      <c r="C108" s="775"/>
      <c r="D108" s="814"/>
      <c r="E108" s="780"/>
      <c r="F108" s="52" t="s">
        <v>34</v>
      </c>
      <c r="G108" s="13"/>
      <c r="H108" s="11">
        <f t="shared" si="117"/>
        <v>0</v>
      </c>
      <c r="I108" s="12"/>
      <c r="J108" s="13"/>
      <c r="K108" s="11">
        <f t="shared" si="118"/>
        <v>0</v>
      </c>
      <c r="L108" s="12"/>
      <c r="M108" s="13"/>
      <c r="N108" s="11">
        <f t="shared" si="119"/>
        <v>0</v>
      </c>
      <c r="O108" s="12"/>
      <c r="P108" s="13"/>
      <c r="Q108" s="11">
        <f t="shared" si="120"/>
        <v>0</v>
      </c>
      <c r="R108" s="12"/>
      <c r="S108" s="13"/>
      <c r="T108" s="11">
        <f t="shared" si="121"/>
        <v>0</v>
      </c>
      <c r="U108" s="12"/>
      <c r="V108" s="13">
        <v>185200</v>
      </c>
      <c r="W108" s="11">
        <f t="shared" si="122"/>
        <v>-5000</v>
      </c>
      <c r="X108" s="458">
        <v>190200</v>
      </c>
      <c r="Y108" s="13"/>
      <c r="Z108" s="11">
        <f t="shared" si="123"/>
        <v>0</v>
      </c>
      <c r="AA108" s="12"/>
      <c r="AB108" s="13"/>
      <c r="AC108" s="11">
        <f t="shared" si="124"/>
        <v>0</v>
      </c>
      <c r="AD108" s="12"/>
      <c r="AE108" s="177">
        <v>242689</v>
      </c>
      <c r="AF108" s="166">
        <f t="shared" si="125"/>
        <v>0</v>
      </c>
      <c r="AG108" s="167">
        <v>242689</v>
      </c>
      <c r="AH108" s="13"/>
      <c r="AI108" s="11">
        <f t="shared" si="126"/>
        <v>0</v>
      </c>
      <c r="AJ108" s="12"/>
      <c r="AK108" s="13"/>
      <c r="AL108" s="11">
        <f t="shared" si="127"/>
        <v>0</v>
      </c>
      <c r="AM108" s="12"/>
      <c r="AN108" s="13"/>
      <c r="AO108" s="11">
        <f t="shared" si="128"/>
        <v>0</v>
      </c>
      <c r="AP108" s="12"/>
      <c r="AQ108" s="13"/>
      <c r="AR108" s="11">
        <f t="shared" si="129"/>
        <v>0</v>
      </c>
      <c r="AS108" s="12"/>
      <c r="AT108" s="3"/>
      <c r="AU108" s="7" t="s">
        <v>35</v>
      </c>
    </row>
    <row r="109" spans="1:47">
      <c r="A109" s="769"/>
      <c r="B109" s="772"/>
      <c r="C109" s="775"/>
      <c r="D109" s="814"/>
      <c r="E109" s="780"/>
      <c r="F109" s="52" t="s">
        <v>36</v>
      </c>
      <c r="G109" s="13"/>
      <c r="H109" s="11">
        <f t="shared" si="117"/>
        <v>0</v>
      </c>
      <c r="I109" s="12"/>
      <c r="J109" s="13"/>
      <c r="K109" s="11">
        <f t="shared" si="118"/>
        <v>0</v>
      </c>
      <c r="L109" s="12"/>
      <c r="M109" s="13"/>
      <c r="N109" s="11">
        <f t="shared" si="119"/>
        <v>0</v>
      </c>
      <c r="O109" s="12"/>
      <c r="P109" s="13"/>
      <c r="Q109" s="11">
        <f t="shared" si="120"/>
        <v>0</v>
      </c>
      <c r="R109" s="12"/>
      <c r="S109" s="13"/>
      <c r="T109" s="11">
        <f t="shared" si="121"/>
        <v>0</v>
      </c>
      <c r="U109" s="12"/>
      <c r="V109" s="13"/>
      <c r="W109" s="11">
        <f t="shared" si="122"/>
        <v>0</v>
      </c>
      <c r="X109" s="12"/>
      <c r="Y109" s="13"/>
      <c r="Z109" s="11">
        <f t="shared" si="123"/>
        <v>0</v>
      </c>
      <c r="AA109" s="12"/>
      <c r="AB109" s="13"/>
      <c r="AC109" s="11">
        <f t="shared" si="124"/>
        <v>0</v>
      </c>
      <c r="AD109" s="12"/>
      <c r="AE109" s="13"/>
      <c r="AF109" s="11">
        <f t="shared" si="125"/>
        <v>0</v>
      </c>
      <c r="AG109" s="12"/>
      <c r="AH109" s="13"/>
      <c r="AI109" s="11">
        <f t="shared" si="126"/>
        <v>0</v>
      </c>
      <c r="AJ109" s="12"/>
      <c r="AK109" s="13"/>
      <c r="AL109" s="11">
        <f t="shared" si="127"/>
        <v>0</v>
      </c>
      <c r="AM109" s="12"/>
      <c r="AN109" s="13"/>
      <c r="AO109" s="11">
        <f t="shared" si="128"/>
        <v>0</v>
      </c>
      <c r="AP109" s="12"/>
      <c r="AQ109" s="13"/>
      <c r="AR109" s="11">
        <f t="shared" si="129"/>
        <v>0</v>
      </c>
      <c r="AS109" s="12"/>
      <c r="AT109" s="3"/>
      <c r="AU109" s="63">
        <f>SUM(H106:H114,K106:K114,N106:N114,Q106:Q114,T106:T114,W106:W114,Z106:Z114,AC106:AC114,Z106:Z114,AF106:AF114,AI106:AI114,AR106:AR114,AL106:AL114,AO106:AO114)</f>
        <v>5035000</v>
      </c>
    </row>
    <row r="110" spans="1:47">
      <c r="A110" s="769"/>
      <c r="B110" s="772"/>
      <c r="C110" s="775"/>
      <c r="D110" s="814"/>
      <c r="E110" s="780"/>
      <c r="F110" s="52" t="s">
        <v>37</v>
      </c>
      <c r="G110" s="13"/>
      <c r="H110" s="11">
        <f t="shared" si="117"/>
        <v>0</v>
      </c>
      <c r="I110" s="12"/>
      <c r="J110" s="13"/>
      <c r="K110" s="11">
        <f t="shared" si="118"/>
        <v>0</v>
      </c>
      <c r="L110" s="12"/>
      <c r="M110" s="13"/>
      <c r="N110" s="11">
        <f t="shared" si="119"/>
        <v>0</v>
      </c>
      <c r="O110" s="12"/>
      <c r="P110" s="13"/>
      <c r="Q110" s="11">
        <f t="shared" si="120"/>
        <v>0</v>
      </c>
      <c r="R110" s="12"/>
      <c r="S110" s="13"/>
      <c r="T110" s="11">
        <f t="shared" si="121"/>
        <v>0</v>
      </c>
      <c r="U110" s="12"/>
      <c r="V110" s="13"/>
      <c r="W110" s="11">
        <f t="shared" si="122"/>
        <v>0</v>
      </c>
      <c r="X110" s="12"/>
      <c r="Y110" s="13"/>
      <c r="Z110" s="11">
        <f t="shared" si="123"/>
        <v>0</v>
      </c>
      <c r="AA110" s="12"/>
      <c r="AB110" s="13"/>
      <c r="AC110" s="11">
        <f t="shared" si="124"/>
        <v>0</v>
      </c>
      <c r="AD110" s="12"/>
      <c r="AE110" s="13"/>
      <c r="AF110" s="11">
        <f t="shared" si="125"/>
        <v>0</v>
      </c>
      <c r="AG110" s="12"/>
      <c r="AH110" s="13"/>
      <c r="AI110" s="11">
        <f t="shared" si="126"/>
        <v>0</v>
      </c>
      <c r="AJ110" s="12"/>
      <c r="AK110" s="13"/>
      <c r="AL110" s="11">
        <f t="shared" si="127"/>
        <v>0</v>
      </c>
      <c r="AM110" s="12"/>
      <c r="AN110" s="13"/>
      <c r="AO110" s="11">
        <f t="shared" si="128"/>
        <v>0</v>
      </c>
      <c r="AP110" s="12"/>
      <c r="AQ110" s="13"/>
      <c r="AR110" s="11">
        <f t="shared" si="129"/>
        <v>0</v>
      </c>
      <c r="AS110" s="12"/>
      <c r="AT110" s="3"/>
      <c r="AU110" s="7" t="s">
        <v>38</v>
      </c>
    </row>
    <row r="111" spans="1:47">
      <c r="A111" s="769"/>
      <c r="B111" s="772"/>
      <c r="C111" s="775"/>
      <c r="D111" s="814"/>
      <c r="E111" s="780"/>
      <c r="F111" s="52" t="s">
        <v>40</v>
      </c>
      <c r="G111" s="13"/>
      <c r="H111" s="11">
        <f t="shared" si="117"/>
        <v>0</v>
      </c>
      <c r="I111" s="12"/>
      <c r="J111" s="13"/>
      <c r="K111" s="11">
        <f t="shared" si="118"/>
        <v>0</v>
      </c>
      <c r="L111" s="12"/>
      <c r="M111" s="13"/>
      <c r="N111" s="11">
        <f t="shared" si="119"/>
        <v>0</v>
      </c>
      <c r="O111" s="12"/>
      <c r="P111" s="13"/>
      <c r="Q111" s="11">
        <f t="shared" si="120"/>
        <v>0</v>
      </c>
      <c r="R111" s="12"/>
      <c r="S111" s="13"/>
      <c r="T111" s="11">
        <f t="shared" si="121"/>
        <v>0</v>
      </c>
      <c r="U111" s="12"/>
      <c r="V111" s="13"/>
      <c r="W111" s="11">
        <f t="shared" si="122"/>
        <v>0</v>
      </c>
      <c r="X111" s="12"/>
      <c r="Y111" s="13"/>
      <c r="Z111" s="11">
        <f t="shared" si="123"/>
        <v>0</v>
      </c>
      <c r="AA111" s="12"/>
      <c r="AB111" s="177"/>
      <c r="AC111" s="11"/>
      <c r="AD111" s="12"/>
      <c r="AE111" s="13"/>
      <c r="AF111" s="11">
        <f t="shared" si="125"/>
        <v>0</v>
      </c>
      <c r="AG111" s="12"/>
      <c r="AH111" s="177"/>
      <c r="AI111" s="166">
        <f t="shared" si="126"/>
        <v>0</v>
      </c>
      <c r="AJ111" s="12"/>
      <c r="AK111" s="177"/>
      <c r="AL111" s="166">
        <f t="shared" si="127"/>
        <v>0</v>
      </c>
      <c r="AM111" s="167"/>
      <c r="AN111" s="465">
        <v>5040000</v>
      </c>
      <c r="AO111" s="466">
        <f t="shared" si="128"/>
        <v>5040000</v>
      </c>
      <c r="AP111" s="467"/>
      <c r="AQ111" s="13"/>
      <c r="AR111" s="11">
        <f t="shared" si="129"/>
        <v>0</v>
      </c>
      <c r="AS111" s="12"/>
      <c r="AT111" s="3"/>
      <c r="AU111" s="63">
        <f>SUM(I106:I114,L106:L114,O106:O114,R106:R114,U106:U114,X106:X114,AA106:AA114,AD106:AD114,AG106:AG114,AJ106:AJ114,AS106:AS114,AM106:AM114,AP106:AP114)</f>
        <v>432889</v>
      </c>
    </row>
    <row r="112" spans="1:47">
      <c r="A112" s="769"/>
      <c r="B112" s="772"/>
      <c r="C112" s="775"/>
      <c r="D112" s="814"/>
      <c r="E112" s="780"/>
      <c r="F112" s="52" t="s">
        <v>41</v>
      </c>
      <c r="G112" s="13"/>
      <c r="H112" s="11">
        <f t="shared" si="117"/>
        <v>0</v>
      </c>
      <c r="I112" s="12"/>
      <c r="J112" s="13"/>
      <c r="K112" s="11">
        <f t="shared" si="118"/>
        <v>0</v>
      </c>
      <c r="L112" s="12"/>
      <c r="M112" s="13"/>
      <c r="N112" s="11">
        <f t="shared" si="119"/>
        <v>0</v>
      </c>
      <c r="O112" s="12"/>
      <c r="P112" s="13"/>
      <c r="Q112" s="11">
        <f t="shared" si="120"/>
        <v>0</v>
      </c>
      <c r="R112" s="12"/>
      <c r="S112" s="13"/>
      <c r="T112" s="11">
        <f t="shared" si="121"/>
        <v>0</v>
      </c>
      <c r="U112" s="12"/>
      <c r="V112" s="13"/>
      <c r="W112" s="11">
        <f t="shared" si="122"/>
        <v>0</v>
      </c>
      <c r="X112" s="12"/>
      <c r="Y112" s="13"/>
      <c r="Z112" s="11">
        <f t="shared" si="123"/>
        <v>0</v>
      </c>
      <c r="AA112" s="12"/>
      <c r="AB112" s="13"/>
      <c r="AC112" s="11">
        <f t="shared" si="124"/>
        <v>0</v>
      </c>
      <c r="AD112" s="12"/>
      <c r="AE112" s="13"/>
      <c r="AF112" s="11">
        <f t="shared" si="125"/>
        <v>0</v>
      </c>
      <c r="AG112" s="12"/>
      <c r="AH112" s="13"/>
      <c r="AI112" s="11">
        <f t="shared" si="126"/>
        <v>0</v>
      </c>
      <c r="AJ112" s="12"/>
      <c r="AK112" s="13"/>
      <c r="AL112" s="11">
        <f t="shared" si="127"/>
        <v>0</v>
      </c>
      <c r="AM112" s="12"/>
      <c r="AN112" s="13"/>
      <c r="AO112" s="11">
        <f t="shared" si="128"/>
        <v>0</v>
      </c>
      <c r="AP112" s="12"/>
      <c r="AQ112" s="13"/>
      <c r="AR112" s="11">
        <f t="shared" si="129"/>
        <v>0</v>
      </c>
      <c r="AS112" s="12"/>
      <c r="AT112" s="3"/>
      <c r="AU112" s="7" t="s">
        <v>42</v>
      </c>
    </row>
    <row r="113" spans="1:47">
      <c r="A113" s="769"/>
      <c r="B113" s="772"/>
      <c r="C113" s="775"/>
      <c r="D113" s="814"/>
      <c r="E113" s="780"/>
      <c r="F113" s="52" t="s">
        <v>43</v>
      </c>
      <c r="G113" s="13"/>
      <c r="H113" s="11">
        <f t="shared" si="117"/>
        <v>0</v>
      </c>
      <c r="I113" s="12"/>
      <c r="J113" s="13"/>
      <c r="K113" s="11">
        <f t="shared" si="118"/>
        <v>0</v>
      </c>
      <c r="L113" s="12"/>
      <c r="M113" s="13"/>
      <c r="N113" s="11">
        <f t="shared" si="119"/>
        <v>0</v>
      </c>
      <c r="O113" s="12"/>
      <c r="P113" s="13"/>
      <c r="Q113" s="11">
        <f t="shared" si="120"/>
        <v>0</v>
      </c>
      <c r="R113" s="12"/>
      <c r="S113" s="13"/>
      <c r="T113" s="11">
        <f t="shared" si="121"/>
        <v>0</v>
      </c>
      <c r="U113" s="12"/>
      <c r="V113" s="13"/>
      <c r="W113" s="11">
        <f t="shared" si="122"/>
        <v>0</v>
      </c>
      <c r="X113" s="12"/>
      <c r="Y113" s="13"/>
      <c r="Z113" s="11">
        <f t="shared" si="123"/>
        <v>0</v>
      </c>
      <c r="AA113" s="12"/>
      <c r="AB113" s="13"/>
      <c r="AC113" s="11">
        <f t="shared" si="124"/>
        <v>0</v>
      </c>
      <c r="AD113" s="12"/>
      <c r="AE113" s="13"/>
      <c r="AF113" s="11">
        <f t="shared" si="125"/>
        <v>0</v>
      </c>
      <c r="AG113" s="12"/>
      <c r="AH113" s="13"/>
      <c r="AI113" s="11">
        <f t="shared" si="126"/>
        <v>0</v>
      </c>
      <c r="AJ113" s="12"/>
      <c r="AK113" s="13"/>
      <c r="AL113" s="11">
        <f t="shared" si="127"/>
        <v>0</v>
      </c>
      <c r="AM113" s="12"/>
      <c r="AN113" s="13"/>
      <c r="AO113" s="11">
        <f t="shared" si="128"/>
        <v>0</v>
      </c>
      <c r="AP113" s="12"/>
      <c r="AQ113" s="13"/>
      <c r="AR113" s="11">
        <f t="shared" si="129"/>
        <v>0</v>
      </c>
      <c r="AS113" s="12"/>
      <c r="AT113" s="3"/>
      <c r="AU113" s="64">
        <f>AU111/AU107</f>
        <v>7.9169310130472653E-2</v>
      </c>
    </row>
    <row r="114" spans="1:47" ht="15.75" customHeight="1">
      <c r="A114" s="770"/>
      <c r="B114" s="773"/>
      <c r="C114" s="776"/>
      <c r="D114" s="815"/>
      <c r="E114" s="781"/>
      <c r="F114" s="53" t="s">
        <v>44</v>
      </c>
      <c r="G114" s="15"/>
      <c r="H114" s="16">
        <f t="shared" si="117"/>
        <v>0</v>
      </c>
      <c r="I114" s="17"/>
      <c r="J114" s="15"/>
      <c r="K114" s="16">
        <f t="shared" si="118"/>
        <v>0</v>
      </c>
      <c r="L114" s="17"/>
      <c r="M114" s="15"/>
      <c r="N114" s="16">
        <f t="shared" si="119"/>
        <v>0</v>
      </c>
      <c r="O114" s="17"/>
      <c r="P114" s="15"/>
      <c r="Q114" s="16">
        <f t="shared" si="120"/>
        <v>0</v>
      </c>
      <c r="R114" s="17"/>
      <c r="S114" s="15"/>
      <c r="T114" s="16">
        <f t="shared" si="121"/>
        <v>0</v>
      </c>
      <c r="U114" s="17"/>
      <c r="V114" s="15"/>
      <c r="W114" s="16">
        <f t="shared" si="122"/>
        <v>0</v>
      </c>
      <c r="X114" s="17"/>
      <c r="Y114" s="15"/>
      <c r="Z114" s="16">
        <f t="shared" si="123"/>
        <v>0</v>
      </c>
      <c r="AA114" s="17"/>
      <c r="AB114" s="15"/>
      <c r="AC114" s="16">
        <f t="shared" si="124"/>
        <v>0</v>
      </c>
      <c r="AD114" s="17"/>
      <c r="AE114" s="15"/>
      <c r="AF114" s="16">
        <f t="shared" si="125"/>
        <v>0</v>
      </c>
      <c r="AG114" s="17"/>
      <c r="AH114" s="15"/>
      <c r="AI114" s="16">
        <f t="shared" si="126"/>
        <v>0</v>
      </c>
      <c r="AJ114" s="17"/>
      <c r="AK114" s="15"/>
      <c r="AL114" s="16">
        <f t="shared" si="127"/>
        <v>0</v>
      </c>
      <c r="AM114" s="17"/>
      <c r="AN114" s="15"/>
      <c r="AO114" s="16">
        <f t="shared" si="128"/>
        <v>0</v>
      </c>
      <c r="AP114" s="17"/>
      <c r="AQ114" s="15"/>
      <c r="AR114" s="16">
        <f t="shared" si="129"/>
        <v>0</v>
      </c>
      <c r="AS114" s="17"/>
      <c r="AT114" s="8"/>
      <c r="AU114" s="65"/>
    </row>
    <row r="115" spans="1:47">
      <c r="A115" s="782" t="s">
        <v>22</v>
      </c>
      <c r="B115" s="550" t="s">
        <v>18</v>
      </c>
      <c r="C115" s="532" t="s">
        <v>19</v>
      </c>
      <c r="D115" s="532" t="s">
        <v>204</v>
      </c>
      <c r="E115" s="784" t="s">
        <v>21</v>
      </c>
      <c r="F115" s="500" t="s">
        <v>23</v>
      </c>
      <c r="G115" s="512" t="s">
        <v>24</v>
      </c>
      <c r="H115" s="502" t="s">
        <v>25</v>
      </c>
      <c r="I115" s="504" t="s">
        <v>26</v>
      </c>
      <c r="J115" s="512" t="s">
        <v>24</v>
      </c>
      <c r="K115" s="502" t="s">
        <v>25</v>
      </c>
      <c r="L115" s="504" t="s">
        <v>26</v>
      </c>
      <c r="M115" s="512" t="s">
        <v>24</v>
      </c>
      <c r="N115" s="502" t="s">
        <v>25</v>
      </c>
      <c r="O115" s="504" t="s">
        <v>26</v>
      </c>
      <c r="P115" s="512" t="s">
        <v>24</v>
      </c>
      <c r="Q115" s="502" t="s">
        <v>25</v>
      </c>
      <c r="R115" s="504" t="s">
        <v>26</v>
      </c>
      <c r="S115" s="512" t="s">
        <v>24</v>
      </c>
      <c r="T115" s="502" t="s">
        <v>25</v>
      </c>
      <c r="U115" s="504" t="s">
        <v>26</v>
      </c>
      <c r="V115" s="512" t="s">
        <v>24</v>
      </c>
      <c r="W115" s="502" t="s">
        <v>25</v>
      </c>
      <c r="X115" s="504" t="s">
        <v>26</v>
      </c>
      <c r="Y115" s="512" t="s">
        <v>24</v>
      </c>
      <c r="Z115" s="502" t="s">
        <v>25</v>
      </c>
      <c r="AA115" s="504" t="s">
        <v>26</v>
      </c>
      <c r="AB115" s="512" t="s">
        <v>24</v>
      </c>
      <c r="AC115" s="502" t="s">
        <v>25</v>
      </c>
      <c r="AD115" s="504" t="s">
        <v>26</v>
      </c>
      <c r="AE115" s="512" t="s">
        <v>24</v>
      </c>
      <c r="AF115" s="502" t="s">
        <v>25</v>
      </c>
      <c r="AG115" s="504" t="s">
        <v>26</v>
      </c>
      <c r="AH115" s="512" t="s">
        <v>24</v>
      </c>
      <c r="AI115" s="502" t="s">
        <v>25</v>
      </c>
      <c r="AJ115" s="504" t="s">
        <v>26</v>
      </c>
      <c r="AK115" s="512" t="s">
        <v>24</v>
      </c>
      <c r="AL115" s="502" t="s">
        <v>25</v>
      </c>
      <c r="AM115" s="504" t="s">
        <v>26</v>
      </c>
      <c r="AN115" s="512" t="s">
        <v>24</v>
      </c>
      <c r="AO115" s="502" t="s">
        <v>25</v>
      </c>
      <c r="AP115" s="504" t="s">
        <v>26</v>
      </c>
      <c r="AQ115" s="512" t="s">
        <v>24</v>
      </c>
      <c r="AR115" s="502" t="s">
        <v>25</v>
      </c>
      <c r="AS115" s="504" t="s">
        <v>26</v>
      </c>
      <c r="AT115" s="612" t="s">
        <v>24</v>
      </c>
      <c r="AU115" s="521" t="s">
        <v>27</v>
      </c>
    </row>
    <row r="116" spans="1:47">
      <c r="A116" s="783"/>
      <c r="B116" s="551"/>
      <c r="C116" s="533"/>
      <c r="D116" s="533"/>
      <c r="E116" s="785"/>
      <c r="F116" s="501"/>
      <c r="G116" s="513"/>
      <c r="H116" s="503"/>
      <c r="I116" s="505"/>
      <c r="J116" s="513"/>
      <c r="K116" s="503"/>
      <c r="L116" s="505"/>
      <c r="M116" s="513"/>
      <c r="N116" s="503"/>
      <c r="O116" s="505"/>
      <c r="P116" s="513"/>
      <c r="Q116" s="503"/>
      <c r="R116" s="505"/>
      <c r="S116" s="513"/>
      <c r="T116" s="503"/>
      <c r="U116" s="505"/>
      <c r="V116" s="513"/>
      <c r="W116" s="503"/>
      <c r="X116" s="505"/>
      <c r="Y116" s="513"/>
      <c r="Z116" s="503"/>
      <c r="AA116" s="505"/>
      <c r="AB116" s="513"/>
      <c r="AC116" s="503"/>
      <c r="AD116" s="505"/>
      <c r="AE116" s="513"/>
      <c r="AF116" s="503"/>
      <c r="AG116" s="505"/>
      <c r="AH116" s="513"/>
      <c r="AI116" s="503"/>
      <c r="AJ116" s="505"/>
      <c r="AK116" s="513"/>
      <c r="AL116" s="503"/>
      <c r="AM116" s="505"/>
      <c r="AN116" s="513"/>
      <c r="AO116" s="503"/>
      <c r="AP116" s="505"/>
      <c r="AQ116" s="513"/>
      <c r="AR116" s="503"/>
      <c r="AS116" s="505"/>
      <c r="AT116" s="596"/>
      <c r="AU116" s="522"/>
    </row>
    <row r="117" spans="1:47" ht="15" customHeight="1">
      <c r="A117" s="768" t="s">
        <v>205</v>
      </c>
      <c r="B117" s="771" t="s">
        <v>627</v>
      </c>
      <c r="C117" s="774">
        <v>2898</v>
      </c>
      <c r="D117" s="777" t="s">
        <v>628</v>
      </c>
      <c r="E117" s="724" t="s">
        <v>629</v>
      </c>
      <c r="F117" s="51" t="s">
        <v>31</v>
      </c>
      <c r="G117" s="13"/>
      <c r="H117" s="9">
        <f t="shared" ref="H117:H125" si="130">G117-I117</f>
        <v>0</v>
      </c>
      <c r="I117" s="10"/>
      <c r="J117" s="13"/>
      <c r="K117" s="9">
        <f t="shared" ref="K117:K125" si="131">J117-L117</f>
        <v>0</v>
      </c>
      <c r="L117" s="10"/>
      <c r="M117" s="13"/>
      <c r="N117" s="9">
        <f t="shared" ref="N117:N125" si="132">M117-O117</f>
        <v>0</v>
      </c>
      <c r="O117" s="10"/>
      <c r="P117" s="13"/>
      <c r="Q117" s="9">
        <f t="shared" ref="Q117:Q125" si="133">P117-R117</f>
        <v>0</v>
      </c>
      <c r="R117" s="10"/>
      <c r="S117" s="13"/>
      <c r="T117" s="9">
        <f t="shared" ref="T117:T125" si="134">S117-U117</f>
        <v>0</v>
      </c>
      <c r="U117" s="10"/>
      <c r="V117" s="13"/>
      <c r="W117" s="9">
        <f t="shared" ref="W117:W125" si="135">V117-X117</f>
        <v>0</v>
      </c>
      <c r="X117" s="10"/>
      <c r="Y117" s="13"/>
      <c r="Z117" s="9">
        <f t="shared" ref="Z117:Z125" si="136">Y117-AA117</f>
        <v>0</v>
      </c>
      <c r="AA117" s="10"/>
      <c r="AB117" s="13"/>
      <c r="AC117" s="9">
        <f t="shared" ref="AC117:AC125" si="137">AB117-AD117</f>
        <v>0</v>
      </c>
      <c r="AD117" s="10"/>
      <c r="AE117" s="13"/>
      <c r="AF117" s="9">
        <f t="shared" ref="AF117:AF125" si="138">AE117-AG117</f>
        <v>0</v>
      </c>
      <c r="AG117" s="10"/>
      <c r="AH117" s="13"/>
      <c r="AI117" s="9">
        <f t="shared" ref="AI117:AI125" si="139">AH117-AJ117</f>
        <v>0</v>
      </c>
      <c r="AJ117" s="10"/>
      <c r="AK117" s="13"/>
      <c r="AL117" s="9">
        <f t="shared" ref="AL117:AL125" si="140">AK117-AM117</f>
        <v>0</v>
      </c>
      <c r="AM117" s="10"/>
      <c r="AN117" s="13"/>
      <c r="AO117" s="9">
        <f t="shared" ref="AO117:AO125" si="141">AN117-AP117</f>
        <v>0</v>
      </c>
      <c r="AP117" s="10"/>
      <c r="AQ117" s="13"/>
      <c r="AR117" s="9">
        <f t="shared" ref="AR117:AR125" si="142">AQ117-AS117</f>
        <v>0</v>
      </c>
      <c r="AS117" s="10"/>
      <c r="AT117" s="14"/>
      <c r="AU117" s="4" t="s">
        <v>32</v>
      </c>
    </row>
    <row r="118" spans="1:47">
      <c r="A118" s="769"/>
      <c r="B118" s="772"/>
      <c r="C118" s="775"/>
      <c r="D118" s="778"/>
      <c r="E118" s="780"/>
      <c r="F118" s="52" t="s">
        <v>33</v>
      </c>
      <c r="G118" s="13"/>
      <c r="H118" s="11">
        <f t="shared" si="130"/>
        <v>0</v>
      </c>
      <c r="I118" s="12"/>
      <c r="J118" s="13"/>
      <c r="K118" s="11">
        <f t="shared" si="131"/>
        <v>0</v>
      </c>
      <c r="L118" s="12"/>
      <c r="M118" s="13"/>
      <c r="N118" s="11">
        <f t="shared" si="132"/>
        <v>0</v>
      </c>
      <c r="O118" s="12"/>
      <c r="P118" s="13"/>
      <c r="Q118" s="11">
        <f t="shared" si="133"/>
        <v>0</v>
      </c>
      <c r="R118" s="12"/>
      <c r="S118" s="13"/>
      <c r="T118" s="11">
        <f t="shared" si="134"/>
        <v>0</v>
      </c>
      <c r="U118" s="12"/>
      <c r="V118" s="13"/>
      <c r="W118" s="11">
        <f t="shared" si="135"/>
        <v>0</v>
      </c>
      <c r="X118" s="12"/>
      <c r="Y118" s="13"/>
      <c r="Z118" s="11">
        <f t="shared" si="136"/>
        <v>0</v>
      </c>
      <c r="AA118" s="12"/>
      <c r="AB118" s="13"/>
      <c r="AC118" s="11">
        <f t="shared" si="137"/>
        <v>0</v>
      </c>
      <c r="AD118" s="12"/>
      <c r="AE118" s="13"/>
      <c r="AF118" s="11">
        <f t="shared" si="138"/>
        <v>0</v>
      </c>
      <c r="AG118" s="12"/>
      <c r="AH118" s="13"/>
      <c r="AI118" s="11">
        <f t="shared" si="139"/>
        <v>0</v>
      </c>
      <c r="AJ118" s="12"/>
      <c r="AK118" s="13"/>
      <c r="AL118" s="11">
        <f t="shared" si="140"/>
        <v>0</v>
      </c>
      <c r="AM118" s="12"/>
      <c r="AN118" s="13"/>
      <c r="AO118" s="11">
        <f t="shared" si="141"/>
        <v>0</v>
      </c>
      <c r="AP118" s="12"/>
      <c r="AQ118" s="13"/>
      <c r="AR118" s="11">
        <f t="shared" si="142"/>
        <v>0</v>
      </c>
      <c r="AS118" s="12"/>
      <c r="AT118" s="14"/>
      <c r="AU118" s="63">
        <f>SUM(G117:G125,J117:J125,M117:M125,P117:P125,S117:S125,V117:V125,Y117:Y125,AB117:AB125,AE117:AE125,AH117:AH125,AQ117:AQ125,AT117:AT125,AK117:AK125,AN117:AN125)</f>
        <v>746000</v>
      </c>
    </row>
    <row r="119" spans="1:47">
      <c r="A119" s="769"/>
      <c r="B119" s="772"/>
      <c r="C119" s="775"/>
      <c r="D119" s="778"/>
      <c r="E119" s="780"/>
      <c r="F119" s="52" t="s">
        <v>34</v>
      </c>
      <c r="G119" s="13"/>
      <c r="H119" s="11">
        <f t="shared" si="130"/>
        <v>0</v>
      </c>
      <c r="I119" s="12"/>
      <c r="J119" s="13"/>
      <c r="K119" s="11">
        <f t="shared" si="131"/>
        <v>0</v>
      </c>
      <c r="L119" s="12"/>
      <c r="M119" s="13"/>
      <c r="N119" s="11">
        <f t="shared" si="132"/>
        <v>0</v>
      </c>
      <c r="O119" s="12"/>
      <c r="P119" s="13"/>
      <c r="Q119" s="11">
        <f t="shared" si="133"/>
        <v>0</v>
      </c>
      <c r="R119" s="12"/>
      <c r="S119" s="13">
        <v>135000</v>
      </c>
      <c r="T119" s="11">
        <f t="shared" si="134"/>
        <v>0</v>
      </c>
      <c r="U119" s="12">
        <v>135000</v>
      </c>
      <c r="V119" s="13"/>
      <c r="W119" s="11">
        <f t="shared" si="135"/>
        <v>0</v>
      </c>
      <c r="X119" s="12"/>
      <c r="Y119" s="13"/>
      <c r="Z119" s="11">
        <f t="shared" si="136"/>
        <v>0</v>
      </c>
      <c r="AA119" s="12"/>
      <c r="AB119" s="13"/>
      <c r="AC119" s="11">
        <f t="shared" si="137"/>
        <v>0</v>
      </c>
      <c r="AD119" s="12"/>
      <c r="AE119" s="13"/>
      <c r="AF119" s="11">
        <f t="shared" si="138"/>
        <v>0</v>
      </c>
      <c r="AG119" s="12"/>
      <c r="AH119" s="13"/>
      <c r="AI119" s="11">
        <f t="shared" si="139"/>
        <v>0</v>
      </c>
      <c r="AJ119" s="12"/>
      <c r="AK119" s="13"/>
      <c r="AL119" s="11">
        <f t="shared" si="140"/>
        <v>0</v>
      </c>
      <c r="AM119" s="12"/>
      <c r="AN119" s="13"/>
      <c r="AO119" s="11">
        <f t="shared" si="141"/>
        <v>0</v>
      </c>
      <c r="AP119" s="12"/>
      <c r="AQ119" s="13"/>
      <c r="AR119" s="11">
        <f t="shared" si="142"/>
        <v>0</v>
      </c>
      <c r="AS119" s="12"/>
      <c r="AT119" s="14"/>
      <c r="AU119" s="7" t="s">
        <v>35</v>
      </c>
    </row>
    <row r="120" spans="1:47">
      <c r="A120" s="769"/>
      <c r="B120" s="772"/>
      <c r="C120" s="775"/>
      <c r="D120" s="778"/>
      <c r="E120" s="780"/>
      <c r="F120" s="52" t="s">
        <v>36</v>
      </c>
      <c r="G120" s="13"/>
      <c r="H120" s="11">
        <f t="shared" si="130"/>
        <v>0</v>
      </c>
      <c r="I120" s="12"/>
      <c r="J120" s="13"/>
      <c r="K120" s="11">
        <f t="shared" si="131"/>
        <v>0</v>
      </c>
      <c r="L120" s="12"/>
      <c r="M120" s="13"/>
      <c r="N120" s="11">
        <f t="shared" si="132"/>
        <v>0</v>
      </c>
      <c r="O120" s="12"/>
      <c r="P120" s="13"/>
      <c r="Q120" s="11">
        <f t="shared" si="133"/>
        <v>0</v>
      </c>
      <c r="R120" s="12"/>
      <c r="S120" s="13"/>
      <c r="T120" s="11">
        <f t="shared" si="134"/>
        <v>0</v>
      </c>
      <c r="U120" s="12"/>
      <c r="V120" s="13"/>
      <c r="W120" s="11">
        <f t="shared" si="135"/>
        <v>0</v>
      </c>
      <c r="X120" s="12"/>
      <c r="Y120" s="13"/>
      <c r="Z120" s="11">
        <f t="shared" si="136"/>
        <v>0</v>
      </c>
      <c r="AA120" s="12"/>
      <c r="AB120" s="13"/>
      <c r="AC120" s="11">
        <f t="shared" si="137"/>
        <v>0</v>
      </c>
      <c r="AD120" s="12"/>
      <c r="AE120" s="13"/>
      <c r="AF120" s="11">
        <f t="shared" si="138"/>
        <v>0</v>
      </c>
      <c r="AG120" s="12"/>
      <c r="AH120" s="13"/>
      <c r="AI120" s="11">
        <f t="shared" si="139"/>
        <v>0</v>
      </c>
      <c r="AJ120" s="12"/>
      <c r="AK120" s="13"/>
      <c r="AL120" s="11">
        <f t="shared" si="140"/>
        <v>0</v>
      </c>
      <c r="AM120" s="12"/>
      <c r="AN120" s="13"/>
      <c r="AO120" s="11">
        <f t="shared" si="141"/>
        <v>0</v>
      </c>
      <c r="AP120" s="12"/>
      <c r="AQ120" s="13"/>
      <c r="AR120" s="11">
        <f t="shared" si="142"/>
        <v>0</v>
      </c>
      <c r="AS120" s="12"/>
      <c r="AT120" s="14"/>
      <c r="AU120" s="63">
        <f>SUM(H117:H125,K117:K125,N117:N125,Q117:Q125,T117:T125,W117:W125,Z117:Z125,AC117:AC125,Z117:Z125,AF117:AF125,AI117:AI125,AR117:AR125,AL117:AL125,AO117:AO125)</f>
        <v>0</v>
      </c>
    </row>
    <row r="121" spans="1:47">
      <c r="A121" s="769"/>
      <c r="B121" s="772"/>
      <c r="C121" s="775"/>
      <c r="D121" s="778"/>
      <c r="E121" s="780"/>
      <c r="F121" s="52" t="s">
        <v>37</v>
      </c>
      <c r="G121" s="13"/>
      <c r="H121" s="11">
        <f t="shared" si="130"/>
        <v>0</v>
      </c>
      <c r="I121" s="12"/>
      <c r="J121" s="13"/>
      <c r="K121" s="11">
        <f t="shared" si="131"/>
        <v>0</v>
      </c>
      <c r="L121" s="12"/>
      <c r="M121" s="13"/>
      <c r="N121" s="11">
        <f t="shared" si="132"/>
        <v>0</v>
      </c>
      <c r="O121" s="12"/>
      <c r="P121" s="13"/>
      <c r="Q121" s="11">
        <f t="shared" si="133"/>
        <v>0</v>
      </c>
      <c r="R121" s="12"/>
      <c r="S121" s="13"/>
      <c r="T121" s="11">
        <f t="shared" si="134"/>
        <v>0</v>
      </c>
      <c r="U121" s="12"/>
      <c r="V121" s="13"/>
      <c r="W121" s="11">
        <f t="shared" si="135"/>
        <v>0</v>
      </c>
      <c r="X121" s="12"/>
      <c r="Y121" s="13"/>
      <c r="Z121" s="11">
        <f t="shared" si="136"/>
        <v>0</v>
      </c>
      <c r="AA121" s="12"/>
      <c r="AB121" s="13"/>
      <c r="AC121" s="11">
        <f t="shared" si="137"/>
        <v>0</v>
      </c>
      <c r="AD121" s="12"/>
      <c r="AE121" s="13"/>
      <c r="AF121" s="11">
        <f t="shared" si="138"/>
        <v>0</v>
      </c>
      <c r="AG121" s="12"/>
      <c r="AH121" s="13"/>
      <c r="AI121" s="11">
        <f t="shared" si="139"/>
        <v>0</v>
      </c>
      <c r="AJ121" s="12"/>
      <c r="AK121" s="13"/>
      <c r="AL121" s="11">
        <f t="shared" si="140"/>
        <v>0</v>
      </c>
      <c r="AM121" s="12"/>
      <c r="AN121" s="13"/>
      <c r="AO121" s="11">
        <f t="shared" si="141"/>
        <v>0</v>
      </c>
      <c r="AP121" s="12"/>
      <c r="AQ121" s="13"/>
      <c r="AR121" s="11">
        <f t="shared" si="142"/>
        <v>0</v>
      </c>
      <c r="AS121" s="12"/>
      <c r="AT121" s="14"/>
      <c r="AU121" s="7" t="s">
        <v>38</v>
      </c>
    </row>
    <row r="122" spans="1:47">
      <c r="A122" s="769"/>
      <c r="B122" s="772"/>
      <c r="C122" s="775"/>
      <c r="D122" s="778"/>
      <c r="E122" s="780"/>
      <c r="F122" s="52" t="s">
        <v>40</v>
      </c>
      <c r="G122" s="13"/>
      <c r="H122" s="11">
        <f t="shared" si="130"/>
        <v>0</v>
      </c>
      <c r="I122" s="12"/>
      <c r="J122" s="13"/>
      <c r="K122" s="11">
        <f t="shared" si="131"/>
        <v>0</v>
      </c>
      <c r="L122" s="12"/>
      <c r="M122" s="13"/>
      <c r="N122" s="11">
        <f t="shared" si="132"/>
        <v>0</v>
      </c>
      <c r="O122" s="12"/>
      <c r="P122" s="13"/>
      <c r="Q122" s="11">
        <f t="shared" si="133"/>
        <v>0</v>
      </c>
      <c r="R122" s="12"/>
      <c r="S122" s="13"/>
      <c r="T122" s="11">
        <f t="shared" si="134"/>
        <v>0</v>
      </c>
      <c r="U122" s="12"/>
      <c r="V122" s="13"/>
      <c r="W122" s="11">
        <f t="shared" si="135"/>
        <v>0</v>
      </c>
      <c r="X122" s="12"/>
      <c r="Y122" s="177">
        <v>611000</v>
      </c>
      <c r="Z122" s="11">
        <f t="shared" si="136"/>
        <v>0</v>
      </c>
      <c r="AA122" s="12">
        <v>611000</v>
      </c>
      <c r="AB122" s="177"/>
      <c r="AC122" s="166">
        <f t="shared" si="137"/>
        <v>0</v>
      </c>
      <c r="AD122" s="12"/>
      <c r="AE122" s="13"/>
      <c r="AF122" s="11">
        <f t="shared" si="138"/>
        <v>0</v>
      </c>
      <c r="AG122" s="12"/>
      <c r="AH122" s="13"/>
      <c r="AI122" s="11">
        <f t="shared" si="139"/>
        <v>0</v>
      </c>
      <c r="AJ122" s="12"/>
      <c r="AK122" s="13"/>
      <c r="AL122" s="11">
        <f t="shared" si="140"/>
        <v>0</v>
      </c>
      <c r="AM122" s="12"/>
      <c r="AN122" s="13"/>
      <c r="AO122" s="11">
        <f t="shared" si="141"/>
        <v>0</v>
      </c>
      <c r="AP122" s="12"/>
      <c r="AQ122" s="13"/>
      <c r="AR122" s="11">
        <f t="shared" si="142"/>
        <v>0</v>
      </c>
      <c r="AS122" s="12"/>
      <c r="AT122" s="14"/>
      <c r="AU122" s="63">
        <f>SUM(I117:I125,L117:L125,O117:O125,R117:R125,U117:U125,X117:X125,AA117:AA125,AD117:AD125,AG117:AG125,AJ117:AJ125,AS117:AS125,AM117:AM125,AP117:AP125)</f>
        <v>746000</v>
      </c>
    </row>
    <row r="123" spans="1:47">
      <c r="A123" s="769"/>
      <c r="B123" s="772"/>
      <c r="C123" s="775"/>
      <c r="D123" s="778"/>
      <c r="E123" s="780"/>
      <c r="F123" s="52" t="s">
        <v>41</v>
      </c>
      <c r="G123" s="13"/>
      <c r="H123" s="11">
        <f t="shared" si="130"/>
        <v>0</v>
      </c>
      <c r="I123" s="12"/>
      <c r="J123" s="13"/>
      <c r="K123" s="11">
        <f t="shared" si="131"/>
        <v>0</v>
      </c>
      <c r="L123" s="12"/>
      <c r="M123" s="13"/>
      <c r="N123" s="11">
        <f t="shared" si="132"/>
        <v>0</v>
      </c>
      <c r="O123" s="12"/>
      <c r="P123" s="13"/>
      <c r="Q123" s="11">
        <f t="shared" si="133"/>
        <v>0</v>
      </c>
      <c r="R123" s="12"/>
      <c r="S123" s="13"/>
      <c r="T123" s="11">
        <f t="shared" si="134"/>
        <v>0</v>
      </c>
      <c r="U123" s="12"/>
      <c r="V123" s="13"/>
      <c r="W123" s="11">
        <f t="shared" si="135"/>
        <v>0</v>
      </c>
      <c r="X123" s="12"/>
      <c r="Y123" s="13"/>
      <c r="Z123" s="11">
        <f t="shared" si="136"/>
        <v>0</v>
      </c>
      <c r="AA123" s="12"/>
      <c r="AB123" s="13"/>
      <c r="AC123" s="11">
        <f t="shared" si="137"/>
        <v>0</v>
      </c>
      <c r="AD123" s="12"/>
      <c r="AE123" s="13"/>
      <c r="AF123" s="11">
        <f t="shared" si="138"/>
        <v>0</v>
      </c>
      <c r="AG123" s="12"/>
      <c r="AH123" s="13"/>
      <c r="AI123" s="11">
        <f t="shared" si="139"/>
        <v>0</v>
      </c>
      <c r="AJ123" s="12"/>
      <c r="AK123" s="13"/>
      <c r="AL123" s="11">
        <f t="shared" si="140"/>
        <v>0</v>
      </c>
      <c r="AM123" s="12"/>
      <c r="AN123" s="13"/>
      <c r="AO123" s="11">
        <f t="shared" si="141"/>
        <v>0</v>
      </c>
      <c r="AP123" s="12"/>
      <c r="AQ123" s="13"/>
      <c r="AR123" s="11">
        <f t="shared" si="142"/>
        <v>0</v>
      </c>
      <c r="AS123" s="12"/>
      <c r="AT123" s="14"/>
      <c r="AU123" s="7" t="s">
        <v>42</v>
      </c>
    </row>
    <row r="124" spans="1:47">
      <c r="A124" s="769"/>
      <c r="B124" s="772"/>
      <c r="C124" s="775"/>
      <c r="D124" s="778"/>
      <c r="E124" s="780"/>
      <c r="F124" s="52" t="s">
        <v>43</v>
      </c>
      <c r="G124" s="13"/>
      <c r="H124" s="11">
        <f t="shared" si="130"/>
        <v>0</v>
      </c>
      <c r="I124" s="12"/>
      <c r="J124" s="13"/>
      <c r="K124" s="11">
        <f t="shared" si="131"/>
        <v>0</v>
      </c>
      <c r="L124" s="12"/>
      <c r="M124" s="13"/>
      <c r="N124" s="11">
        <f t="shared" si="132"/>
        <v>0</v>
      </c>
      <c r="O124" s="12"/>
      <c r="P124" s="13"/>
      <c r="Q124" s="11">
        <f t="shared" si="133"/>
        <v>0</v>
      </c>
      <c r="R124" s="12"/>
      <c r="S124" s="13"/>
      <c r="T124" s="11">
        <f t="shared" si="134"/>
        <v>0</v>
      </c>
      <c r="U124" s="12"/>
      <c r="V124" s="13"/>
      <c r="W124" s="11">
        <f t="shared" si="135"/>
        <v>0</v>
      </c>
      <c r="X124" s="12"/>
      <c r="Y124" s="13"/>
      <c r="Z124" s="11">
        <f t="shared" si="136"/>
        <v>0</v>
      </c>
      <c r="AA124" s="12"/>
      <c r="AB124" s="13"/>
      <c r="AC124" s="11">
        <f t="shared" si="137"/>
        <v>0</v>
      </c>
      <c r="AD124" s="12"/>
      <c r="AE124" s="13"/>
      <c r="AF124" s="11">
        <f t="shared" si="138"/>
        <v>0</v>
      </c>
      <c r="AG124" s="12"/>
      <c r="AH124" s="13"/>
      <c r="AI124" s="11">
        <f t="shared" si="139"/>
        <v>0</v>
      </c>
      <c r="AJ124" s="12"/>
      <c r="AK124" s="13"/>
      <c r="AL124" s="11">
        <f t="shared" si="140"/>
        <v>0</v>
      </c>
      <c r="AM124" s="12"/>
      <c r="AN124" s="13"/>
      <c r="AO124" s="11">
        <f t="shared" si="141"/>
        <v>0</v>
      </c>
      <c r="AP124" s="12"/>
      <c r="AQ124" s="13"/>
      <c r="AR124" s="11">
        <f t="shared" si="142"/>
        <v>0</v>
      </c>
      <c r="AS124" s="12"/>
      <c r="AT124" s="14"/>
      <c r="AU124" s="64">
        <f>AU122/AU118</f>
        <v>1</v>
      </c>
    </row>
    <row r="125" spans="1:47" ht="15.75" customHeight="1">
      <c r="A125" s="770"/>
      <c r="B125" s="773"/>
      <c r="C125" s="776"/>
      <c r="D125" s="779"/>
      <c r="E125" s="781"/>
      <c r="F125" s="53" t="s">
        <v>44</v>
      </c>
      <c r="G125" s="15"/>
      <c r="H125" s="16">
        <f t="shared" si="130"/>
        <v>0</v>
      </c>
      <c r="I125" s="17"/>
      <c r="J125" s="15"/>
      <c r="K125" s="16">
        <f t="shared" si="131"/>
        <v>0</v>
      </c>
      <c r="L125" s="17"/>
      <c r="M125" s="15"/>
      <c r="N125" s="16">
        <f t="shared" si="132"/>
        <v>0</v>
      </c>
      <c r="O125" s="17"/>
      <c r="P125" s="15"/>
      <c r="Q125" s="16">
        <f t="shared" si="133"/>
        <v>0</v>
      </c>
      <c r="R125" s="17"/>
      <c r="S125" s="15"/>
      <c r="T125" s="16">
        <f t="shared" si="134"/>
        <v>0</v>
      </c>
      <c r="U125" s="17"/>
      <c r="V125" s="15"/>
      <c r="W125" s="16">
        <f t="shared" si="135"/>
        <v>0</v>
      </c>
      <c r="X125" s="17"/>
      <c r="Y125" s="15"/>
      <c r="Z125" s="16">
        <f t="shared" si="136"/>
        <v>0</v>
      </c>
      <c r="AA125" s="17"/>
      <c r="AB125" s="15"/>
      <c r="AC125" s="16">
        <f t="shared" si="137"/>
        <v>0</v>
      </c>
      <c r="AD125" s="17"/>
      <c r="AE125" s="15"/>
      <c r="AF125" s="16">
        <f t="shared" si="138"/>
        <v>0</v>
      </c>
      <c r="AG125" s="17"/>
      <c r="AH125" s="15"/>
      <c r="AI125" s="16">
        <f t="shared" si="139"/>
        <v>0</v>
      </c>
      <c r="AJ125" s="17"/>
      <c r="AK125" s="15"/>
      <c r="AL125" s="16">
        <f t="shared" si="140"/>
        <v>0</v>
      </c>
      <c r="AM125" s="17"/>
      <c r="AN125" s="15"/>
      <c r="AO125" s="16">
        <f t="shared" si="141"/>
        <v>0</v>
      </c>
      <c r="AP125" s="17"/>
      <c r="AQ125" s="15"/>
      <c r="AR125" s="16">
        <f t="shared" si="142"/>
        <v>0</v>
      </c>
      <c r="AS125" s="17"/>
      <c r="AT125" s="18"/>
      <c r="AU125" s="65"/>
    </row>
    <row r="126" spans="1:47">
      <c r="A126" s="782" t="s">
        <v>22</v>
      </c>
      <c r="B126" s="550" t="s">
        <v>18</v>
      </c>
      <c r="C126" s="532" t="s">
        <v>19</v>
      </c>
      <c r="D126" s="532" t="s">
        <v>204</v>
      </c>
      <c r="E126" s="784" t="s">
        <v>21</v>
      </c>
      <c r="F126" s="500" t="s">
        <v>23</v>
      </c>
      <c r="G126" s="512" t="s">
        <v>24</v>
      </c>
      <c r="H126" s="502" t="s">
        <v>25</v>
      </c>
      <c r="I126" s="504" t="s">
        <v>26</v>
      </c>
      <c r="J126" s="512" t="s">
        <v>24</v>
      </c>
      <c r="K126" s="502" t="s">
        <v>25</v>
      </c>
      <c r="L126" s="504" t="s">
        <v>26</v>
      </c>
      <c r="M126" s="512" t="s">
        <v>24</v>
      </c>
      <c r="N126" s="502" t="s">
        <v>25</v>
      </c>
      <c r="O126" s="504" t="s">
        <v>26</v>
      </c>
      <c r="P126" s="512" t="s">
        <v>24</v>
      </c>
      <c r="Q126" s="502" t="s">
        <v>25</v>
      </c>
      <c r="R126" s="504" t="s">
        <v>26</v>
      </c>
      <c r="S126" s="512" t="s">
        <v>24</v>
      </c>
      <c r="T126" s="502" t="s">
        <v>25</v>
      </c>
      <c r="U126" s="504" t="s">
        <v>26</v>
      </c>
      <c r="V126" s="512" t="s">
        <v>24</v>
      </c>
      <c r="W126" s="502" t="s">
        <v>25</v>
      </c>
      <c r="X126" s="504" t="s">
        <v>26</v>
      </c>
      <c r="Y126" s="512" t="s">
        <v>24</v>
      </c>
      <c r="Z126" s="502" t="s">
        <v>25</v>
      </c>
      <c r="AA126" s="504" t="s">
        <v>26</v>
      </c>
      <c r="AB126" s="512" t="s">
        <v>24</v>
      </c>
      <c r="AC126" s="502" t="s">
        <v>25</v>
      </c>
      <c r="AD126" s="504" t="s">
        <v>26</v>
      </c>
      <c r="AE126" s="512" t="s">
        <v>24</v>
      </c>
      <c r="AF126" s="502" t="s">
        <v>25</v>
      </c>
      <c r="AG126" s="504" t="s">
        <v>26</v>
      </c>
      <c r="AH126" s="512" t="s">
        <v>24</v>
      </c>
      <c r="AI126" s="502" t="s">
        <v>25</v>
      </c>
      <c r="AJ126" s="504" t="s">
        <v>26</v>
      </c>
      <c r="AK126" s="512" t="s">
        <v>24</v>
      </c>
      <c r="AL126" s="502" t="s">
        <v>25</v>
      </c>
      <c r="AM126" s="504" t="s">
        <v>26</v>
      </c>
      <c r="AN126" s="512" t="s">
        <v>24</v>
      </c>
      <c r="AO126" s="502" t="s">
        <v>25</v>
      </c>
      <c r="AP126" s="504" t="s">
        <v>26</v>
      </c>
      <c r="AQ126" s="512" t="s">
        <v>24</v>
      </c>
      <c r="AR126" s="502" t="s">
        <v>25</v>
      </c>
      <c r="AS126" s="504" t="s">
        <v>26</v>
      </c>
      <c r="AT126" s="612" t="s">
        <v>24</v>
      </c>
      <c r="AU126" s="521" t="s">
        <v>27</v>
      </c>
    </row>
    <row r="127" spans="1:47">
      <c r="A127" s="783"/>
      <c r="B127" s="551"/>
      <c r="C127" s="533"/>
      <c r="D127" s="533"/>
      <c r="E127" s="785"/>
      <c r="F127" s="501"/>
      <c r="G127" s="513"/>
      <c r="H127" s="503"/>
      <c r="I127" s="505"/>
      <c r="J127" s="513"/>
      <c r="K127" s="503"/>
      <c r="L127" s="505"/>
      <c r="M127" s="513"/>
      <c r="N127" s="503"/>
      <c r="O127" s="505"/>
      <c r="P127" s="513"/>
      <c r="Q127" s="503"/>
      <c r="R127" s="505"/>
      <c r="S127" s="513"/>
      <c r="T127" s="503"/>
      <c r="U127" s="505"/>
      <c r="V127" s="513"/>
      <c r="W127" s="503"/>
      <c r="X127" s="505"/>
      <c r="Y127" s="513"/>
      <c r="Z127" s="503"/>
      <c r="AA127" s="505"/>
      <c r="AB127" s="513"/>
      <c r="AC127" s="503"/>
      <c r="AD127" s="505"/>
      <c r="AE127" s="513"/>
      <c r="AF127" s="503"/>
      <c r="AG127" s="505"/>
      <c r="AH127" s="513"/>
      <c r="AI127" s="503"/>
      <c r="AJ127" s="505"/>
      <c r="AK127" s="513"/>
      <c r="AL127" s="503"/>
      <c r="AM127" s="505"/>
      <c r="AN127" s="513"/>
      <c r="AO127" s="503"/>
      <c r="AP127" s="505"/>
      <c r="AQ127" s="513"/>
      <c r="AR127" s="503"/>
      <c r="AS127" s="505"/>
      <c r="AT127" s="596"/>
      <c r="AU127" s="522"/>
    </row>
    <row r="128" spans="1:47" ht="15" customHeight="1">
      <c r="A128" s="768" t="s">
        <v>205</v>
      </c>
      <c r="B128" s="771" t="s">
        <v>492</v>
      </c>
      <c r="C128" s="774">
        <v>2540</v>
      </c>
      <c r="D128" s="777" t="s">
        <v>630</v>
      </c>
      <c r="E128" s="724" t="s">
        <v>494</v>
      </c>
      <c r="F128" s="51" t="s">
        <v>31</v>
      </c>
      <c r="G128" s="13"/>
      <c r="H128" s="9">
        <f t="shared" ref="H128:H136" si="143">G128-I128</f>
        <v>0</v>
      </c>
      <c r="I128" s="10"/>
      <c r="J128" s="13"/>
      <c r="K128" s="9">
        <f t="shared" ref="K128:K136" si="144">J128-L128</f>
        <v>0</v>
      </c>
      <c r="L128" s="10"/>
      <c r="M128" s="13"/>
      <c r="N128" s="9">
        <f t="shared" ref="N128:N136" si="145">M128-O128</f>
        <v>0</v>
      </c>
      <c r="O128" s="10"/>
      <c r="P128" s="13"/>
      <c r="Q128" s="9">
        <f t="shared" ref="Q128:Q136" si="146">P128-R128</f>
        <v>0</v>
      </c>
      <c r="R128" s="10"/>
      <c r="S128" s="13"/>
      <c r="T128" s="9">
        <f t="shared" ref="T128:T136" si="147">S128-U128</f>
        <v>0</v>
      </c>
      <c r="U128" s="10"/>
      <c r="V128" s="13"/>
      <c r="W128" s="9">
        <f t="shared" ref="W128:W136" si="148">V128-X128</f>
        <v>0</v>
      </c>
      <c r="X128" s="10"/>
      <c r="Y128" s="13"/>
      <c r="Z128" s="9">
        <f t="shared" ref="Z128:Z136" si="149">Y128-AA128</f>
        <v>0</v>
      </c>
      <c r="AA128" s="10"/>
      <c r="AB128" s="13"/>
      <c r="AC128" s="9">
        <f t="shared" ref="AC128:AC136" si="150">AB128-AD128</f>
        <v>0</v>
      </c>
      <c r="AD128" s="10"/>
      <c r="AE128" s="13"/>
      <c r="AF128" s="9">
        <f t="shared" ref="AF128:AF136" si="151">AE128-AG128</f>
        <v>0</v>
      </c>
      <c r="AG128" s="10"/>
      <c r="AH128" s="13"/>
      <c r="AI128" s="9">
        <f t="shared" ref="AI128:AI136" si="152">AH128-AJ128</f>
        <v>0</v>
      </c>
      <c r="AJ128" s="10"/>
      <c r="AK128" s="13"/>
      <c r="AL128" s="9">
        <f t="shared" ref="AL128:AL136" si="153">AK128-AM128</f>
        <v>0</v>
      </c>
      <c r="AM128" s="10"/>
      <c r="AN128" s="13"/>
      <c r="AO128" s="9">
        <f t="shared" ref="AO128:AO136" si="154">AN128-AP128</f>
        <v>0</v>
      </c>
      <c r="AP128" s="10"/>
      <c r="AQ128" s="13"/>
      <c r="AR128" s="9">
        <f t="shared" ref="AR128:AR136" si="155">AQ128-AS128</f>
        <v>0</v>
      </c>
      <c r="AS128" s="10"/>
      <c r="AT128" s="14"/>
      <c r="AU128" s="4" t="s">
        <v>32</v>
      </c>
    </row>
    <row r="129" spans="1:47">
      <c r="A129" s="769"/>
      <c r="B129" s="772"/>
      <c r="C129" s="775"/>
      <c r="D129" s="778"/>
      <c r="E129" s="780"/>
      <c r="F129" s="52" t="s">
        <v>33</v>
      </c>
      <c r="G129" s="13"/>
      <c r="H129" s="11">
        <f t="shared" si="143"/>
        <v>0</v>
      </c>
      <c r="I129" s="12"/>
      <c r="J129" s="13"/>
      <c r="K129" s="11">
        <f t="shared" si="144"/>
        <v>0</v>
      </c>
      <c r="L129" s="12"/>
      <c r="M129" s="13"/>
      <c r="N129" s="11">
        <f t="shared" si="145"/>
        <v>0</v>
      </c>
      <c r="O129" s="12"/>
      <c r="P129" s="13"/>
      <c r="Q129" s="11">
        <f t="shared" si="146"/>
        <v>0</v>
      </c>
      <c r="R129" s="12"/>
      <c r="S129" s="13"/>
      <c r="T129" s="11">
        <f t="shared" si="147"/>
        <v>0</v>
      </c>
      <c r="U129" s="12"/>
      <c r="V129" s="13"/>
      <c r="W129" s="11">
        <f t="shared" si="148"/>
        <v>0</v>
      </c>
      <c r="X129" s="12"/>
      <c r="Y129" s="13"/>
      <c r="Z129" s="11">
        <f t="shared" si="149"/>
        <v>0</v>
      </c>
      <c r="AA129" s="12"/>
      <c r="AB129" s="13"/>
      <c r="AC129" s="11">
        <f t="shared" si="150"/>
        <v>0</v>
      </c>
      <c r="AD129" s="12"/>
      <c r="AE129" s="13"/>
      <c r="AF129" s="11">
        <f t="shared" si="151"/>
        <v>0</v>
      </c>
      <c r="AG129" s="12"/>
      <c r="AH129" s="13"/>
      <c r="AI129" s="11">
        <f t="shared" si="152"/>
        <v>0</v>
      </c>
      <c r="AJ129" s="12"/>
      <c r="AK129" s="13"/>
      <c r="AL129" s="11">
        <f t="shared" si="153"/>
        <v>0</v>
      </c>
      <c r="AM129" s="12"/>
      <c r="AN129" s="13"/>
      <c r="AO129" s="11">
        <f t="shared" si="154"/>
        <v>0</v>
      </c>
      <c r="AP129" s="12"/>
      <c r="AQ129" s="13"/>
      <c r="AR129" s="11">
        <f t="shared" si="155"/>
        <v>0</v>
      </c>
      <c r="AS129" s="12"/>
      <c r="AT129" s="14"/>
      <c r="AU129" s="63">
        <f>SUM(G128:G136,J128:J136,M128:M136,P128:P136,S128:S136,V128:V136,Y128:Y136,AB128:AB136,AE128:AE136,AH128:AH136,AQ128:AQ136,AT128:AT136,AK128:AK136,AN128:AN136)</f>
        <v>2470000</v>
      </c>
    </row>
    <row r="130" spans="1:47">
      <c r="A130" s="769"/>
      <c r="B130" s="772"/>
      <c r="C130" s="775"/>
      <c r="D130" s="778"/>
      <c r="E130" s="780"/>
      <c r="F130" s="52" t="s">
        <v>34</v>
      </c>
      <c r="G130" s="13"/>
      <c r="H130" s="11">
        <f t="shared" si="143"/>
        <v>0</v>
      </c>
      <c r="I130" s="12"/>
      <c r="J130" s="13">
        <v>135000</v>
      </c>
      <c r="K130" s="11">
        <f t="shared" si="144"/>
        <v>0</v>
      </c>
      <c r="L130" s="12">
        <v>135000</v>
      </c>
      <c r="M130" s="13"/>
      <c r="N130" s="11">
        <f t="shared" si="145"/>
        <v>0</v>
      </c>
      <c r="O130" s="12"/>
      <c r="P130" s="13">
        <v>135000</v>
      </c>
      <c r="Q130" s="11">
        <f t="shared" si="146"/>
        <v>0</v>
      </c>
      <c r="R130" s="12">
        <v>135000</v>
      </c>
      <c r="S130" s="13"/>
      <c r="T130" s="11">
        <f t="shared" si="147"/>
        <v>0</v>
      </c>
      <c r="U130" s="12"/>
      <c r="V130" s="13"/>
      <c r="W130" s="11">
        <f t="shared" si="148"/>
        <v>0</v>
      </c>
      <c r="X130" s="12"/>
      <c r="Y130" s="13"/>
      <c r="Z130" s="11">
        <f t="shared" si="149"/>
        <v>0</v>
      </c>
      <c r="AA130" s="12"/>
      <c r="AB130" s="13"/>
      <c r="AC130" s="11">
        <f t="shared" si="150"/>
        <v>0</v>
      </c>
      <c r="AD130" s="12"/>
      <c r="AE130" s="13"/>
      <c r="AF130" s="11">
        <f t="shared" si="151"/>
        <v>0</v>
      </c>
      <c r="AG130" s="12"/>
      <c r="AH130" s="13"/>
      <c r="AI130" s="11">
        <f t="shared" si="152"/>
        <v>0</v>
      </c>
      <c r="AJ130" s="12"/>
      <c r="AK130" s="13"/>
      <c r="AL130" s="11">
        <f t="shared" si="153"/>
        <v>0</v>
      </c>
      <c r="AM130" s="12"/>
      <c r="AN130" s="13"/>
      <c r="AO130" s="11">
        <f t="shared" si="154"/>
        <v>0</v>
      </c>
      <c r="AP130" s="12"/>
      <c r="AQ130" s="13"/>
      <c r="AR130" s="11">
        <f t="shared" si="155"/>
        <v>0</v>
      </c>
      <c r="AS130" s="12"/>
      <c r="AT130" s="14"/>
      <c r="AU130" s="7" t="s">
        <v>35</v>
      </c>
    </row>
    <row r="131" spans="1:47">
      <c r="A131" s="769"/>
      <c r="B131" s="772"/>
      <c r="C131" s="775"/>
      <c r="D131" s="778"/>
      <c r="E131" s="780"/>
      <c r="F131" s="52" t="s">
        <v>36</v>
      </c>
      <c r="G131" s="13"/>
      <c r="H131" s="11">
        <f t="shared" si="143"/>
        <v>0</v>
      </c>
      <c r="I131" s="12"/>
      <c r="J131" s="13"/>
      <c r="K131" s="11">
        <f t="shared" si="144"/>
        <v>0</v>
      </c>
      <c r="L131" s="12"/>
      <c r="M131" s="13"/>
      <c r="N131" s="11">
        <f t="shared" si="145"/>
        <v>0</v>
      </c>
      <c r="O131" s="12"/>
      <c r="P131" s="13"/>
      <c r="Q131" s="11">
        <f t="shared" si="146"/>
        <v>0</v>
      </c>
      <c r="R131" s="12"/>
      <c r="S131" s="13"/>
      <c r="T131" s="11">
        <f t="shared" si="147"/>
        <v>0</v>
      </c>
      <c r="U131" s="12"/>
      <c r="V131" s="13"/>
      <c r="W131" s="11">
        <f t="shared" si="148"/>
        <v>0</v>
      </c>
      <c r="X131" s="12"/>
      <c r="Y131" s="13"/>
      <c r="Z131" s="11">
        <f t="shared" si="149"/>
        <v>0</v>
      </c>
      <c r="AA131" s="12"/>
      <c r="AB131" s="13"/>
      <c r="AC131" s="11">
        <f t="shared" si="150"/>
        <v>0</v>
      </c>
      <c r="AD131" s="12"/>
      <c r="AE131" s="13"/>
      <c r="AF131" s="11">
        <f t="shared" si="151"/>
        <v>0</v>
      </c>
      <c r="AG131" s="12"/>
      <c r="AH131" s="13"/>
      <c r="AI131" s="11">
        <f t="shared" si="152"/>
        <v>0</v>
      </c>
      <c r="AJ131" s="12"/>
      <c r="AK131" s="13"/>
      <c r="AL131" s="11">
        <f t="shared" si="153"/>
        <v>0</v>
      </c>
      <c r="AM131" s="12"/>
      <c r="AN131" s="13"/>
      <c r="AO131" s="11">
        <f t="shared" si="154"/>
        <v>0</v>
      </c>
      <c r="AP131" s="12"/>
      <c r="AQ131" s="13"/>
      <c r="AR131" s="11">
        <f t="shared" si="155"/>
        <v>0</v>
      </c>
      <c r="AS131" s="12"/>
      <c r="AT131" s="14"/>
      <c r="AU131" s="63">
        <f>SUM(H128:H136,K128:K136,N128:N136,Q128:Q136,T128:T136,W128:W136,Z128:Z136,AC128:AC136,Z128:Z136,AF128:AF136,AI128:AI136,AR128:AR136,AL128:AL136,AO128:AO136)</f>
        <v>0</v>
      </c>
    </row>
    <row r="132" spans="1:47">
      <c r="A132" s="769"/>
      <c r="B132" s="772"/>
      <c r="C132" s="775"/>
      <c r="D132" s="778"/>
      <c r="E132" s="780"/>
      <c r="F132" s="52" t="s">
        <v>37</v>
      </c>
      <c r="G132" s="13"/>
      <c r="H132" s="11">
        <f t="shared" si="143"/>
        <v>0</v>
      </c>
      <c r="I132" s="12"/>
      <c r="J132" s="13"/>
      <c r="K132" s="11">
        <f t="shared" si="144"/>
        <v>0</v>
      </c>
      <c r="L132" s="12"/>
      <c r="M132" s="13"/>
      <c r="N132" s="11">
        <f t="shared" si="145"/>
        <v>0</v>
      </c>
      <c r="O132" s="12"/>
      <c r="P132" s="13"/>
      <c r="Q132" s="11">
        <f t="shared" si="146"/>
        <v>0</v>
      </c>
      <c r="R132" s="12"/>
      <c r="S132" s="13"/>
      <c r="T132" s="11">
        <f t="shared" si="147"/>
        <v>0</v>
      </c>
      <c r="U132" s="12"/>
      <c r="V132" s="13"/>
      <c r="W132" s="11">
        <f t="shared" si="148"/>
        <v>0</v>
      </c>
      <c r="X132" s="12"/>
      <c r="Y132" s="13"/>
      <c r="Z132" s="11">
        <f t="shared" si="149"/>
        <v>0</v>
      </c>
      <c r="AA132" s="12"/>
      <c r="AB132" s="13"/>
      <c r="AC132" s="11">
        <f t="shared" si="150"/>
        <v>0</v>
      </c>
      <c r="AD132" s="12"/>
      <c r="AE132" s="13"/>
      <c r="AF132" s="11">
        <f t="shared" si="151"/>
        <v>0</v>
      </c>
      <c r="AG132" s="12"/>
      <c r="AH132" s="13"/>
      <c r="AI132" s="11">
        <f t="shared" si="152"/>
        <v>0</v>
      </c>
      <c r="AJ132" s="12"/>
      <c r="AK132" s="13"/>
      <c r="AL132" s="11">
        <f t="shared" si="153"/>
        <v>0</v>
      </c>
      <c r="AM132" s="12"/>
      <c r="AN132" s="13"/>
      <c r="AO132" s="11">
        <f t="shared" si="154"/>
        <v>0</v>
      </c>
      <c r="AP132" s="12"/>
      <c r="AQ132" s="13"/>
      <c r="AR132" s="11">
        <f t="shared" si="155"/>
        <v>0</v>
      </c>
      <c r="AS132" s="12"/>
      <c r="AT132" s="14"/>
      <c r="AU132" s="7" t="s">
        <v>38</v>
      </c>
    </row>
    <row r="133" spans="1:47">
      <c r="A133" s="769"/>
      <c r="B133" s="772"/>
      <c r="C133" s="775"/>
      <c r="D133" s="778"/>
      <c r="E133" s="780"/>
      <c r="F133" s="52" t="s">
        <v>40</v>
      </c>
      <c r="G133" s="13"/>
      <c r="H133" s="11">
        <f t="shared" si="143"/>
        <v>0</v>
      </c>
      <c r="I133" s="12"/>
      <c r="J133" s="13"/>
      <c r="K133" s="11">
        <f t="shared" si="144"/>
        <v>0</v>
      </c>
      <c r="L133" s="12"/>
      <c r="M133" s="13"/>
      <c r="N133" s="11">
        <f t="shared" si="145"/>
        <v>0</v>
      </c>
      <c r="O133" s="12"/>
      <c r="P133" s="13"/>
      <c r="Q133" s="11">
        <f t="shared" si="146"/>
        <v>0</v>
      </c>
      <c r="R133" s="12"/>
      <c r="S133" s="13"/>
      <c r="T133" s="11">
        <f t="shared" si="147"/>
        <v>0</v>
      </c>
      <c r="U133" s="12"/>
      <c r="V133" s="163"/>
      <c r="W133" s="164">
        <f t="shared" si="148"/>
        <v>0</v>
      </c>
      <c r="X133" s="165"/>
      <c r="Y133" s="163"/>
      <c r="Z133" s="164">
        <f t="shared" si="149"/>
        <v>0</v>
      </c>
      <c r="AA133" s="165"/>
      <c r="AB133" s="195">
        <f>SUM(1413708+786292)</f>
        <v>2200000</v>
      </c>
      <c r="AC133" s="11">
        <f t="shared" si="150"/>
        <v>0</v>
      </c>
      <c r="AD133" s="12">
        <v>2200000</v>
      </c>
      <c r="AE133" s="13"/>
      <c r="AF133" s="11">
        <f t="shared" si="151"/>
        <v>0</v>
      </c>
      <c r="AG133" s="12"/>
      <c r="AH133" s="13"/>
      <c r="AI133" s="11">
        <f t="shared" si="152"/>
        <v>0</v>
      </c>
      <c r="AJ133" s="12"/>
      <c r="AK133" s="13"/>
      <c r="AL133" s="11">
        <f t="shared" si="153"/>
        <v>0</v>
      </c>
      <c r="AM133" s="12"/>
      <c r="AN133" s="13"/>
      <c r="AO133" s="11">
        <f t="shared" si="154"/>
        <v>0</v>
      </c>
      <c r="AP133" s="12"/>
      <c r="AQ133" s="13"/>
      <c r="AR133" s="11">
        <f t="shared" si="155"/>
        <v>0</v>
      </c>
      <c r="AS133" s="12"/>
      <c r="AT133" s="14"/>
      <c r="AU133" s="63">
        <f>SUM(I128:I136,L128:L136,O128:O136,R128:R136,U128:U136,X128:X136,AA128:AA136,AD128:AD136,AG128:AG136,AJ128:AJ136,AS128:AS136,AM128:AM136,AP128:AP136)</f>
        <v>2470000</v>
      </c>
    </row>
    <row r="134" spans="1:47">
      <c r="A134" s="769"/>
      <c r="B134" s="772"/>
      <c r="C134" s="775"/>
      <c r="D134" s="778"/>
      <c r="E134" s="780"/>
      <c r="F134" s="52" t="s">
        <v>41</v>
      </c>
      <c r="G134" s="13"/>
      <c r="H134" s="11">
        <f t="shared" si="143"/>
        <v>0</v>
      </c>
      <c r="I134" s="12"/>
      <c r="J134" s="13"/>
      <c r="K134" s="11">
        <f t="shared" si="144"/>
        <v>0</v>
      </c>
      <c r="L134" s="12"/>
      <c r="M134" s="13"/>
      <c r="N134" s="11">
        <f t="shared" si="145"/>
        <v>0</v>
      </c>
      <c r="O134" s="12"/>
      <c r="P134" s="13"/>
      <c r="Q134" s="11">
        <f t="shared" si="146"/>
        <v>0</v>
      </c>
      <c r="R134" s="12"/>
      <c r="S134" s="13"/>
      <c r="T134" s="11">
        <f t="shared" si="147"/>
        <v>0</v>
      </c>
      <c r="U134" s="12"/>
      <c r="V134" s="13"/>
      <c r="W134" s="11">
        <f t="shared" si="148"/>
        <v>0</v>
      </c>
      <c r="X134" s="12"/>
      <c r="Y134" s="13"/>
      <c r="Z134" s="11">
        <f t="shared" si="149"/>
        <v>0</v>
      </c>
      <c r="AA134" s="12"/>
      <c r="AB134" s="13"/>
      <c r="AC134" s="11">
        <f t="shared" si="150"/>
        <v>0</v>
      </c>
      <c r="AD134" s="12"/>
      <c r="AE134" s="13"/>
      <c r="AF134" s="11">
        <f t="shared" si="151"/>
        <v>0</v>
      </c>
      <c r="AG134" s="12"/>
      <c r="AH134" s="13"/>
      <c r="AI134" s="11">
        <f t="shared" si="152"/>
        <v>0</v>
      </c>
      <c r="AJ134" s="12"/>
      <c r="AK134" s="13"/>
      <c r="AL134" s="11">
        <f t="shared" si="153"/>
        <v>0</v>
      </c>
      <c r="AM134" s="12"/>
      <c r="AN134" s="13"/>
      <c r="AO134" s="11">
        <f t="shared" si="154"/>
        <v>0</v>
      </c>
      <c r="AP134" s="12"/>
      <c r="AQ134" s="13"/>
      <c r="AR134" s="11">
        <f t="shared" si="155"/>
        <v>0</v>
      </c>
      <c r="AS134" s="12"/>
      <c r="AT134" s="14"/>
      <c r="AU134" s="7" t="s">
        <v>42</v>
      </c>
    </row>
    <row r="135" spans="1:47">
      <c r="A135" s="769"/>
      <c r="B135" s="772"/>
      <c r="C135" s="775"/>
      <c r="D135" s="778"/>
      <c r="E135" s="780"/>
      <c r="F135" s="52" t="s">
        <v>43</v>
      </c>
      <c r="G135" s="13"/>
      <c r="H135" s="11">
        <f t="shared" si="143"/>
        <v>0</v>
      </c>
      <c r="I135" s="12"/>
      <c r="J135" s="13"/>
      <c r="K135" s="11">
        <f t="shared" si="144"/>
        <v>0</v>
      </c>
      <c r="L135" s="12"/>
      <c r="M135" s="13"/>
      <c r="N135" s="11">
        <f t="shared" si="145"/>
        <v>0</v>
      </c>
      <c r="O135" s="12"/>
      <c r="P135" s="13"/>
      <c r="Q135" s="11">
        <f t="shared" si="146"/>
        <v>0</v>
      </c>
      <c r="R135" s="12"/>
      <c r="S135" s="13"/>
      <c r="T135" s="11">
        <f t="shared" si="147"/>
        <v>0</v>
      </c>
      <c r="U135" s="12"/>
      <c r="V135" s="13"/>
      <c r="W135" s="11">
        <f t="shared" si="148"/>
        <v>0</v>
      </c>
      <c r="X135" s="12"/>
      <c r="Y135" s="13"/>
      <c r="Z135" s="11">
        <f t="shared" si="149"/>
        <v>0</v>
      </c>
      <c r="AA135" s="12"/>
      <c r="AB135" s="13"/>
      <c r="AC135" s="11">
        <f t="shared" si="150"/>
        <v>0</v>
      </c>
      <c r="AD135" s="12"/>
      <c r="AE135" s="13"/>
      <c r="AF135" s="11">
        <f t="shared" si="151"/>
        <v>0</v>
      </c>
      <c r="AG135" s="12"/>
      <c r="AH135" s="13"/>
      <c r="AI135" s="11">
        <f t="shared" si="152"/>
        <v>0</v>
      </c>
      <c r="AJ135" s="12"/>
      <c r="AK135" s="13"/>
      <c r="AL135" s="11">
        <f t="shared" si="153"/>
        <v>0</v>
      </c>
      <c r="AM135" s="12"/>
      <c r="AN135" s="13"/>
      <c r="AO135" s="11">
        <f t="shared" si="154"/>
        <v>0</v>
      </c>
      <c r="AP135" s="12"/>
      <c r="AQ135" s="13"/>
      <c r="AR135" s="11">
        <f t="shared" si="155"/>
        <v>0</v>
      </c>
      <c r="AS135" s="12"/>
      <c r="AT135" s="14"/>
      <c r="AU135" s="64">
        <f>AU133/AU129</f>
        <v>1</v>
      </c>
    </row>
    <row r="136" spans="1:47" ht="15.75" customHeight="1">
      <c r="A136" s="786"/>
      <c r="B136" s="787"/>
      <c r="C136" s="788"/>
      <c r="D136" s="789"/>
      <c r="E136" s="790"/>
      <c r="F136" s="60" t="s">
        <v>44</v>
      </c>
      <c r="G136" s="26"/>
      <c r="H136" s="20">
        <f t="shared" si="143"/>
        <v>0</v>
      </c>
      <c r="I136" s="21"/>
      <c r="J136" s="26"/>
      <c r="K136" s="20">
        <f t="shared" si="144"/>
        <v>0</v>
      </c>
      <c r="L136" s="21"/>
      <c r="M136" s="26"/>
      <c r="N136" s="20">
        <f t="shared" si="145"/>
        <v>0</v>
      </c>
      <c r="O136" s="21"/>
      <c r="P136" s="26"/>
      <c r="Q136" s="20">
        <f t="shared" si="146"/>
        <v>0</v>
      </c>
      <c r="R136" s="21"/>
      <c r="S136" s="26"/>
      <c r="T136" s="20">
        <f t="shared" si="147"/>
        <v>0</v>
      </c>
      <c r="U136" s="21"/>
      <c r="V136" s="26"/>
      <c r="W136" s="20">
        <f t="shared" si="148"/>
        <v>0</v>
      </c>
      <c r="X136" s="21"/>
      <c r="Y136" s="26"/>
      <c r="Z136" s="20">
        <f t="shared" si="149"/>
        <v>0</v>
      </c>
      <c r="AA136" s="21"/>
      <c r="AB136" s="26"/>
      <c r="AC136" s="20">
        <f t="shared" si="150"/>
        <v>0</v>
      </c>
      <c r="AD136" s="21"/>
      <c r="AE136" s="26"/>
      <c r="AF136" s="20">
        <f t="shared" si="151"/>
        <v>0</v>
      </c>
      <c r="AG136" s="21"/>
      <c r="AH136" s="26"/>
      <c r="AI136" s="20">
        <f t="shared" si="152"/>
        <v>0</v>
      </c>
      <c r="AJ136" s="21"/>
      <c r="AK136" s="26"/>
      <c r="AL136" s="20">
        <f t="shared" si="153"/>
        <v>0</v>
      </c>
      <c r="AM136" s="21"/>
      <c r="AN136" s="26"/>
      <c r="AO136" s="20">
        <f t="shared" si="154"/>
        <v>0</v>
      </c>
      <c r="AP136" s="21"/>
      <c r="AQ136" s="26"/>
      <c r="AR136" s="20">
        <f t="shared" si="155"/>
        <v>0</v>
      </c>
      <c r="AS136" s="21"/>
      <c r="AT136" s="68"/>
      <c r="AU136" s="66"/>
    </row>
    <row r="137" spans="1:47">
      <c r="A137" s="782" t="s">
        <v>22</v>
      </c>
      <c r="B137" s="550" t="s">
        <v>18</v>
      </c>
      <c r="C137" s="532" t="s">
        <v>19</v>
      </c>
      <c r="D137" s="532" t="s">
        <v>204</v>
      </c>
      <c r="E137" s="784" t="s">
        <v>21</v>
      </c>
      <c r="F137" s="500" t="s">
        <v>23</v>
      </c>
      <c r="G137" s="512" t="s">
        <v>24</v>
      </c>
      <c r="H137" s="502" t="s">
        <v>25</v>
      </c>
      <c r="I137" s="504" t="s">
        <v>26</v>
      </c>
      <c r="J137" s="512" t="s">
        <v>24</v>
      </c>
      <c r="K137" s="502" t="s">
        <v>25</v>
      </c>
      <c r="L137" s="504" t="s">
        <v>26</v>
      </c>
      <c r="M137" s="512" t="s">
        <v>24</v>
      </c>
      <c r="N137" s="502" t="s">
        <v>25</v>
      </c>
      <c r="O137" s="504" t="s">
        <v>26</v>
      </c>
      <c r="P137" s="512" t="s">
        <v>24</v>
      </c>
      <c r="Q137" s="502" t="s">
        <v>25</v>
      </c>
      <c r="R137" s="504" t="s">
        <v>26</v>
      </c>
      <c r="S137" s="512" t="s">
        <v>24</v>
      </c>
      <c r="T137" s="502" t="s">
        <v>25</v>
      </c>
      <c r="U137" s="504" t="s">
        <v>26</v>
      </c>
      <c r="V137" s="512" t="s">
        <v>24</v>
      </c>
      <c r="W137" s="502" t="s">
        <v>25</v>
      </c>
      <c r="X137" s="504" t="s">
        <v>26</v>
      </c>
      <c r="Y137" s="512" t="s">
        <v>24</v>
      </c>
      <c r="Z137" s="502" t="s">
        <v>25</v>
      </c>
      <c r="AA137" s="504" t="s">
        <v>26</v>
      </c>
      <c r="AB137" s="512" t="s">
        <v>24</v>
      </c>
      <c r="AC137" s="502" t="s">
        <v>25</v>
      </c>
      <c r="AD137" s="504" t="s">
        <v>26</v>
      </c>
      <c r="AE137" s="512" t="s">
        <v>24</v>
      </c>
      <c r="AF137" s="502" t="s">
        <v>25</v>
      </c>
      <c r="AG137" s="504" t="s">
        <v>26</v>
      </c>
      <c r="AH137" s="512" t="s">
        <v>24</v>
      </c>
      <c r="AI137" s="502" t="s">
        <v>25</v>
      </c>
      <c r="AJ137" s="504" t="s">
        <v>26</v>
      </c>
      <c r="AK137" s="512" t="s">
        <v>24</v>
      </c>
      <c r="AL137" s="502" t="s">
        <v>25</v>
      </c>
      <c r="AM137" s="504" t="s">
        <v>26</v>
      </c>
      <c r="AN137" s="512" t="s">
        <v>24</v>
      </c>
      <c r="AO137" s="502" t="s">
        <v>25</v>
      </c>
      <c r="AP137" s="504" t="s">
        <v>26</v>
      </c>
      <c r="AQ137" s="512" t="s">
        <v>24</v>
      </c>
      <c r="AR137" s="502" t="s">
        <v>25</v>
      </c>
      <c r="AS137" s="504" t="s">
        <v>26</v>
      </c>
      <c r="AT137" s="612" t="s">
        <v>24</v>
      </c>
      <c r="AU137" s="521" t="s">
        <v>27</v>
      </c>
    </row>
    <row r="138" spans="1:47">
      <c r="A138" s="783"/>
      <c r="B138" s="551"/>
      <c r="C138" s="533"/>
      <c r="D138" s="533"/>
      <c r="E138" s="785"/>
      <c r="F138" s="501"/>
      <c r="G138" s="513"/>
      <c r="H138" s="503"/>
      <c r="I138" s="505"/>
      <c r="J138" s="513"/>
      <c r="K138" s="503"/>
      <c r="L138" s="505"/>
      <c r="M138" s="513"/>
      <c r="N138" s="503"/>
      <c r="O138" s="505"/>
      <c r="P138" s="513"/>
      <c r="Q138" s="503"/>
      <c r="R138" s="505"/>
      <c r="S138" s="513"/>
      <c r="T138" s="503"/>
      <c r="U138" s="505"/>
      <c r="V138" s="513"/>
      <c r="W138" s="503"/>
      <c r="X138" s="505"/>
      <c r="Y138" s="513"/>
      <c r="Z138" s="503"/>
      <c r="AA138" s="505"/>
      <c r="AB138" s="513"/>
      <c r="AC138" s="503"/>
      <c r="AD138" s="505"/>
      <c r="AE138" s="513"/>
      <c r="AF138" s="503"/>
      <c r="AG138" s="505"/>
      <c r="AH138" s="513"/>
      <c r="AI138" s="503"/>
      <c r="AJ138" s="505"/>
      <c r="AK138" s="513"/>
      <c r="AL138" s="503"/>
      <c r="AM138" s="505"/>
      <c r="AN138" s="513"/>
      <c r="AO138" s="503"/>
      <c r="AP138" s="505"/>
      <c r="AQ138" s="513"/>
      <c r="AR138" s="503"/>
      <c r="AS138" s="505"/>
      <c r="AT138" s="596"/>
      <c r="AU138" s="522"/>
    </row>
    <row r="139" spans="1:47" ht="15" customHeight="1">
      <c r="A139" s="534" t="s">
        <v>205</v>
      </c>
      <c r="B139" s="548" t="s">
        <v>631</v>
      </c>
      <c r="C139" s="536">
        <v>3024</v>
      </c>
      <c r="D139" s="538" t="s">
        <v>632</v>
      </c>
      <c r="E139" s="540" t="s">
        <v>633</v>
      </c>
      <c r="F139" s="51" t="s">
        <v>31</v>
      </c>
      <c r="G139" s="13"/>
      <c r="H139" s="9">
        <f t="shared" ref="H139:H147" si="156">G139-I139</f>
        <v>0</v>
      </c>
      <c r="I139" s="10"/>
      <c r="J139" s="13"/>
      <c r="K139" s="9">
        <f t="shared" ref="K139:K147" si="157">J139-L139</f>
        <v>0</v>
      </c>
      <c r="L139" s="10"/>
      <c r="M139" s="13"/>
      <c r="N139" s="9">
        <f t="shared" ref="N139:N147" si="158">M139-O139</f>
        <v>0</v>
      </c>
      <c r="O139" s="10"/>
      <c r="P139" s="13"/>
      <c r="Q139" s="9">
        <f t="shared" ref="Q139:Q147" si="159">P139-R139</f>
        <v>0</v>
      </c>
      <c r="R139" s="10"/>
      <c r="S139" s="13"/>
      <c r="T139" s="9">
        <f t="shared" ref="T139:T147" si="160">S139-U139</f>
        <v>0</v>
      </c>
      <c r="U139" s="10"/>
      <c r="V139" s="13"/>
      <c r="W139" s="9">
        <f t="shared" ref="W139:W147" si="161">V139-X139</f>
        <v>0</v>
      </c>
      <c r="X139" s="10"/>
      <c r="Y139" s="13"/>
      <c r="Z139" s="9">
        <f t="shared" ref="Z139:Z147" si="162">Y139-AA139</f>
        <v>0</v>
      </c>
      <c r="AA139" s="10"/>
      <c r="AB139" s="13"/>
      <c r="AC139" s="9">
        <f t="shared" ref="AC139:AC147" si="163">AB139-AD139</f>
        <v>0</v>
      </c>
      <c r="AD139" s="10"/>
      <c r="AE139" s="13"/>
      <c r="AF139" s="9">
        <f t="shared" ref="AF139:AF147" si="164">AE139-AG139</f>
        <v>0</v>
      </c>
      <c r="AG139" s="10"/>
      <c r="AH139" s="13"/>
      <c r="AI139" s="9">
        <f t="shared" ref="AI139:AI147" si="165">AH139-AJ139</f>
        <v>0</v>
      </c>
      <c r="AJ139" s="10"/>
      <c r="AK139" s="13"/>
      <c r="AL139" s="9">
        <f t="shared" ref="AL139:AL147" si="166">AK139-AM139</f>
        <v>0</v>
      </c>
      <c r="AM139" s="10"/>
      <c r="AN139" s="13"/>
      <c r="AO139" s="9">
        <f t="shared" ref="AO139:AO147" si="167">AN139-AP139</f>
        <v>0</v>
      </c>
      <c r="AP139" s="10"/>
      <c r="AQ139" s="13"/>
      <c r="AR139" s="9">
        <f t="shared" ref="AR139:AR147" si="168">AQ139-AS139</f>
        <v>0</v>
      </c>
      <c r="AS139" s="10"/>
      <c r="AT139" s="14"/>
      <c r="AU139" s="4" t="s">
        <v>32</v>
      </c>
    </row>
    <row r="140" spans="1:47">
      <c r="A140" s="534"/>
      <c r="B140" s="548"/>
      <c r="C140" s="536"/>
      <c r="D140" s="538"/>
      <c r="E140" s="540"/>
      <c r="F140" s="52" t="s">
        <v>33</v>
      </c>
      <c r="G140" s="13"/>
      <c r="H140" s="11">
        <f t="shared" si="156"/>
        <v>0</v>
      </c>
      <c r="I140" s="12"/>
      <c r="J140" s="13"/>
      <c r="K140" s="11">
        <f t="shared" si="157"/>
        <v>0</v>
      </c>
      <c r="L140" s="12"/>
      <c r="M140" s="13"/>
      <c r="N140" s="11">
        <f t="shared" si="158"/>
        <v>0</v>
      </c>
      <c r="O140" s="12"/>
      <c r="P140" s="13"/>
      <c r="Q140" s="11">
        <f t="shared" si="159"/>
        <v>0</v>
      </c>
      <c r="R140" s="12"/>
      <c r="S140" s="13"/>
      <c r="T140" s="11">
        <f t="shared" si="160"/>
        <v>0</v>
      </c>
      <c r="U140" s="12"/>
      <c r="V140" s="13"/>
      <c r="W140" s="11">
        <f t="shared" si="161"/>
        <v>0</v>
      </c>
      <c r="X140" s="12"/>
      <c r="Y140" s="13"/>
      <c r="Z140" s="11">
        <f t="shared" si="162"/>
        <v>0</v>
      </c>
      <c r="AA140" s="12"/>
      <c r="AB140" s="13"/>
      <c r="AC140" s="11">
        <f t="shared" si="163"/>
        <v>0</v>
      </c>
      <c r="AD140" s="12"/>
      <c r="AE140" s="13"/>
      <c r="AF140" s="11">
        <f t="shared" si="164"/>
        <v>0</v>
      </c>
      <c r="AG140" s="12"/>
      <c r="AH140" s="13"/>
      <c r="AI140" s="11">
        <f t="shared" si="165"/>
        <v>0</v>
      </c>
      <c r="AJ140" s="12"/>
      <c r="AK140" s="13"/>
      <c r="AL140" s="11">
        <f t="shared" si="166"/>
        <v>0</v>
      </c>
      <c r="AM140" s="12"/>
      <c r="AN140" s="13"/>
      <c r="AO140" s="11">
        <f t="shared" si="167"/>
        <v>0</v>
      </c>
      <c r="AP140" s="12"/>
      <c r="AQ140" s="13"/>
      <c r="AR140" s="11">
        <f t="shared" si="168"/>
        <v>0</v>
      </c>
      <c r="AS140" s="12"/>
      <c r="AT140" s="14"/>
      <c r="AU140" s="63">
        <f>SUM(G139:G147,J139:J147,M139:M147,P139:P147,S139:S147,V139:V147,Y139:Y147,AB139:AB147,AE139:AE147,AH139:AH147,AQ139:AQ147,AT139:AT147,AK139:AK147,AN139:AN147)</f>
        <v>500000</v>
      </c>
    </row>
    <row r="141" spans="1:47">
      <c r="A141" s="534"/>
      <c r="B141" s="548"/>
      <c r="C141" s="536"/>
      <c r="D141" s="538"/>
      <c r="E141" s="540"/>
      <c r="F141" s="52" t="s">
        <v>34</v>
      </c>
      <c r="G141" s="13"/>
      <c r="H141" s="11">
        <f t="shared" si="156"/>
        <v>0</v>
      </c>
      <c r="I141" s="12"/>
      <c r="J141" s="13"/>
      <c r="K141" s="11">
        <f t="shared" si="157"/>
        <v>0</v>
      </c>
      <c r="L141" s="12"/>
      <c r="M141" s="13"/>
      <c r="N141" s="11">
        <f t="shared" si="158"/>
        <v>0</v>
      </c>
      <c r="O141" s="12"/>
      <c r="P141" s="13"/>
      <c r="Q141" s="11">
        <f t="shared" si="159"/>
        <v>0</v>
      </c>
      <c r="R141" s="12"/>
      <c r="S141" s="13"/>
      <c r="T141" s="11">
        <f t="shared" si="160"/>
        <v>0</v>
      </c>
      <c r="U141" s="12"/>
      <c r="V141" s="13"/>
      <c r="W141" s="11">
        <f t="shared" si="161"/>
        <v>0</v>
      </c>
      <c r="X141" s="12"/>
      <c r="Y141" s="13"/>
      <c r="Z141" s="11">
        <f t="shared" si="162"/>
        <v>0</v>
      </c>
      <c r="AA141" s="12"/>
      <c r="AB141" s="13"/>
      <c r="AC141" s="11">
        <f t="shared" si="163"/>
        <v>0</v>
      </c>
      <c r="AD141" s="12"/>
      <c r="AE141" s="13"/>
      <c r="AF141" s="11">
        <f t="shared" si="164"/>
        <v>0</v>
      </c>
      <c r="AG141" s="12"/>
      <c r="AH141" s="13"/>
      <c r="AI141" s="11">
        <f t="shared" si="165"/>
        <v>0</v>
      </c>
      <c r="AJ141" s="12"/>
      <c r="AK141" s="13"/>
      <c r="AL141" s="11">
        <f t="shared" si="166"/>
        <v>0</v>
      </c>
      <c r="AM141" s="12"/>
      <c r="AN141" s="13"/>
      <c r="AO141" s="11">
        <f t="shared" si="167"/>
        <v>0</v>
      </c>
      <c r="AP141" s="12"/>
      <c r="AQ141" s="13"/>
      <c r="AR141" s="11">
        <f t="shared" si="168"/>
        <v>0</v>
      </c>
      <c r="AS141" s="12"/>
      <c r="AT141" s="14"/>
      <c r="AU141" s="7" t="s">
        <v>35</v>
      </c>
    </row>
    <row r="142" spans="1:47">
      <c r="A142" s="534"/>
      <c r="B142" s="548"/>
      <c r="C142" s="536"/>
      <c r="D142" s="538"/>
      <c r="E142" s="540"/>
      <c r="F142" s="52" t="s">
        <v>36</v>
      </c>
      <c r="G142" s="13"/>
      <c r="H142" s="11">
        <f t="shared" si="156"/>
        <v>0</v>
      </c>
      <c r="I142" s="12"/>
      <c r="J142" s="13"/>
      <c r="K142" s="11">
        <f t="shared" si="157"/>
        <v>0</v>
      </c>
      <c r="L142" s="12"/>
      <c r="M142" s="13"/>
      <c r="N142" s="11">
        <f t="shared" si="158"/>
        <v>0</v>
      </c>
      <c r="O142" s="12"/>
      <c r="P142" s="13"/>
      <c r="Q142" s="11">
        <f t="shared" si="159"/>
        <v>0</v>
      </c>
      <c r="R142" s="12"/>
      <c r="S142" s="13"/>
      <c r="T142" s="11">
        <f t="shared" si="160"/>
        <v>0</v>
      </c>
      <c r="U142" s="12"/>
      <c r="V142" s="13"/>
      <c r="W142" s="11">
        <f t="shared" si="161"/>
        <v>0</v>
      </c>
      <c r="X142" s="12"/>
      <c r="Y142" s="13"/>
      <c r="Z142" s="11">
        <f t="shared" si="162"/>
        <v>0</v>
      </c>
      <c r="AA142" s="12"/>
      <c r="AB142" s="13"/>
      <c r="AC142" s="11">
        <f t="shared" si="163"/>
        <v>0</v>
      </c>
      <c r="AD142" s="12"/>
      <c r="AE142" s="13"/>
      <c r="AF142" s="11">
        <f t="shared" si="164"/>
        <v>0</v>
      </c>
      <c r="AG142" s="12"/>
      <c r="AH142" s="13"/>
      <c r="AI142" s="11">
        <f t="shared" si="165"/>
        <v>0</v>
      </c>
      <c r="AJ142" s="12"/>
      <c r="AK142" s="13"/>
      <c r="AL142" s="11">
        <f t="shared" si="166"/>
        <v>0</v>
      </c>
      <c r="AM142" s="12"/>
      <c r="AN142" s="13"/>
      <c r="AO142" s="11">
        <f t="shared" si="167"/>
        <v>0</v>
      </c>
      <c r="AP142" s="12"/>
      <c r="AQ142" s="13"/>
      <c r="AR142" s="11">
        <f t="shared" si="168"/>
        <v>0</v>
      </c>
      <c r="AS142" s="12"/>
      <c r="AT142" s="14"/>
      <c r="AU142" s="63">
        <f>SUM(H139:H147,K139:K147,N139:N147,Q139:Q147,T139:T147,W139:W147,Z139:Z147,AC139:AC147,Z139:Z147,AF139:AF147,AI139:AI147,AR139:AR147,AL139:AL147,AO139:AO147)</f>
        <v>500000</v>
      </c>
    </row>
    <row r="143" spans="1:47">
      <c r="A143" s="534"/>
      <c r="B143" s="548"/>
      <c r="C143" s="536"/>
      <c r="D143" s="538"/>
      <c r="E143" s="540"/>
      <c r="F143" s="52" t="s">
        <v>37</v>
      </c>
      <c r="G143" s="13"/>
      <c r="H143" s="11">
        <f t="shared" si="156"/>
        <v>0</v>
      </c>
      <c r="I143" s="12"/>
      <c r="J143" s="13"/>
      <c r="K143" s="11">
        <f t="shared" si="157"/>
        <v>0</v>
      </c>
      <c r="L143" s="12"/>
      <c r="M143" s="13"/>
      <c r="N143" s="11">
        <f t="shared" si="158"/>
        <v>0</v>
      </c>
      <c r="O143" s="12"/>
      <c r="P143" s="13"/>
      <c r="Q143" s="11">
        <f t="shared" si="159"/>
        <v>0</v>
      </c>
      <c r="R143" s="12"/>
      <c r="S143" s="13"/>
      <c r="T143" s="11">
        <f t="shared" si="160"/>
        <v>0</v>
      </c>
      <c r="U143" s="12"/>
      <c r="V143" s="13"/>
      <c r="W143" s="11">
        <f t="shared" si="161"/>
        <v>0</v>
      </c>
      <c r="X143" s="12"/>
      <c r="Y143" s="13"/>
      <c r="Z143" s="11">
        <f t="shared" si="162"/>
        <v>0</v>
      </c>
      <c r="AA143" s="12"/>
      <c r="AB143" s="13"/>
      <c r="AC143" s="11">
        <f t="shared" si="163"/>
        <v>0</v>
      </c>
      <c r="AD143" s="12"/>
      <c r="AE143" s="13"/>
      <c r="AF143" s="11">
        <f t="shared" si="164"/>
        <v>0</v>
      </c>
      <c r="AG143" s="12"/>
      <c r="AH143" s="13"/>
      <c r="AI143" s="11">
        <f t="shared" si="165"/>
        <v>0</v>
      </c>
      <c r="AJ143" s="12"/>
      <c r="AK143" s="13"/>
      <c r="AL143" s="11">
        <f t="shared" si="166"/>
        <v>0</v>
      </c>
      <c r="AM143" s="12"/>
      <c r="AN143" s="13"/>
      <c r="AO143" s="11">
        <f t="shared" si="167"/>
        <v>0</v>
      </c>
      <c r="AP143" s="12"/>
      <c r="AQ143" s="13"/>
      <c r="AR143" s="11">
        <f t="shared" si="168"/>
        <v>0</v>
      </c>
      <c r="AS143" s="12"/>
      <c r="AT143" s="14"/>
      <c r="AU143" s="7" t="s">
        <v>38</v>
      </c>
    </row>
    <row r="144" spans="1:47">
      <c r="A144" s="534"/>
      <c r="B144" s="548"/>
      <c r="C144" s="536"/>
      <c r="D144" s="538"/>
      <c r="E144" s="540"/>
      <c r="F144" s="52" t="s">
        <v>40</v>
      </c>
      <c r="G144" s="13"/>
      <c r="H144" s="11">
        <f t="shared" si="156"/>
        <v>0</v>
      </c>
      <c r="I144" s="12"/>
      <c r="J144" s="13"/>
      <c r="K144" s="11">
        <f t="shared" si="157"/>
        <v>0</v>
      </c>
      <c r="L144" s="12"/>
      <c r="M144" s="13"/>
      <c r="N144" s="11">
        <f t="shared" si="158"/>
        <v>0</v>
      </c>
      <c r="O144" s="12"/>
      <c r="P144" s="13"/>
      <c r="Q144" s="11">
        <f t="shared" si="159"/>
        <v>0</v>
      </c>
      <c r="R144" s="12"/>
      <c r="S144" s="13"/>
      <c r="T144" s="11">
        <f t="shared" si="160"/>
        <v>0</v>
      </c>
      <c r="U144" s="12"/>
      <c r="V144" s="163"/>
      <c r="W144" s="164">
        <f t="shared" si="161"/>
        <v>0</v>
      </c>
      <c r="X144" s="165"/>
      <c r="Y144" s="163"/>
      <c r="Z144" s="164">
        <f t="shared" si="162"/>
        <v>0</v>
      </c>
      <c r="AA144" s="165"/>
      <c r="AB144" s="195"/>
      <c r="AC144" s="166">
        <f t="shared" si="163"/>
        <v>0</v>
      </c>
      <c r="AD144" s="167"/>
      <c r="AE144" s="13"/>
      <c r="AF144" s="11">
        <f t="shared" si="164"/>
        <v>0</v>
      </c>
      <c r="AG144" s="12"/>
      <c r="AH144" s="13"/>
      <c r="AI144" s="11">
        <f t="shared" si="165"/>
        <v>0</v>
      </c>
      <c r="AJ144" s="12"/>
      <c r="AK144" s="195">
        <v>500000</v>
      </c>
      <c r="AL144" s="166">
        <f t="shared" si="166"/>
        <v>500000</v>
      </c>
      <c r="AM144" s="167"/>
      <c r="AN144" s="195"/>
      <c r="AO144" s="166">
        <f t="shared" si="167"/>
        <v>0</v>
      </c>
      <c r="AP144" s="167"/>
      <c r="AQ144" s="195"/>
      <c r="AR144" s="166">
        <f t="shared" si="168"/>
        <v>0</v>
      </c>
      <c r="AS144" s="167"/>
      <c r="AT144" s="14"/>
      <c r="AU144" s="63">
        <f>SUM(I139:I147,L139:L147,O139:O147,R139:R147,U139:U147,X139:X147,AA139:AA147,AD139:AD147,AG139:AG147,AJ139:AJ147,AS139:AS147,AM139:AM147,AP139:AP147)</f>
        <v>0</v>
      </c>
    </row>
    <row r="145" spans="1:47">
      <c r="A145" s="534"/>
      <c r="B145" s="548"/>
      <c r="C145" s="536"/>
      <c r="D145" s="538"/>
      <c r="E145" s="540"/>
      <c r="F145" s="52" t="s">
        <v>41</v>
      </c>
      <c r="G145" s="13"/>
      <c r="H145" s="11">
        <f t="shared" si="156"/>
        <v>0</v>
      </c>
      <c r="I145" s="12"/>
      <c r="J145" s="13"/>
      <c r="K145" s="11">
        <f t="shared" si="157"/>
        <v>0</v>
      </c>
      <c r="L145" s="12"/>
      <c r="M145" s="13"/>
      <c r="N145" s="11">
        <f t="shared" si="158"/>
        <v>0</v>
      </c>
      <c r="O145" s="12"/>
      <c r="P145" s="13"/>
      <c r="Q145" s="11">
        <f t="shared" si="159"/>
        <v>0</v>
      </c>
      <c r="R145" s="12"/>
      <c r="S145" s="13"/>
      <c r="T145" s="11">
        <f t="shared" si="160"/>
        <v>0</v>
      </c>
      <c r="U145" s="12"/>
      <c r="V145" s="13"/>
      <c r="W145" s="11">
        <f t="shared" si="161"/>
        <v>0</v>
      </c>
      <c r="X145" s="12"/>
      <c r="Y145" s="13"/>
      <c r="Z145" s="11">
        <f t="shared" si="162"/>
        <v>0</v>
      </c>
      <c r="AA145" s="12"/>
      <c r="AB145" s="13"/>
      <c r="AC145" s="11">
        <f t="shared" si="163"/>
        <v>0</v>
      </c>
      <c r="AD145" s="12"/>
      <c r="AE145" s="13"/>
      <c r="AF145" s="11">
        <f t="shared" si="164"/>
        <v>0</v>
      </c>
      <c r="AG145" s="12"/>
      <c r="AH145" s="13"/>
      <c r="AI145" s="11">
        <f t="shared" si="165"/>
        <v>0</v>
      </c>
      <c r="AJ145" s="12"/>
      <c r="AK145" s="13"/>
      <c r="AL145" s="11">
        <f t="shared" si="166"/>
        <v>0</v>
      </c>
      <c r="AM145" s="12"/>
      <c r="AN145" s="13"/>
      <c r="AO145" s="11">
        <f t="shared" si="167"/>
        <v>0</v>
      </c>
      <c r="AP145" s="12"/>
      <c r="AQ145" s="13"/>
      <c r="AR145" s="11">
        <f t="shared" si="168"/>
        <v>0</v>
      </c>
      <c r="AS145" s="12"/>
      <c r="AT145" s="14"/>
      <c r="AU145" s="7" t="s">
        <v>42</v>
      </c>
    </row>
    <row r="146" spans="1:47">
      <c r="A146" s="534"/>
      <c r="B146" s="548"/>
      <c r="C146" s="536"/>
      <c r="D146" s="538"/>
      <c r="E146" s="540"/>
      <c r="F146" s="52" t="s">
        <v>43</v>
      </c>
      <c r="G146" s="13"/>
      <c r="H146" s="11">
        <f t="shared" si="156"/>
        <v>0</v>
      </c>
      <c r="I146" s="12"/>
      <c r="J146" s="13"/>
      <c r="K146" s="11">
        <f t="shared" si="157"/>
        <v>0</v>
      </c>
      <c r="L146" s="12"/>
      <c r="M146" s="13"/>
      <c r="N146" s="11">
        <f t="shared" si="158"/>
        <v>0</v>
      </c>
      <c r="O146" s="12"/>
      <c r="P146" s="13"/>
      <c r="Q146" s="11">
        <f t="shared" si="159"/>
        <v>0</v>
      </c>
      <c r="R146" s="12"/>
      <c r="S146" s="13"/>
      <c r="T146" s="11">
        <f t="shared" si="160"/>
        <v>0</v>
      </c>
      <c r="U146" s="12"/>
      <c r="V146" s="13"/>
      <c r="W146" s="11">
        <f t="shared" si="161"/>
        <v>0</v>
      </c>
      <c r="X146" s="12"/>
      <c r="Y146" s="13"/>
      <c r="Z146" s="11">
        <f t="shared" si="162"/>
        <v>0</v>
      </c>
      <c r="AA146" s="12"/>
      <c r="AB146" s="13"/>
      <c r="AC146" s="11">
        <f t="shared" si="163"/>
        <v>0</v>
      </c>
      <c r="AD146" s="12"/>
      <c r="AE146" s="13"/>
      <c r="AF146" s="11">
        <f t="shared" si="164"/>
        <v>0</v>
      </c>
      <c r="AG146" s="12"/>
      <c r="AH146" s="13"/>
      <c r="AI146" s="11">
        <f t="shared" si="165"/>
        <v>0</v>
      </c>
      <c r="AJ146" s="12"/>
      <c r="AK146" s="13"/>
      <c r="AL146" s="11">
        <f t="shared" si="166"/>
        <v>0</v>
      </c>
      <c r="AM146" s="12"/>
      <c r="AN146" s="13"/>
      <c r="AO146" s="11">
        <f t="shared" si="167"/>
        <v>0</v>
      </c>
      <c r="AP146" s="12"/>
      <c r="AQ146" s="13"/>
      <c r="AR146" s="11">
        <f t="shared" si="168"/>
        <v>0</v>
      </c>
      <c r="AS146" s="12"/>
      <c r="AT146" s="14"/>
      <c r="AU146" s="64">
        <f>AU144/AU140</f>
        <v>0</v>
      </c>
    </row>
    <row r="147" spans="1:47" ht="15.75" customHeight="1">
      <c r="A147" s="535"/>
      <c r="B147" s="549"/>
      <c r="C147" s="537"/>
      <c r="D147" s="539"/>
      <c r="E147" s="541"/>
      <c r="F147" s="60" t="s">
        <v>44</v>
      </c>
      <c r="G147" s="26"/>
      <c r="H147" s="20">
        <f t="shared" si="156"/>
        <v>0</v>
      </c>
      <c r="I147" s="21"/>
      <c r="J147" s="26"/>
      <c r="K147" s="20">
        <f t="shared" si="157"/>
        <v>0</v>
      </c>
      <c r="L147" s="21"/>
      <c r="M147" s="26"/>
      <c r="N147" s="20">
        <f t="shared" si="158"/>
        <v>0</v>
      </c>
      <c r="O147" s="21"/>
      <c r="P147" s="26"/>
      <c r="Q147" s="20">
        <f t="shared" si="159"/>
        <v>0</v>
      </c>
      <c r="R147" s="21"/>
      <c r="S147" s="26"/>
      <c r="T147" s="20">
        <f t="shared" si="160"/>
        <v>0</v>
      </c>
      <c r="U147" s="21"/>
      <c r="V147" s="26"/>
      <c r="W147" s="20">
        <f t="shared" si="161"/>
        <v>0</v>
      </c>
      <c r="X147" s="21"/>
      <c r="Y147" s="26"/>
      <c r="Z147" s="20">
        <f t="shared" si="162"/>
        <v>0</v>
      </c>
      <c r="AA147" s="21"/>
      <c r="AB147" s="26"/>
      <c r="AC147" s="20">
        <f t="shared" si="163"/>
        <v>0</v>
      </c>
      <c r="AD147" s="21"/>
      <c r="AE147" s="26"/>
      <c r="AF147" s="20">
        <f t="shared" si="164"/>
        <v>0</v>
      </c>
      <c r="AG147" s="21"/>
      <c r="AH147" s="26"/>
      <c r="AI147" s="20">
        <f t="shared" si="165"/>
        <v>0</v>
      </c>
      <c r="AJ147" s="21"/>
      <c r="AK147" s="26"/>
      <c r="AL147" s="20">
        <f t="shared" si="166"/>
        <v>0</v>
      </c>
      <c r="AM147" s="21"/>
      <c r="AN147" s="26"/>
      <c r="AO147" s="20">
        <f t="shared" si="167"/>
        <v>0</v>
      </c>
      <c r="AP147" s="21"/>
      <c r="AQ147" s="26"/>
      <c r="AR147" s="20">
        <f t="shared" si="168"/>
        <v>0</v>
      </c>
      <c r="AS147" s="21"/>
      <c r="AT147" s="68"/>
      <c r="AU147" s="66"/>
    </row>
    <row r="148" spans="1:47">
      <c r="A148" s="782" t="s">
        <v>22</v>
      </c>
      <c r="B148" s="550" t="s">
        <v>18</v>
      </c>
      <c r="C148" s="532" t="s">
        <v>19</v>
      </c>
      <c r="D148" s="532" t="s">
        <v>204</v>
      </c>
      <c r="E148" s="784" t="s">
        <v>21</v>
      </c>
      <c r="F148" s="500" t="s">
        <v>23</v>
      </c>
      <c r="G148" s="512" t="s">
        <v>24</v>
      </c>
      <c r="H148" s="502" t="s">
        <v>25</v>
      </c>
      <c r="I148" s="504" t="s">
        <v>26</v>
      </c>
      <c r="J148" s="512" t="s">
        <v>24</v>
      </c>
      <c r="K148" s="502" t="s">
        <v>25</v>
      </c>
      <c r="L148" s="504" t="s">
        <v>26</v>
      </c>
      <c r="M148" s="512" t="s">
        <v>24</v>
      </c>
      <c r="N148" s="502" t="s">
        <v>25</v>
      </c>
      <c r="O148" s="504" t="s">
        <v>26</v>
      </c>
      <c r="P148" s="512" t="s">
        <v>24</v>
      </c>
      <c r="Q148" s="502" t="s">
        <v>25</v>
      </c>
      <c r="R148" s="504" t="s">
        <v>26</v>
      </c>
      <c r="S148" s="512" t="s">
        <v>24</v>
      </c>
      <c r="T148" s="502" t="s">
        <v>25</v>
      </c>
      <c r="U148" s="504" t="s">
        <v>26</v>
      </c>
      <c r="V148" s="512" t="s">
        <v>24</v>
      </c>
      <c r="W148" s="502" t="s">
        <v>25</v>
      </c>
      <c r="X148" s="504" t="s">
        <v>26</v>
      </c>
      <c r="Y148" s="512" t="s">
        <v>24</v>
      </c>
      <c r="Z148" s="502" t="s">
        <v>25</v>
      </c>
      <c r="AA148" s="504" t="s">
        <v>26</v>
      </c>
      <c r="AB148" s="512" t="s">
        <v>24</v>
      </c>
      <c r="AC148" s="502" t="s">
        <v>25</v>
      </c>
      <c r="AD148" s="504" t="s">
        <v>26</v>
      </c>
      <c r="AE148" s="512" t="s">
        <v>24</v>
      </c>
      <c r="AF148" s="502" t="s">
        <v>25</v>
      </c>
      <c r="AG148" s="504" t="s">
        <v>26</v>
      </c>
      <c r="AH148" s="512" t="s">
        <v>24</v>
      </c>
      <c r="AI148" s="502" t="s">
        <v>25</v>
      </c>
      <c r="AJ148" s="504" t="s">
        <v>26</v>
      </c>
      <c r="AK148" s="512" t="s">
        <v>24</v>
      </c>
      <c r="AL148" s="502" t="s">
        <v>25</v>
      </c>
      <c r="AM148" s="504" t="s">
        <v>26</v>
      </c>
      <c r="AN148" s="512" t="s">
        <v>24</v>
      </c>
      <c r="AO148" s="502" t="s">
        <v>25</v>
      </c>
      <c r="AP148" s="504" t="s">
        <v>26</v>
      </c>
      <c r="AQ148" s="512" t="s">
        <v>24</v>
      </c>
      <c r="AR148" s="502" t="s">
        <v>25</v>
      </c>
      <c r="AS148" s="504" t="s">
        <v>26</v>
      </c>
      <c r="AT148" s="544" t="s">
        <v>24</v>
      </c>
      <c r="AU148" s="521" t="s">
        <v>27</v>
      </c>
    </row>
    <row r="149" spans="1:47">
      <c r="A149" s="783"/>
      <c r="B149" s="551"/>
      <c r="C149" s="533"/>
      <c r="D149" s="533"/>
      <c r="E149" s="785"/>
      <c r="F149" s="501"/>
      <c r="G149" s="513"/>
      <c r="H149" s="503"/>
      <c r="I149" s="505"/>
      <c r="J149" s="513"/>
      <c r="K149" s="503"/>
      <c r="L149" s="505"/>
      <c r="M149" s="513"/>
      <c r="N149" s="503"/>
      <c r="O149" s="505"/>
      <c r="P149" s="513"/>
      <c r="Q149" s="503"/>
      <c r="R149" s="505"/>
      <c r="S149" s="513"/>
      <c r="T149" s="503"/>
      <c r="U149" s="505"/>
      <c r="V149" s="513"/>
      <c r="W149" s="503"/>
      <c r="X149" s="505"/>
      <c r="Y149" s="513"/>
      <c r="Z149" s="503"/>
      <c r="AA149" s="505"/>
      <c r="AB149" s="513"/>
      <c r="AC149" s="503"/>
      <c r="AD149" s="505"/>
      <c r="AE149" s="513"/>
      <c r="AF149" s="503"/>
      <c r="AG149" s="505"/>
      <c r="AH149" s="513"/>
      <c r="AI149" s="503"/>
      <c r="AJ149" s="505"/>
      <c r="AK149" s="513"/>
      <c r="AL149" s="503"/>
      <c r="AM149" s="505"/>
      <c r="AN149" s="513"/>
      <c r="AO149" s="503"/>
      <c r="AP149" s="505"/>
      <c r="AQ149" s="513"/>
      <c r="AR149" s="503"/>
      <c r="AS149" s="505"/>
      <c r="AT149" s="545"/>
      <c r="AU149" s="522"/>
    </row>
    <row r="150" spans="1:47" ht="15" customHeight="1">
      <c r="A150" s="768" t="s">
        <v>245</v>
      </c>
      <c r="B150" s="771" t="s">
        <v>634</v>
      </c>
      <c r="C150" s="774">
        <v>2228</v>
      </c>
      <c r="D150" s="777" t="s">
        <v>635</v>
      </c>
      <c r="E150" s="724" t="s">
        <v>636</v>
      </c>
      <c r="F150" s="51" t="s">
        <v>31</v>
      </c>
      <c r="G150" s="13"/>
      <c r="H150" s="9">
        <f t="shared" ref="H150:H158" si="169">G150-I150</f>
        <v>0</v>
      </c>
      <c r="I150" s="10"/>
      <c r="J150" s="13"/>
      <c r="K150" s="9">
        <f t="shared" ref="K150:K158" si="170">J150-L150</f>
        <v>0</v>
      </c>
      <c r="L150" s="10"/>
      <c r="M150" s="13"/>
      <c r="N150" s="9">
        <f t="shared" ref="N150:N158" si="171">M150-O150</f>
        <v>0</v>
      </c>
      <c r="O150" s="10"/>
      <c r="P150" s="13"/>
      <c r="Q150" s="9">
        <f t="shared" ref="Q150:Q158" si="172">P150-R150</f>
        <v>0</v>
      </c>
      <c r="R150" s="10"/>
      <c r="S150" s="13"/>
      <c r="T150" s="9">
        <f t="shared" ref="T150:T158" si="173">S150-U150</f>
        <v>0</v>
      </c>
      <c r="U150" s="10"/>
      <c r="V150" s="13"/>
      <c r="W150" s="9">
        <f t="shared" ref="W150:W158" si="174">V150-X150</f>
        <v>0</v>
      </c>
      <c r="X150" s="10"/>
      <c r="Y150" s="13"/>
      <c r="Z150" s="9">
        <f t="shared" ref="Z150:Z158" si="175">Y150-AA150</f>
        <v>0</v>
      </c>
      <c r="AA150" s="10"/>
      <c r="AB150" s="13"/>
      <c r="AC150" s="9">
        <f t="shared" ref="AC150:AC158" si="176">AB150-AD150</f>
        <v>0</v>
      </c>
      <c r="AD150" s="10"/>
      <c r="AE150" s="13"/>
      <c r="AF150" s="9">
        <f t="shared" ref="AF150:AF158" si="177">AE150-AG150</f>
        <v>0</v>
      </c>
      <c r="AG150" s="10"/>
      <c r="AH150" s="13"/>
      <c r="AI150" s="9">
        <f t="shared" ref="AI150:AI158" si="178">AH150-AJ150</f>
        <v>0</v>
      </c>
      <c r="AJ150" s="10"/>
      <c r="AK150" s="13"/>
      <c r="AL150" s="9">
        <f t="shared" ref="AL150:AL158" si="179">AK150-AM150</f>
        <v>0</v>
      </c>
      <c r="AM150" s="10"/>
      <c r="AN150" s="13"/>
      <c r="AO150" s="9">
        <f t="shared" ref="AO150:AO158" si="180">AN150-AP150</f>
        <v>0</v>
      </c>
      <c r="AP150" s="10"/>
      <c r="AQ150" s="13"/>
      <c r="AR150" s="9">
        <f t="shared" ref="AR150:AR158" si="181">AQ150-AS150</f>
        <v>0</v>
      </c>
      <c r="AS150" s="10"/>
      <c r="AT150" s="3"/>
      <c r="AU150" s="4" t="s">
        <v>32</v>
      </c>
    </row>
    <row r="151" spans="1:47">
      <c r="A151" s="769"/>
      <c r="B151" s="772"/>
      <c r="C151" s="775"/>
      <c r="D151" s="778"/>
      <c r="E151" s="780"/>
      <c r="F151" s="52" t="s">
        <v>33</v>
      </c>
      <c r="G151" s="13"/>
      <c r="H151" s="11">
        <f t="shared" si="169"/>
        <v>0</v>
      </c>
      <c r="I151" s="12"/>
      <c r="J151" s="13"/>
      <c r="K151" s="11">
        <f t="shared" si="170"/>
        <v>0</v>
      </c>
      <c r="L151" s="12"/>
      <c r="M151" s="13"/>
      <c r="N151" s="11">
        <f t="shared" si="171"/>
        <v>0</v>
      </c>
      <c r="O151" s="12"/>
      <c r="P151" s="13"/>
      <c r="Q151" s="11">
        <f t="shared" si="172"/>
        <v>0</v>
      </c>
      <c r="R151" s="12"/>
      <c r="S151" s="13"/>
      <c r="T151" s="11">
        <f t="shared" si="173"/>
        <v>0</v>
      </c>
      <c r="U151" s="12"/>
      <c r="V151" s="13"/>
      <c r="W151" s="11">
        <f t="shared" si="174"/>
        <v>0</v>
      </c>
      <c r="X151" s="12"/>
      <c r="Y151" s="13"/>
      <c r="Z151" s="11">
        <f t="shared" si="175"/>
        <v>0</v>
      </c>
      <c r="AA151" s="12"/>
      <c r="AB151" s="13"/>
      <c r="AC151" s="11">
        <f t="shared" si="176"/>
        <v>0</v>
      </c>
      <c r="AD151" s="12"/>
      <c r="AE151" s="13"/>
      <c r="AF151" s="11">
        <f t="shared" si="177"/>
        <v>0</v>
      </c>
      <c r="AG151" s="12"/>
      <c r="AH151" s="13"/>
      <c r="AI151" s="11">
        <f t="shared" si="178"/>
        <v>0</v>
      </c>
      <c r="AJ151" s="12"/>
      <c r="AK151" s="13"/>
      <c r="AL151" s="11">
        <f t="shared" si="179"/>
        <v>0</v>
      </c>
      <c r="AM151" s="12"/>
      <c r="AN151" s="13"/>
      <c r="AO151" s="11">
        <f t="shared" si="180"/>
        <v>0</v>
      </c>
      <c r="AP151" s="12"/>
      <c r="AQ151" s="13"/>
      <c r="AR151" s="11">
        <f t="shared" si="181"/>
        <v>0</v>
      </c>
      <c r="AS151" s="12"/>
      <c r="AT151" s="3"/>
      <c r="AU151" s="63">
        <f>SUM(G150:G158,J150:J158,M150:M158,P150:P158,S150:S158,V150:V158,Y150:Y158,AB150:AB158,AE150:AE158,AH150:AH158,AQ150:AQ158,AT150:AT158,AK150:AK158,AN150:AN158)</f>
        <v>0</v>
      </c>
    </row>
    <row r="152" spans="1:47">
      <c r="A152" s="769"/>
      <c r="B152" s="772"/>
      <c r="C152" s="775"/>
      <c r="D152" s="778"/>
      <c r="E152" s="780"/>
      <c r="F152" s="52" t="s">
        <v>34</v>
      </c>
      <c r="G152" s="13"/>
      <c r="H152" s="11">
        <f t="shared" si="169"/>
        <v>0</v>
      </c>
      <c r="I152" s="12"/>
      <c r="J152" s="13"/>
      <c r="K152" s="11">
        <f t="shared" si="170"/>
        <v>0</v>
      </c>
      <c r="L152" s="12"/>
      <c r="M152" s="13"/>
      <c r="N152" s="11">
        <f t="shared" si="171"/>
        <v>0</v>
      </c>
      <c r="O152" s="12"/>
      <c r="P152" s="13"/>
      <c r="Q152" s="11">
        <f t="shared" si="172"/>
        <v>0</v>
      </c>
      <c r="R152" s="12"/>
      <c r="S152" s="13"/>
      <c r="T152" s="11">
        <f t="shared" si="173"/>
        <v>0</v>
      </c>
      <c r="U152" s="12"/>
      <c r="V152" s="13"/>
      <c r="W152" s="11">
        <f t="shared" si="174"/>
        <v>0</v>
      </c>
      <c r="X152" s="12"/>
      <c r="Y152" s="13"/>
      <c r="Z152" s="11">
        <f t="shared" si="175"/>
        <v>0</v>
      </c>
      <c r="AA152" s="12"/>
      <c r="AB152" s="13"/>
      <c r="AC152" s="11">
        <f t="shared" si="176"/>
        <v>0</v>
      </c>
      <c r="AD152" s="12"/>
      <c r="AE152" s="13"/>
      <c r="AF152" s="11">
        <f t="shared" si="177"/>
        <v>0</v>
      </c>
      <c r="AG152" s="12"/>
      <c r="AH152" s="13"/>
      <c r="AI152" s="11">
        <f t="shared" si="178"/>
        <v>0</v>
      </c>
      <c r="AJ152" s="12"/>
      <c r="AK152" s="13"/>
      <c r="AL152" s="11">
        <f t="shared" si="179"/>
        <v>0</v>
      </c>
      <c r="AM152" s="12"/>
      <c r="AN152" s="13"/>
      <c r="AO152" s="11">
        <f t="shared" si="180"/>
        <v>0</v>
      </c>
      <c r="AP152" s="12"/>
      <c r="AQ152" s="13"/>
      <c r="AR152" s="11">
        <f t="shared" si="181"/>
        <v>0</v>
      </c>
      <c r="AS152" s="12"/>
      <c r="AT152" s="3"/>
      <c r="AU152" s="7" t="s">
        <v>35</v>
      </c>
    </row>
    <row r="153" spans="1:47">
      <c r="A153" s="769"/>
      <c r="B153" s="772"/>
      <c r="C153" s="775"/>
      <c r="D153" s="778"/>
      <c r="E153" s="780"/>
      <c r="F153" s="52" t="s">
        <v>36</v>
      </c>
      <c r="G153" s="13"/>
      <c r="H153" s="11">
        <f t="shared" si="169"/>
        <v>0</v>
      </c>
      <c r="I153" s="12"/>
      <c r="J153" s="13"/>
      <c r="K153" s="11">
        <f t="shared" si="170"/>
        <v>0</v>
      </c>
      <c r="L153" s="12"/>
      <c r="M153" s="13"/>
      <c r="N153" s="11">
        <f t="shared" si="171"/>
        <v>0</v>
      </c>
      <c r="O153" s="12"/>
      <c r="P153" s="13"/>
      <c r="Q153" s="11">
        <f t="shared" si="172"/>
        <v>0</v>
      </c>
      <c r="R153" s="12"/>
      <c r="S153" s="13"/>
      <c r="T153" s="11">
        <f t="shared" si="173"/>
        <v>0</v>
      </c>
      <c r="U153" s="12"/>
      <c r="V153" s="13"/>
      <c r="W153" s="11">
        <f t="shared" si="174"/>
        <v>0</v>
      </c>
      <c r="X153" s="12"/>
      <c r="Y153" s="13"/>
      <c r="Z153" s="11">
        <f t="shared" si="175"/>
        <v>0</v>
      </c>
      <c r="AA153" s="12"/>
      <c r="AB153" s="13"/>
      <c r="AC153" s="11">
        <f t="shared" si="176"/>
        <v>0</v>
      </c>
      <c r="AD153" s="12"/>
      <c r="AE153" s="13"/>
      <c r="AF153" s="11">
        <f t="shared" si="177"/>
        <v>0</v>
      </c>
      <c r="AG153" s="12"/>
      <c r="AH153" s="13"/>
      <c r="AI153" s="11">
        <f t="shared" si="178"/>
        <v>0</v>
      </c>
      <c r="AJ153" s="12"/>
      <c r="AK153" s="13"/>
      <c r="AL153" s="11">
        <f t="shared" si="179"/>
        <v>0</v>
      </c>
      <c r="AM153" s="12"/>
      <c r="AN153" s="13"/>
      <c r="AO153" s="11">
        <f t="shared" si="180"/>
        <v>0</v>
      </c>
      <c r="AP153" s="12"/>
      <c r="AQ153" s="13"/>
      <c r="AR153" s="11">
        <f t="shared" si="181"/>
        <v>0</v>
      </c>
      <c r="AS153" s="12"/>
      <c r="AT153" s="3"/>
      <c r="AU153" s="63">
        <f>SUM(H150:H158,K150:K158,N150:N158,Q150:Q158,T150:T158,W150:W158,Z150:Z158,AC150:AC158,Z150:Z158,AF150:AF158,AI150:AI158,AR150:AR158,AL150:AL158,AO150:AO158)</f>
        <v>0</v>
      </c>
    </row>
    <row r="154" spans="1:47" ht="15" customHeight="1">
      <c r="A154" s="769"/>
      <c r="B154" s="772"/>
      <c r="C154" s="775"/>
      <c r="D154" s="778"/>
      <c r="E154" s="780"/>
      <c r="F154" s="52" t="s">
        <v>37</v>
      </c>
      <c r="G154" s="13"/>
      <c r="H154" s="11">
        <f t="shared" si="169"/>
        <v>0</v>
      </c>
      <c r="I154" s="12"/>
      <c r="J154" s="13"/>
      <c r="K154" s="11">
        <f t="shared" si="170"/>
        <v>0</v>
      </c>
      <c r="L154" s="12"/>
      <c r="M154" s="13"/>
      <c r="N154" s="11">
        <f t="shared" si="171"/>
        <v>0</v>
      </c>
      <c r="O154" s="12"/>
      <c r="P154" s="13"/>
      <c r="Q154" s="11">
        <f t="shared" si="172"/>
        <v>0</v>
      </c>
      <c r="R154" s="12"/>
      <c r="S154" s="13"/>
      <c r="T154" s="11">
        <f t="shared" si="173"/>
        <v>0</v>
      </c>
      <c r="U154" s="12"/>
      <c r="V154" s="13"/>
      <c r="W154" s="11">
        <f t="shared" si="174"/>
        <v>0</v>
      </c>
      <c r="X154" s="12"/>
      <c r="Y154" s="185"/>
      <c r="Z154" s="11">
        <f t="shared" si="175"/>
        <v>0</v>
      </c>
      <c r="AA154" s="12"/>
      <c r="AB154" s="185"/>
      <c r="AC154" s="11">
        <f>AB154-AD154</f>
        <v>0</v>
      </c>
      <c r="AD154" s="12"/>
      <c r="AE154" s="13"/>
      <c r="AF154" s="11">
        <f t="shared" si="177"/>
        <v>0</v>
      </c>
      <c r="AG154" s="12"/>
      <c r="AH154" s="13"/>
      <c r="AI154" s="11">
        <f t="shared" si="178"/>
        <v>0</v>
      </c>
      <c r="AJ154" s="12"/>
      <c r="AK154" s="13"/>
      <c r="AL154" s="11">
        <f t="shared" si="179"/>
        <v>0</v>
      </c>
      <c r="AM154" s="12"/>
      <c r="AN154" s="13"/>
      <c r="AO154" s="11">
        <f t="shared" si="180"/>
        <v>0</v>
      </c>
      <c r="AP154" s="12"/>
      <c r="AQ154" s="13"/>
      <c r="AR154" s="11">
        <f t="shared" si="181"/>
        <v>0</v>
      </c>
      <c r="AS154" s="12"/>
      <c r="AT154" s="3"/>
      <c r="AU154" s="7" t="s">
        <v>38</v>
      </c>
    </row>
    <row r="155" spans="1:47">
      <c r="A155" s="769"/>
      <c r="B155" s="772"/>
      <c r="C155" s="775"/>
      <c r="D155" s="778"/>
      <c r="E155" s="780"/>
      <c r="F155" s="52" t="s">
        <v>40</v>
      </c>
      <c r="G155" s="13"/>
      <c r="H155" s="11">
        <f t="shared" si="169"/>
        <v>0</v>
      </c>
      <c r="I155" s="12"/>
      <c r="J155" s="13"/>
      <c r="K155" s="11">
        <f t="shared" si="170"/>
        <v>0</v>
      </c>
      <c r="L155" s="12"/>
      <c r="M155" s="13"/>
      <c r="N155" s="11">
        <f t="shared" si="171"/>
        <v>0</v>
      </c>
      <c r="O155" s="12"/>
      <c r="P155" s="13"/>
      <c r="Q155" s="11">
        <f t="shared" si="172"/>
        <v>0</v>
      </c>
      <c r="R155" s="12"/>
      <c r="S155" s="13"/>
      <c r="T155" s="11">
        <f t="shared" si="173"/>
        <v>0</v>
      </c>
      <c r="U155" s="12"/>
      <c r="V155" s="13"/>
      <c r="W155" s="11">
        <f t="shared" si="174"/>
        <v>0</v>
      </c>
      <c r="X155" s="12"/>
      <c r="Y155" s="13"/>
      <c r="Z155" s="11">
        <f t="shared" si="175"/>
        <v>0</v>
      </c>
      <c r="AA155" s="12"/>
      <c r="AB155" s="185"/>
      <c r="AC155" s="11">
        <f t="shared" si="176"/>
        <v>0</v>
      </c>
      <c r="AD155" s="12"/>
      <c r="AE155" s="185"/>
      <c r="AF155" s="11">
        <f>AE155-AG155</f>
        <v>0</v>
      </c>
      <c r="AG155" s="12"/>
      <c r="AH155" s="13"/>
      <c r="AI155" s="11">
        <f t="shared" si="178"/>
        <v>0</v>
      </c>
      <c r="AJ155" s="12"/>
      <c r="AK155" s="13"/>
      <c r="AL155" s="11">
        <f t="shared" si="179"/>
        <v>0</v>
      </c>
      <c r="AM155" s="12"/>
      <c r="AN155" s="13"/>
      <c r="AO155" s="11">
        <f t="shared" si="180"/>
        <v>0</v>
      </c>
      <c r="AP155" s="12"/>
      <c r="AQ155" s="13"/>
      <c r="AR155" s="11">
        <f t="shared" si="181"/>
        <v>0</v>
      </c>
      <c r="AS155" s="12"/>
      <c r="AT155" s="3"/>
      <c r="AU155" s="63">
        <f>SUM(I150:I158,L150:L158,O150:O158,R150:R158,U150:U158,X150:X158,AA150:AA158,AD150:AD158,AG150:AG158,AJ150:AJ158,AS150:AS158,AM150:AM158,AP150:AP158)</f>
        <v>0</v>
      </c>
    </row>
    <row r="156" spans="1:47">
      <c r="A156" s="769"/>
      <c r="B156" s="772"/>
      <c r="C156" s="775"/>
      <c r="D156" s="778"/>
      <c r="E156" s="780"/>
      <c r="F156" s="52" t="s">
        <v>41</v>
      </c>
      <c r="G156" s="13"/>
      <c r="H156" s="11">
        <f t="shared" si="169"/>
        <v>0</v>
      </c>
      <c r="I156" s="12"/>
      <c r="J156" s="13"/>
      <c r="K156" s="11">
        <f t="shared" si="170"/>
        <v>0</v>
      </c>
      <c r="L156" s="12"/>
      <c r="M156" s="13"/>
      <c r="N156" s="11">
        <f t="shared" si="171"/>
        <v>0</v>
      </c>
      <c r="O156" s="12"/>
      <c r="P156" s="13"/>
      <c r="Q156" s="11">
        <f t="shared" si="172"/>
        <v>0</v>
      </c>
      <c r="R156" s="12"/>
      <c r="S156" s="13"/>
      <c r="T156" s="11">
        <f t="shared" si="173"/>
        <v>0</v>
      </c>
      <c r="U156" s="12"/>
      <c r="V156" s="13"/>
      <c r="W156" s="11">
        <f t="shared" si="174"/>
        <v>0</v>
      </c>
      <c r="X156" s="12"/>
      <c r="Y156" s="13"/>
      <c r="Z156" s="11">
        <f t="shared" si="175"/>
        <v>0</v>
      </c>
      <c r="AA156" s="12"/>
      <c r="AB156" s="13"/>
      <c r="AC156" s="11">
        <f t="shared" si="176"/>
        <v>0</v>
      </c>
      <c r="AD156" s="12"/>
      <c r="AE156" s="13"/>
      <c r="AF156" s="11">
        <f t="shared" si="177"/>
        <v>0</v>
      </c>
      <c r="AG156" s="12"/>
      <c r="AH156" s="13"/>
      <c r="AI156" s="11">
        <f t="shared" si="178"/>
        <v>0</v>
      </c>
      <c r="AJ156" s="12"/>
      <c r="AK156" s="13"/>
      <c r="AL156" s="11">
        <f t="shared" si="179"/>
        <v>0</v>
      </c>
      <c r="AM156" s="12"/>
      <c r="AN156" s="13"/>
      <c r="AO156" s="11">
        <f t="shared" si="180"/>
        <v>0</v>
      </c>
      <c r="AP156" s="12"/>
      <c r="AQ156" s="13"/>
      <c r="AR156" s="11">
        <f t="shared" si="181"/>
        <v>0</v>
      </c>
      <c r="AS156" s="12"/>
      <c r="AT156" s="3"/>
      <c r="AU156" s="7" t="s">
        <v>42</v>
      </c>
    </row>
    <row r="157" spans="1:47">
      <c r="A157" s="769"/>
      <c r="B157" s="772"/>
      <c r="C157" s="775"/>
      <c r="D157" s="778"/>
      <c r="E157" s="780"/>
      <c r="F157" s="52" t="s">
        <v>43</v>
      </c>
      <c r="G157" s="13"/>
      <c r="H157" s="11">
        <f t="shared" si="169"/>
        <v>0</v>
      </c>
      <c r="I157" s="12"/>
      <c r="J157" s="13"/>
      <c r="K157" s="11">
        <f t="shared" si="170"/>
        <v>0</v>
      </c>
      <c r="L157" s="12"/>
      <c r="M157" s="13"/>
      <c r="N157" s="11">
        <f t="shared" si="171"/>
        <v>0</v>
      </c>
      <c r="O157" s="12"/>
      <c r="P157" s="13"/>
      <c r="Q157" s="11">
        <f t="shared" si="172"/>
        <v>0</v>
      </c>
      <c r="R157" s="12"/>
      <c r="S157" s="13"/>
      <c r="T157" s="11">
        <f t="shared" si="173"/>
        <v>0</v>
      </c>
      <c r="U157" s="12"/>
      <c r="V157" s="13"/>
      <c r="W157" s="11">
        <f t="shared" si="174"/>
        <v>0</v>
      </c>
      <c r="X157" s="12"/>
      <c r="Y157" s="13"/>
      <c r="Z157" s="11">
        <f t="shared" si="175"/>
        <v>0</v>
      </c>
      <c r="AA157" s="12"/>
      <c r="AB157" s="13"/>
      <c r="AC157" s="11">
        <f t="shared" si="176"/>
        <v>0</v>
      </c>
      <c r="AD157" s="12"/>
      <c r="AE157" s="13"/>
      <c r="AF157" s="11">
        <f t="shared" si="177"/>
        <v>0</v>
      </c>
      <c r="AG157" s="12"/>
      <c r="AH157" s="13"/>
      <c r="AI157" s="11">
        <f t="shared" si="178"/>
        <v>0</v>
      </c>
      <c r="AJ157" s="12"/>
      <c r="AK157" s="13"/>
      <c r="AL157" s="11">
        <f t="shared" si="179"/>
        <v>0</v>
      </c>
      <c r="AM157" s="12"/>
      <c r="AN157" s="13"/>
      <c r="AO157" s="11">
        <f t="shared" si="180"/>
        <v>0</v>
      </c>
      <c r="AP157" s="12"/>
      <c r="AQ157" s="13"/>
      <c r="AR157" s="11">
        <f t="shared" si="181"/>
        <v>0</v>
      </c>
      <c r="AS157" s="12"/>
      <c r="AT157" s="3"/>
      <c r="AU157" s="64" t="e">
        <f>AU155/AU151</f>
        <v>#DIV/0!</v>
      </c>
    </row>
    <row r="158" spans="1:47" ht="15" customHeight="1">
      <c r="A158" s="786"/>
      <c r="B158" s="787"/>
      <c r="C158" s="788"/>
      <c r="D158" s="789"/>
      <c r="E158" s="790"/>
      <c r="F158" s="60" t="s">
        <v>44</v>
      </c>
      <c r="G158" s="26"/>
      <c r="H158" s="20">
        <f t="shared" si="169"/>
        <v>0</v>
      </c>
      <c r="I158" s="21"/>
      <c r="J158" s="26"/>
      <c r="K158" s="20">
        <f t="shared" si="170"/>
        <v>0</v>
      </c>
      <c r="L158" s="21"/>
      <c r="M158" s="26"/>
      <c r="N158" s="20">
        <f t="shared" si="171"/>
        <v>0</v>
      </c>
      <c r="O158" s="21"/>
      <c r="P158" s="26"/>
      <c r="Q158" s="20">
        <f t="shared" si="172"/>
        <v>0</v>
      </c>
      <c r="R158" s="21"/>
      <c r="S158" s="26"/>
      <c r="T158" s="20">
        <f t="shared" si="173"/>
        <v>0</v>
      </c>
      <c r="U158" s="21"/>
      <c r="V158" s="26"/>
      <c r="W158" s="20">
        <f t="shared" si="174"/>
        <v>0</v>
      </c>
      <c r="X158" s="21"/>
      <c r="Y158" s="26"/>
      <c r="Z158" s="20">
        <f t="shared" si="175"/>
        <v>0</v>
      </c>
      <c r="AA158" s="21"/>
      <c r="AB158" s="26"/>
      <c r="AC158" s="20">
        <f t="shared" si="176"/>
        <v>0</v>
      </c>
      <c r="AD158" s="21"/>
      <c r="AE158" s="26"/>
      <c r="AF158" s="20">
        <f t="shared" si="177"/>
        <v>0</v>
      </c>
      <c r="AG158" s="21"/>
      <c r="AH158" s="26"/>
      <c r="AI158" s="20">
        <f t="shared" si="178"/>
        <v>0</v>
      </c>
      <c r="AJ158" s="21"/>
      <c r="AK158" s="26"/>
      <c r="AL158" s="20">
        <f t="shared" si="179"/>
        <v>0</v>
      </c>
      <c r="AM158" s="21"/>
      <c r="AN158" s="26"/>
      <c r="AO158" s="20">
        <f t="shared" si="180"/>
        <v>0</v>
      </c>
      <c r="AP158" s="21"/>
      <c r="AQ158" s="26"/>
      <c r="AR158" s="20">
        <f t="shared" si="181"/>
        <v>0</v>
      </c>
      <c r="AS158" s="21"/>
      <c r="AT158" s="19"/>
      <c r="AU158" s="66"/>
    </row>
    <row r="159" spans="1:47" ht="15.75" customHeight="1">
      <c r="A159" s="782" t="s">
        <v>22</v>
      </c>
      <c r="B159" s="550" t="s">
        <v>18</v>
      </c>
      <c r="C159" s="532" t="s">
        <v>19</v>
      </c>
      <c r="D159" s="532" t="s">
        <v>204</v>
      </c>
      <c r="E159" s="784" t="s">
        <v>21</v>
      </c>
      <c r="F159" s="500" t="s">
        <v>23</v>
      </c>
      <c r="G159" s="473" t="s">
        <v>24</v>
      </c>
      <c r="H159" s="475" t="s">
        <v>25</v>
      </c>
      <c r="I159" s="477" t="s">
        <v>26</v>
      </c>
      <c r="J159" s="473" t="s">
        <v>24</v>
      </c>
      <c r="K159" s="475" t="s">
        <v>25</v>
      </c>
      <c r="L159" s="477" t="s">
        <v>26</v>
      </c>
      <c r="M159" s="473" t="s">
        <v>24</v>
      </c>
      <c r="N159" s="475" t="s">
        <v>25</v>
      </c>
      <c r="O159" s="477" t="s">
        <v>26</v>
      </c>
      <c r="P159" s="473" t="s">
        <v>24</v>
      </c>
      <c r="Q159" s="475" t="s">
        <v>25</v>
      </c>
      <c r="R159" s="477" t="s">
        <v>26</v>
      </c>
      <c r="S159" s="473" t="s">
        <v>24</v>
      </c>
      <c r="T159" s="475" t="s">
        <v>25</v>
      </c>
      <c r="U159" s="477" t="s">
        <v>26</v>
      </c>
      <c r="V159" s="473" t="s">
        <v>24</v>
      </c>
      <c r="W159" s="475" t="s">
        <v>25</v>
      </c>
      <c r="X159" s="477" t="s">
        <v>26</v>
      </c>
      <c r="Y159" s="473" t="s">
        <v>24</v>
      </c>
      <c r="Z159" s="475" t="s">
        <v>25</v>
      </c>
      <c r="AA159" s="477" t="s">
        <v>26</v>
      </c>
      <c r="AB159" s="473" t="s">
        <v>24</v>
      </c>
      <c r="AC159" s="475" t="s">
        <v>25</v>
      </c>
      <c r="AD159" s="477" t="s">
        <v>26</v>
      </c>
      <c r="AE159" s="473" t="s">
        <v>24</v>
      </c>
      <c r="AF159" s="475" t="s">
        <v>25</v>
      </c>
      <c r="AG159" s="477" t="s">
        <v>26</v>
      </c>
      <c r="AH159" s="473" t="s">
        <v>24</v>
      </c>
      <c r="AI159" s="475" t="s">
        <v>25</v>
      </c>
      <c r="AJ159" s="477" t="s">
        <v>26</v>
      </c>
      <c r="AK159" s="473" t="s">
        <v>24</v>
      </c>
      <c r="AL159" s="475" t="s">
        <v>25</v>
      </c>
      <c r="AM159" s="477" t="s">
        <v>26</v>
      </c>
      <c r="AN159" s="473" t="s">
        <v>24</v>
      </c>
      <c r="AO159" s="475" t="s">
        <v>25</v>
      </c>
      <c r="AP159" s="477" t="s">
        <v>26</v>
      </c>
      <c r="AQ159" s="473" t="s">
        <v>24</v>
      </c>
      <c r="AR159" s="475" t="s">
        <v>25</v>
      </c>
      <c r="AS159" s="477" t="s">
        <v>26</v>
      </c>
      <c r="AT159" s="544" t="s">
        <v>24</v>
      </c>
      <c r="AU159" s="521" t="s">
        <v>27</v>
      </c>
    </row>
    <row r="160" spans="1:47" ht="15.75" customHeight="1">
      <c r="A160" s="783"/>
      <c r="B160" s="551"/>
      <c r="C160" s="533"/>
      <c r="D160" s="533"/>
      <c r="E160" s="785"/>
      <c r="F160" s="501"/>
      <c r="G160" s="474"/>
      <c r="H160" s="476"/>
      <c r="I160" s="478"/>
      <c r="J160" s="474"/>
      <c r="K160" s="476"/>
      <c r="L160" s="478"/>
      <c r="M160" s="474"/>
      <c r="N160" s="476"/>
      <c r="O160" s="478"/>
      <c r="P160" s="474"/>
      <c r="Q160" s="476"/>
      <c r="R160" s="478"/>
      <c r="S160" s="474"/>
      <c r="T160" s="476"/>
      <c r="U160" s="478"/>
      <c r="V160" s="474"/>
      <c r="W160" s="476"/>
      <c r="X160" s="478"/>
      <c r="Y160" s="474"/>
      <c r="Z160" s="476"/>
      <c r="AA160" s="478"/>
      <c r="AB160" s="474"/>
      <c r="AC160" s="476"/>
      <c r="AD160" s="478"/>
      <c r="AE160" s="474"/>
      <c r="AF160" s="476"/>
      <c r="AG160" s="478"/>
      <c r="AH160" s="474"/>
      <c r="AI160" s="476"/>
      <c r="AJ160" s="478"/>
      <c r="AK160" s="474"/>
      <c r="AL160" s="476"/>
      <c r="AM160" s="478"/>
      <c r="AN160" s="474"/>
      <c r="AO160" s="476"/>
      <c r="AP160" s="478"/>
      <c r="AQ160" s="474"/>
      <c r="AR160" s="476"/>
      <c r="AS160" s="478"/>
      <c r="AT160" s="545"/>
      <c r="AU160" s="522"/>
    </row>
    <row r="161" spans="1:47" ht="15.75" customHeight="1">
      <c r="A161" s="768" t="s">
        <v>245</v>
      </c>
      <c r="B161" s="771" t="s">
        <v>537</v>
      </c>
      <c r="C161" s="774">
        <v>2320</v>
      </c>
      <c r="D161" s="777" t="s">
        <v>538</v>
      </c>
      <c r="E161" s="724" t="s">
        <v>637</v>
      </c>
      <c r="F161" s="51" t="s">
        <v>31</v>
      </c>
      <c r="G161" s="13"/>
      <c r="H161" s="9">
        <f t="shared" ref="H161:H169" si="182">G161-I161</f>
        <v>0</v>
      </c>
      <c r="I161" s="10"/>
      <c r="J161" s="13"/>
      <c r="K161" s="9">
        <f t="shared" ref="K161:K169" si="183">J161-L161</f>
        <v>0</v>
      </c>
      <c r="L161" s="10"/>
      <c r="M161" s="13"/>
      <c r="N161" s="9">
        <f t="shared" ref="N161:N169" si="184">M161-O161</f>
        <v>0</v>
      </c>
      <c r="O161" s="10"/>
      <c r="P161" s="13"/>
      <c r="Q161" s="9">
        <f t="shared" ref="Q161:Q169" si="185">P161-R161</f>
        <v>0</v>
      </c>
      <c r="R161" s="10"/>
      <c r="S161" s="13"/>
      <c r="T161" s="9">
        <f t="shared" ref="T161:T169" si="186">S161-U161</f>
        <v>0</v>
      </c>
      <c r="U161" s="10"/>
      <c r="V161" s="13"/>
      <c r="W161" s="9">
        <f t="shared" ref="W161:W169" si="187">V161-X161</f>
        <v>0</v>
      </c>
      <c r="X161" s="10"/>
      <c r="Y161" s="13"/>
      <c r="Z161" s="9">
        <f t="shared" ref="Z161:Z169" si="188">Y161-AA161</f>
        <v>0</v>
      </c>
      <c r="AA161" s="10"/>
      <c r="AB161" s="13"/>
      <c r="AC161" s="9">
        <f t="shared" ref="AC161:AC169" si="189">AB161-AD161</f>
        <v>0</v>
      </c>
      <c r="AD161" s="10"/>
      <c r="AE161" s="13"/>
      <c r="AF161" s="9">
        <f t="shared" ref="AF161:AF169" si="190">AE161-AG161</f>
        <v>0</v>
      </c>
      <c r="AG161" s="10"/>
      <c r="AH161" s="13"/>
      <c r="AI161" s="9">
        <f t="shared" ref="AI161:AI169" si="191">AH161-AJ161</f>
        <v>0</v>
      </c>
      <c r="AJ161" s="10"/>
      <c r="AK161" s="13"/>
      <c r="AL161" s="9">
        <f t="shared" ref="AL161:AL169" si="192">AK161-AM161</f>
        <v>0</v>
      </c>
      <c r="AM161" s="10"/>
      <c r="AN161" s="13"/>
      <c r="AO161" s="9">
        <f t="shared" ref="AO161:AO169" si="193">AN161-AP161</f>
        <v>0</v>
      </c>
      <c r="AP161" s="10"/>
      <c r="AQ161" s="13"/>
      <c r="AR161" s="9">
        <f t="shared" ref="AR161:AR169" si="194">AQ161-AS161</f>
        <v>0</v>
      </c>
      <c r="AS161" s="10"/>
      <c r="AT161" s="25"/>
      <c r="AU161" s="4" t="s">
        <v>32</v>
      </c>
    </row>
    <row r="162" spans="1:47" ht="15.75" customHeight="1">
      <c r="A162" s="769"/>
      <c r="B162" s="772"/>
      <c r="C162" s="775"/>
      <c r="D162" s="778"/>
      <c r="E162" s="780"/>
      <c r="F162" s="52" t="s">
        <v>33</v>
      </c>
      <c r="G162" s="13"/>
      <c r="H162" s="11">
        <f t="shared" si="182"/>
        <v>0</v>
      </c>
      <c r="I162" s="12"/>
      <c r="J162" s="13"/>
      <c r="K162" s="11">
        <f t="shared" si="183"/>
        <v>0</v>
      </c>
      <c r="L162" s="12"/>
      <c r="M162" s="13"/>
      <c r="N162" s="11">
        <f t="shared" si="184"/>
        <v>0</v>
      </c>
      <c r="O162" s="12"/>
      <c r="P162" s="13"/>
      <c r="Q162" s="11">
        <f t="shared" si="185"/>
        <v>0</v>
      </c>
      <c r="R162" s="12"/>
      <c r="S162" s="13"/>
      <c r="T162" s="11">
        <f t="shared" si="186"/>
        <v>0</v>
      </c>
      <c r="U162" s="12"/>
      <c r="V162" s="13"/>
      <c r="W162" s="11">
        <f t="shared" si="187"/>
        <v>0</v>
      </c>
      <c r="X162" s="12"/>
      <c r="Y162" s="13"/>
      <c r="Z162" s="11">
        <f t="shared" si="188"/>
        <v>0</v>
      </c>
      <c r="AA162" s="12"/>
      <c r="AB162" s="13"/>
      <c r="AC162" s="11">
        <f t="shared" si="189"/>
        <v>0</v>
      </c>
      <c r="AD162" s="12"/>
      <c r="AE162" s="13"/>
      <c r="AF162" s="11">
        <f t="shared" si="190"/>
        <v>0</v>
      </c>
      <c r="AG162" s="12"/>
      <c r="AH162" s="13"/>
      <c r="AI162" s="11">
        <f t="shared" si="191"/>
        <v>0</v>
      </c>
      <c r="AJ162" s="12"/>
      <c r="AK162" s="13"/>
      <c r="AL162" s="11">
        <f t="shared" si="192"/>
        <v>0</v>
      </c>
      <c r="AM162" s="12"/>
      <c r="AN162" s="13"/>
      <c r="AO162" s="11">
        <f t="shared" si="193"/>
        <v>0</v>
      </c>
      <c r="AP162" s="12"/>
      <c r="AQ162" s="13"/>
      <c r="AR162" s="11">
        <f t="shared" si="194"/>
        <v>0</v>
      </c>
      <c r="AS162" s="12"/>
      <c r="AT162" s="25"/>
      <c r="AU162" s="63">
        <f>SUM(G161:G169,J161:J169,M161:M169,P161:P169,S161:S169,V161:V169,Y161:Y169,AB161:AB169,AE161:AE169,AH161:AH169,AK161:AK169,AN161:AN169,AQ161:AQ169)</f>
        <v>348600</v>
      </c>
    </row>
    <row r="163" spans="1:47" ht="15.75" customHeight="1">
      <c r="A163" s="769"/>
      <c r="B163" s="772"/>
      <c r="C163" s="775"/>
      <c r="D163" s="778"/>
      <c r="E163" s="780"/>
      <c r="F163" s="52" t="s">
        <v>34</v>
      </c>
      <c r="G163" s="13">
        <v>250000</v>
      </c>
      <c r="H163" s="11">
        <f t="shared" si="182"/>
        <v>0</v>
      </c>
      <c r="I163" s="12">
        <v>250000</v>
      </c>
      <c r="J163" s="13"/>
      <c r="K163" s="11">
        <f t="shared" si="183"/>
        <v>0</v>
      </c>
      <c r="L163" s="12"/>
      <c r="M163" s="13"/>
      <c r="N163" s="11">
        <f t="shared" si="184"/>
        <v>0</v>
      </c>
      <c r="O163" s="12"/>
      <c r="P163" s="13"/>
      <c r="Q163" s="11">
        <f t="shared" si="185"/>
        <v>0</v>
      </c>
      <c r="R163" s="12"/>
      <c r="S163" s="13"/>
      <c r="T163" s="11">
        <f t="shared" si="186"/>
        <v>0</v>
      </c>
      <c r="U163" s="12"/>
      <c r="V163" s="13"/>
      <c r="W163" s="11">
        <f t="shared" si="187"/>
        <v>0</v>
      </c>
      <c r="X163" s="12"/>
      <c r="Y163" s="13"/>
      <c r="Z163" s="11">
        <f t="shared" si="188"/>
        <v>0</v>
      </c>
      <c r="AA163" s="12"/>
      <c r="AB163" s="13"/>
      <c r="AC163" s="11">
        <f t="shared" si="189"/>
        <v>0</v>
      </c>
      <c r="AD163" s="12"/>
      <c r="AE163" s="13"/>
      <c r="AF163" s="11">
        <f t="shared" si="190"/>
        <v>0</v>
      </c>
      <c r="AG163" s="12"/>
      <c r="AH163" s="13"/>
      <c r="AI163" s="11">
        <f t="shared" si="191"/>
        <v>0</v>
      </c>
      <c r="AJ163" s="12"/>
      <c r="AK163" s="13"/>
      <c r="AL163" s="11">
        <f t="shared" si="192"/>
        <v>0</v>
      </c>
      <c r="AM163" s="12"/>
      <c r="AN163" s="13"/>
      <c r="AO163" s="11">
        <f t="shared" si="193"/>
        <v>0</v>
      </c>
      <c r="AP163" s="12"/>
      <c r="AQ163" s="13"/>
      <c r="AR163" s="11">
        <f t="shared" si="194"/>
        <v>0</v>
      </c>
      <c r="AS163" s="12"/>
      <c r="AT163" s="25"/>
      <c r="AU163" s="7" t="s">
        <v>35</v>
      </c>
    </row>
    <row r="164" spans="1:47" ht="15.75" customHeight="1">
      <c r="A164" s="769"/>
      <c r="B164" s="772"/>
      <c r="C164" s="775"/>
      <c r="D164" s="778"/>
      <c r="E164" s="780"/>
      <c r="F164" s="52" t="s">
        <v>36</v>
      </c>
      <c r="G164" s="13"/>
      <c r="H164" s="11">
        <f t="shared" si="182"/>
        <v>0</v>
      </c>
      <c r="I164" s="12"/>
      <c r="J164" s="13"/>
      <c r="K164" s="11">
        <f t="shared" si="183"/>
        <v>0</v>
      </c>
      <c r="L164" s="12"/>
      <c r="M164" s="13"/>
      <c r="N164" s="11">
        <f t="shared" si="184"/>
        <v>0</v>
      </c>
      <c r="O164" s="12"/>
      <c r="P164" s="13"/>
      <c r="Q164" s="11">
        <f t="shared" si="185"/>
        <v>0</v>
      </c>
      <c r="R164" s="12"/>
      <c r="S164" s="13"/>
      <c r="T164" s="11">
        <f t="shared" si="186"/>
        <v>0</v>
      </c>
      <c r="U164" s="12"/>
      <c r="V164" s="13"/>
      <c r="W164" s="11">
        <f t="shared" si="187"/>
        <v>0</v>
      </c>
      <c r="X164" s="12"/>
      <c r="Y164" s="13">
        <v>98600</v>
      </c>
      <c r="Z164" s="11">
        <f t="shared" si="188"/>
        <v>0</v>
      </c>
      <c r="AA164" s="12">
        <v>98600</v>
      </c>
      <c r="AB164" s="13"/>
      <c r="AC164" s="11">
        <f t="shared" si="189"/>
        <v>0</v>
      </c>
      <c r="AD164" s="12"/>
      <c r="AE164" s="13"/>
      <c r="AF164" s="11">
        <f t="shared" si="190"/>
        <v>0</v>
      </c>
      <c r="AG164" s="12"/>
      <c r="AH164" s="13"/>
      <c r="AI164" s="11">
        <f t="shared" si="191"/>
        <v>0</v>
      </c>
      <c r="AJ164" s="12"/>
      <c r="AK164" s="13"/>
      <c r="AL164" s="11">
        <f t="shared" si="192"/>
        <v>0</v>
      </c>
      <c r="AM164" s="12"/>
      <c r="AN164" s="13"/>
      <c r="AO164" s="11">
        <f t="shared" si="193"/>
        <v>0</v>
      </c>
      <c r="AP164" s="12"/>
      <c r="AQ164" s="13"/>
      <c r="AR164" s="11">
        <f t="shared" si="194"/>
        <v>0</v>
      </c>
      <c r="AS164" s="12"/>
      <c r="AT164" s="25"/>
      <c r="AU164" s="63">
        <f>SUM(H161:H169,K161:K169,N161:N169,Q161:Q169,T161:T169,W161:W169,Z161:Z169,AC161:AC169,Z161:Z169,AF161:AF169,AI161:AI169,AL161:AL169,AO161:AO169,AR161:AR169)</f>
        <v>0</v>
      </c>
    </row>
    <row r="165" spans="1:47" ht="15.75" customHeight="1">
      <c r="A165" s="769"/>
      <c r="B165" s="772"/>
      <c r="C165" s="775"/>
      <c r="D165" s="778"/>
      <c r="E165" s="780"/>
      <c r="F165" s="52" t="s">
        <v>37</v>
      </c>
      <c r="G165" s="13"/>
      <c r="H165" s="11">
        <f t="shared" si="182"/>
        <v>0</v>
      </c>
      <c r="I165" s="12"/>
      <c r="J165" s="13"/>
      <c r="K165" s="11">
        <f t="shared" si="183"/>
        <v>0</v>
      </c>
      <c r="L165" s="12"/>
      <c r="M165" s="13"/>
      <c r="N165" s="11">
        <f t="shared" si="184"/>
        <v>0</v>
      </c>
      <c r="O165" s="12"/>
      <c r="P165" s="13"/>
      <c r="Q165" s="11">
        <f t="shared" si="185"/>
        <v>0</v>
      </c>
      <c r="R165" s="12"/>
      <c r="S165" s="13"/>
      <c r="T165" s="11">
        <f t="shared" si="186"/>
        <v>0</v>
      </c>
      <c r="U165" s="12"/>
      <c r="V165" s="13"/>
      <c r="W165" s="11">
        <f t="shared" si="187"/>
        <v>0</v>
      </c>
      <c r="X165" s="12"/>
      <c r="Y165" s="13"/>
      <c r="Z165" s="11">
        <f t="shared" si="188"/>
        <v>0</v>
      </c>
      <c r="AA165" s="12"/>
      <c r="AB165" s="13"/>
      <c r="AC165" s="11">
        <f t="shared" si="189"/>
        <v>0</v>
      </c>
      <c r="AD165" s="12"/>
      <c r="AE165" s="13"/>
      <c r="AF165" s="11">
        <f t="shared" si="190"/>
        <v>0</v>
      </c>
      <c r="AG165" s="12"/>
      <c r="AH165" s="13"/>
      <c r="AI165" s="11">
        <f t="shared" si="191"/>
        <v>0</v>
      </c>
      <c r="AJ165" s="12"/>
      <c r="AK165" s="13"/>
      <c r="AL165" s="11">
        <f t="shared" si="192"/>
        <v>0</v>
      </c>
      <c r="AM165" s="12"/>
      <c r="AN165" s="13"/>
      <c r="AO165" s="11">
        <f t="shared" si="193"/>
        <v>0</v>
      </c>
      <c r="AP165" s="12"/>
      <c r="AQ165" s="13"/>
      <c r="AR165" s="11">
        <f t="shared" si="194"/>
        <v>0</v>
      </c>
      <c r="AS165" s="12"/>
      <c r="AT165" s="25"/>
      <c r="AU165" s="7" t="s">
        <v>38</v>
      </c>
    </row>
    <row r="166" spans="1:47" ht="15.75" customHeight="1">
      <c r="A166" s="769"/>
      <c r="B166" s="772"/>
      <c r="C166" s="775"/>
      <c r="D166" s="778"/>
      <c r="E166" s="780"/>
      <c r="F166" s="52" t="s">
        <v>40</v>
      </c>
      <c r="G166" s="13"/>
      <c r="H166" s="11">
        <f t="shared" si="182"/>
        <v>0</v>
      </c>
      <c r="I166" s="12"/>
      <c r="J166" s="13"/>
      <c r="K166" s="11">
        <f t="shared" si="183"/>
        <v>0</v>
      </c>
      <c r="L166" s="12"/>
      <c r="M166" s="13"/>
      <c r="N166" s="11">
        <f t="shared" si="184"/>
        <v>0</v>
      </c>
      <c r="O166" s="12"/>
      <c r="P166" s="13"/>
      <c r="Q166" s="11">
        <f t="shared" si="185"/>
        <v>0</v>
      </c>
      <c r="R166" s="12"/>
      <c r="S166" s="13"/>
      <c r="T166" s="11">
        <f t="shared" si="186"/>
        <v>0</v>
      </c>
      <c r="U166" s="12"/>
      <c r="V166" s="13"/>
      <c r="W166" s="11">
        <f t="shared" si="187"/>
        <v>0</v>
      </c>
      <c r="X166" s="12"/>
      <c r="Y166" s="13"/>
      <c r="Z166" s="11">
        <f t="shared" si="188"/>
        <v>0</v>
      </c>
      <c r="AA166" s="12"/>
      <c r="AB166" s="13"/>
      <c r="AC166" s="11">
        <f t="shared" si="189"/>
        <v>0</v>
      </c>
      <c r="AD166" s="12"/>
      <c r="AE166" s="13"/>
      <c r="AF166" s="11">
        <f t="shared" si="190"/>
        <v>0</v>
      </c>
      <c r="AG166" s="12"/>
      <c r="AH166" s="13"/>
      <c r="AI166" s="11">
        <f t="shared" si="191"/>
        <v>0</v>
      </c>
      <c r="AJ166" s="12"/>
      <c r="AK166" s="13"/>
      <c r="AL166" s="11">
        <f t="shared" si="192"/>
        <v>0</v>
      </c>
      <c r="AM166" s="12"/>
      <c r="AN166" s="13"/>
      <c r="AO166" s="11">
        <f t="shared" si="193"/>
        <v>0</v>
      </c>
      <c r="AP166" s="12"/>
      <c r="AQ166" s="13"/>
      <c r="AR166" s="11">
        <f t="shared" si="194"/>
        <v>0</v>
      </c>
      <c r="AS166" s="12"/>
      <c r="AT166" s="25"/>
      <c r="AU166" s="63">
        <f>SUM(I161:I169,L161:L169,O161:O169,R161:R169,U161:U169,X161:X169,AA161:AA169,AD161:AD169,AG161:AG169,AJ161:AJ169,AM161:AM169,AP161:AP169,AS161:AS169)</f>
        <v>348600</v>
      </c>
    </row>
    <row r="167" spans="1:47" ht="15.75" customHeight="1">
      <c r="A167" s="769"/>
      <c r="B167" s="772"/>
      <c r="C167" s="775"/>
      <c r="D167" s="778"/>
      <c r="E167" s="780"/>
      <c r="F167" s="52" t="s">
        <v>41</v>
      </c>
      <c r="G167" s="13"/>
      <c r="H167" s="11">
        <f t="shared" si="182"/>
        <v>0</v>
      </c>
      <c r="I167" s="12"/>
      <c r="J167" s="13"/>
      <c r="K167" s="11">
        <f t="shared" si="183"/>
        <v>0</v>
      </c>
      <c r="L167" s="12"/>
      <c r="M167" s="13"/>
      <c r="N167" s="11">
        <f t="shared" si="184"/>
        <v>0</v>
      </c>
      <c r="O167" s="12"/>
      <c r="P167" s="13"/>
      <c r="Q167" s="11">
        <f t="shared" si="185"/>
        <v>0</v>
      </c>
      <c r="R167" s="12"/>
      <c r="S167" s="13"/>
      <c r="T167" s="11">
        <f t="shared" si="186"/>
        <v>0</v>
      </c>
      <c r="U167" s="12"/>
      <c r="V167" s="13"/>
      <c r="W167" s="11">
        <f t="shared" si="187"/>
        <v>0</v>
      </c>
      <c r="X167" s="12"/>
      <c r="Y167" s="13"/>
      <c r="Z167" s="11">
        <f t="shared" si="188"/>
        <v>0</v>
      </c>
      <c r="AA167" s="12"/>
      <c r="AB167" s="13"/>
      <c r="AC167" s="11">
        <f t="shared" si="189"/>
        <v>0</v>
      </c>
      <c r="AD167" s="12"/>
      <c r="AE167" s="13"/>
      <c r="AF167" s="11">
        <f t="shared" si="190"/>
        <v>0</v>
      </c>
      <c r="AG167" s="12"/>
      <c r="AH167" s="13"/>
      <c r="AI167" s="11">
        <f t="shared" si="191"/>
        <v>0</v>
      </c>
      <c r="AJ167" s="12"/>
      <c r="AK167" s="13"/>
      <c r="AL167" s="11">
        <f t="shared" si="192"/>
        <v>0</v>
      </c>
      <c r="AM167" s="12"/>
      <c r="AN167" s="13"/>
      <c r="AO167" s="11">
        <f t="shared" si="193"/>
        <v>0</v>
      </c>
      <c r="AP167" s="12"/>
      <c r="AQ167" s="13"/>
      <c r="AR167" s="11">
        <f t="shared" si="194"/>
        <v>0</v>
      </c>
      <c r="AS167" s="12"/>
      <c r="AT167" s="25"/>
      <c r="AU167" s="7" t="s">
        <v>42</v>
      </c>
    </row>
    <row r="168" spans="1:47" ht="15.75" customHeight="1">
      <c r="A168" s="769"/>
      <c r="B168" s="772"/>
      <c r="C168" s="775"/>
      <c r="D168" s="778"/>
      <c r="E168" s="780"/>
      <c r="F168" s="52" t="s">
        <v>43</v>
      </c>
      <c r="G168" s="13"/>
      <c r="H168" s="11">
        <f t="shared" si="182"/>
        <v>0</v>
      </c>
      <c r="I168" s="12"/>
      <c r="J168" s="13"/>
      <c r="K168" s="11">
        <f t="shared" si="183"/>
        <v>0</v>
      </c>
      <c r="L168" s="12"/>
      <c r="M168" s="13"/>
      <c r="N168" s="11">
        <f t="shared" si="184"/>
        <v>0</v>
      </c>
      <c r="O168" s="12"/>
      <c r="P168" s="13"/>
      <c r="Q168" s="11">
        <f t="shared" si="185"/>
        <v>0</v>
      </c>
      <c r="R168" s="12"/>
      <c r="S168" s="13"/>
      <c r="T168" s="11">
        <f t="shared" si="186"/>
        <v>0</v>
      </c>
      <c r="U168" s="12"/>
      <c r="V168" s="13"/>
      <c r="W168" s="11">
        <f t="shared" si="187"/>
        <v>0</v>
      </c>
      <c r="X168" s="12"/>
      <c r="Y168" s="13"/>
      <c r="Z168" s="11">
        <f t="shared" si="188"/>
        <v>0</v>
      </c>
      <c r="AA168" s="12"/>
      <c r="AB168" s="13"/>
      <c r="AC168" s="11">
        <f t="shared" si="189"/>
        <v>0</v>
      </c>
      <c r="AD168" s="12"/>
      <c r="AE168" s="13"/>
      <c r="AF168" s="11">
        <f t="shared" si="190"/>
        <v>0</v>
      </c>
      <c r="AG168" s="12"/>
      <c r="AH168" s="13"/>
      <c r="AI168" s="11">
        <f t="shared" si="191"/>
        <v>0</v>
      </c>
      <c r="AJ168" s="12"/>
      <c r="AK168" s="13"/>
      <c r="AL168" s="11">
        <f t="shared" si="192"/>
        <v>0</v>
      </c>
      <c r="AM168" s="12"/>
      <c r="AN168" s="13"/>
      <c r="AO168" s="11">
        <f t="shared" si="193"/>
        <v>0</v>
      </c>
      <c r="AP168" s="12"/>
      <c r="AQ168" s="13"/>
      <c r="AR168" s="11">
        <f t="shared" si="194"/>
        <v>0</v>
      </c>
      <c r="AS168" s="12"/>
      <c r="AT168" s="25"/>
      <c r="AU168" s="64">
        <f>AU166/AU162</f>
        <v>1</v>
      </c>
    </row>
    <row r="169" spans="1:47" ht="15.75" customHeight="1">
      <c r="A169" s="786"/>
      <c r="B169" s="787"/>
      <c r="C169" s="788"/>
      <c r="D169" s="789"/>
      <c r="E169" s="790"/>
      <c r="F169" s="60" t="s">
        <v>44</v>
      </c>
      <c r="G169" s="26"/>
      <c r="H169" s="20">
        <f t="shared" si="182"/>
        <v>0</v>
      </c>
      <c r="I169" s="21"/>
      <c r="J169" s="26"/>
      <c r="K169" s="20">
        <f t="shared" si="183"/>
        <v>0</v>
      </c>
      <c r="L169" s="21"/>
      <c r="M169" s="26"/>
      <c r="N169" s="20">
        <f t="shared" si="184"/>
        <v>0</v>
      </c>
      <c r="O169" s="21"/>
      <c r="P169" s="26"/>
      <c r="Q169" s="20">
        <f t="shared" si="185"/>
        <v>0</v>
      </c>
      <c r="R169" s="21"/>
      <c r="S169" s="26"/>
      <c r="T169" s="20">
        <f t="shared" si="186"/>
        <v>0</v>
      </c>
      <c r="U169" s="21"/>
      <c r="V169" s="26"/>
      <c r="W169" s="20">
        <f t="shared" si="187"/>
        <v>0</v>
      </c>
      <c r="X169" s="21"/>
      <c r="Y169" s="26"/>
      <c r="Z169" s="20">
        <f t="shared" si="188"/>
        <v>0</v>
      </c>
      <c r="AA169" s="21"/>
      <c r="AB169" s="26"/>
      <c r="AC169" s="20">
        <f t="shared" si="189"/>
        <v>0</v>
      </c>
      <c r="AD169" s="21"/>
      <c r="AE169" s="26"/>
      <c r="AF169" s="20">
        <f t="shared" si="190"/>
        <v>0</v>
      </c>
      <c r="AG169" s="21"/>
      <c r="AH169" s="26"/>
      <c r="AI169" s="20">
        <f t="shared" si="191"/>
        <v>0</v>
      </c>
      <c r="AJ169" s="21"/>
      <c r="AK169" s="26"/>
      <c r="AL169" s="20">
        <f t="shared" si="192"/>
        <v>0</v>
      </c>
      <c r="AM169" s="21"/>
      <c r="AN169" s="26"/>
      <c r="AO169" s="20">
        <f t="shared" si="193"/>
        <v>0</v>
      </c>
      <c r="AP169" s="21"/>
      <c r="AQ169" s="26"/>
      <c r="AR169" s="20">
        <f t="shared" si="194"/>
        <v>0</v>
      </c>
      <c r="AS169" s="21"/>
      <c r="AT169" s="27"/>
      <c r="AU169" s="66"/>
    </row>
    <row r="170" spans="1:47">
      <c r="A170" s="782" t="s">
        <v>22</v>
      </c>
      <c r="B170" s="550" t="s">
        <v>18</v>
      </c>
      <c r="C170" s="532" t="s">
        <v>19</v>
      </c>
      <c r="D170" s="532" t="s">
        <v>204</v>
      </c>
      <c r="E170" s="784" t="s">
        <v>21</v>
      </c>
      <c r="F170" s="500" t="s">
        <v>23</v>
      </c>
      <c r="G170" s="512" t="s">
        <v>24</v>
      </c>
      <c r="H170" s="502" t="s">
        <v>25</v>
      </c>
      <c r="I170" s="504" t="s">
        <v>26</v>
      </c>
      <c r="J170" s="512" t="s">
        <v>24</v>
      </c>
      <c r="K170" s="502" t="s">
        <v>25</v>
      </c>
      <c r="L170" s="504" t="s">
        <v>26</v>
      </c>
      <c r="M170" s="512" t="s">
        <v>24</v>
      </c>
      <c r="N170" s="502" t="s">
        <v>25</v>
      </c>
      <c r="O170" s="504" t="s">
        <v>26</v>
      </c>
      <c r="P170" s="512" t="s">
        <v>24</v>
      </c>
      <c r="Q170" s="502" t="s">
        <v>25</v>
      </c>
      <c r="R170" s="504" t="s">
        <v>26</v>
      </c>
      <c r="S170" s="512" t="s">
        <v>24</v>
      </c>
      <c r="T170" s="502" t="s">
        <v>25</v>
      </c>
      <c r="U170" s="504" t="s">
        <v>26</v>
      </c>
      <c r="V170" s="512" t="s">
        <v>24</v>
      </c>
      <c r="W170" s="502" t="s">
        <v>25</v>
      </c>
      <c r="X170" s="504" t="s">
        <v>26</v>
      </c>
      <c r="Y170" s="512" t="s">
        <v>24</v>
      </c>
      <c r="Z170" s="502" t="s">
        <v>25</v>
      </c>
      <c r="AA170" s="504" t="s">
        <v>26</v>
      </c>
      <c r="AB170" s="512" t="s">
        <v>24</v>
      </c>
      <c r="AC170" s="502" t="s">
        <v>25</v>
      </c>
      <c r="AD170" s="504" t="s">
        <v>26</v>
      </c>
      <c r="AE170" s="512" t="s">
        <v>24</v>
      </c>
      <c r="AF170" s="502" t="s">
        <v>25</v>
      </c>
      <c r="AG170" s="504" t="s">
        <v>26</v>
      </c>
      <c r="AH170" s="512" t="s">
        <v>24</v>
      </c>
      <c r="AI170" s="502" t="s">
        <v>25</v>
      </c>
      <c r="AJ170" s="504" t="s">
        <v>26</v>
      </c>
      <c r="AK170" s="512" t="s">
        <v>24</v>
      </c>
      <c r="AL170" s="502" t="s">
        <v>25</v>
      </c>
      <c r="AM170" s="504" t="s">
        <v>26</v>
      </c>
      <c r="AN170" s="512" t="s">
        <v>24</v>
      </c>
      <c r="AO170" s="502" t="s">
        <v>25</v>
      </c>
      <c r="AP170" s="504" t="s">
        <v>26</v>
      </c>
      <c r="AQ170" s="512" t="s">
        <v>24</v>
      </c>
      <c r="AR170" s="502" t="s">
        <v>25</v>
      </c>
      <c r="AS170" s="504" t="s">
        <v>26</v>
      </c>
      <c r="AT170" s="612" t="s">
        <v>24</v>
      </c>
      <c r="AU170" s="521" t="s">
        <v>27</v>
      </c>
    </row>
    <row r="171" spans="1:47">
      <c r="A171" s="783"/>
      <c r="B171" s="551"/>
      <c r="C171" s="533"/>
      <c r="D171" s="533"/>
      <c r="E171" s="785"/>
      <c r="F171" s="501"/>
      <c r="G171" s="513"/>
      <c r="H171" s="503"/>
      <c r="I171" s="505"/>
      <c r="J171" s="513"/>
      <c r="K171" s="503"/>
      <c r="L171" s="505"/>
      <c r="M171" s="513"/>
      <c r="N171" s="503"/>
      <c r="O171" s="505"/>
      <c r="P171" s="513"/>
      <c r="Q171" s="503"/>
      <c r="R171" s="505"/>
      <c r="S171" s="513"/>
      <c r="T171" s="503"/>
      <c r="U171" s="505"/>
      <c r="V171" s="513"/>
      <c r="W171" s="503"/>
      <c r="X171" s="505"/>
      <c r="Y171" s="513"/>
      <c r="Z171" s="503"/>
      <c r="AA171" s="505"/>
      <c r="AB171" s="513"/>
      <c r="AC171" s="503"/>
      <c r="AD171" s="505"/>
      <c r="AE171" s="513"/>
      <c r="AF171" s="503"/>
      <c r="AG171" s="505"/>
      <c r="AH171" s="513"/>
      <c r="AI171" s="503"/>
      <c r="AJ171" s="505"/>
      <c r="AK171" s="513"/>
      <c r="AL171" s="503"/>
      <c r="AM171" s="505"/>
      <c r="AN171" s="513"/>
      <c r="AO171" s="503"/>
      <c r="AP171" s="505"/>
      <c r="AQ171" s="513"/>
      <c r="AR171" s="503"/>
      <c r="AS171" s="505"/>
      <c r="AT171" s="596"/>
      <c r="AU171" s="522"/>
    </row>
    <row r="172" spans="1:47" ht="15" customHeight="1">
      <c r="A172" s="768" t="s">
        <v>245</v>
      </c>
      <c r="B172" s="771" t="s">
        <v>638</v>
      </c>
      <c r="C172" s="774">
        <v>2229</v>
      </c>
      <c r="D172" s="777" t="s">
        <v>639</v>
      </c>
      <c r="E172" s="724" t="s">
        <v>640</v>
      </c>
      <c r="F172" s="51" t="s">
        <v>31</v>
      </c>
      <c r="G172" s="13"/>
      <c r="H172" s="9">
        <f t="shared" ref="H172:H182" si="195">G172-I172</f>
        <v>0</v>
      </c>
      <c r="I172" s="10"/>
      <c r="J172" s="13"/>
      <c r="K172" s="9">
        <f t="shared" ref="K172:K182" si="196">J172-L172</f>
        <v>0</v>
      </c>
      <c r="L172" s="10"/>
      <c r="M172" s="13"/>
      <c r="N172" s="9">
        <f t="shared" ref="N172:N182" si="197">M172-O172</f>
        <v>0</v>
      </c>
      <c r="O172" s="10"/>
      <c r="P172" s="13"/>
      <c r="Q172" s="9">
        <f t="shared" ref="Q172:Q182" si="198">P172-R172</f>
        <v>0</v>
      </c>
      <c r="R172" s="10"/>
      <c r="S172" s="13"/>
      <c r="T172" s="9">
        <f t="shared" ref="T172:T182" si="199">S172-U172</f>
        <v>0</v>
      </c>
      <c r="U172" s="10"/>
      <c r="V172" s="13"/>
      <c r="W172" s="9">
        <f t="shared" ref="W172:W182" si="200">V172-X172</f>
        <v>0</v>
      </c>
      <c r="X172" s="10"/>
      <c r="Y172" s="13"/>
      <c r="Z172" s="9">
        <f t="shared" ref="Z172:Z182" si="201">Y172-AA172</f>
        <v>0</v>
      </c>
      <c r="AA172" s="10"/>
      <c r="AB172" s="13"/>
      <c r="AC172" s="9">
        <f t="shared" ref="AC172:AC182" si="202">AB172-AD172</f>
        <v>0</v>
      </c>
      <c r="AD172" s="10"/>
      <c r="AE172" s="13"/>
      <c r="AF172" s="9">
        <f t="shared" ref="AF172:AF182" si="203">AE172-AG172</f>
        <v>0</v>
      </c>
      <c r="AG172" s="10"/>
      <c r="AH172" s="13"/>
      <c r="AI172" s="9">
        <f t="shared" ref="AI172:AI178" si="204">AH172-AJ172</f>
        <v>0</v>
      </c>
      <c r="AJ172" s="10"/>
      <c r="AK172" s="13"/>
      <c r="AL172" s="9">
        <f t="shared" ref="AL172:AL175" si="205">AK172-AM172</f>
        <v>0</v>
      </c>
      <c r="AM172" s="10"/>
      <c r="AN172" s="13"/>
      <c r="AO172" s="9">
        <f t="shared" ref="AO172:AO175" si="206">AN172-AP172</f>
        <v>0</v>
      </c>
      <c r="AP172" s="10"/>
      <c r="AQ172" s="13"/>
      <c r="AR172" s="9">
        <f t="shared" ref="AR172:AR178" si="207">AQ172-AS172</f>
        <v>0</v>
      </c>
      <c r="AS172" s="10"/>
      <c r="AT172" s="14"/>
      <c r="AU172" s="4" t="s">
        <v>32</v>
      </c>
    </row>
    <row r="173" spans="1:47">
      <c r="A173" s="769"/>
      <c r="B173" s="772"/>
      <c r="C173" s="775"/>
      <c r="D173" s="778"/>
      <c r="E173" s="780"/>
      <c r="F173" s="52" t="s">
        <v>33</v>
      </c>
      <c r="G173" s="13"/>
      <c r="H173" s="11">
        <f t="shared" si="195"/>
        <v>0</v>
      </c>
      <c r="I173" s="12"/>
      <c r="J173" s="13"/>
      <c r="K173" s="11">
        <f t="shared" si="196"/>
        <v>0</v>
      </c>
      <c r="L173" s="12"/>
      <c r="M173" s="13"/>
      <c r="N173" s="11">
        <f t="shared" si="197"/>
        <v>0</v>
      </c>
      <c r="O173" s="12"/>
      <c r="P173" s="13"/>
      <c r="Q173" s="11">
        <f t="shared" si="198"/>
        <v>0</v>
      </c>
      <c r="R173" s="12"/>
      <c r="S173" s="13"/>
      <c r="T173" s="11">
        <f t="shared" si="199"/>
        <v>0</v>
      </c>
      <c r="U173" s="12"/>
      <c r="V173" s="13"/>
      <c r="W173" s="11">
        <f t="shared" si="200"/>
        <v>0</v>
      </c>
      <c r="X173" s="12"/>
      <c r="Y173" s="13"/>
      <c r="Z173" s="11">
        <f t="shared" si="201"/>
        <v>0</v>
      </c>
      <c r="AA173" s="12"/>
      <c r="AB173" s="13"/>
      <c r="AC173" s="11">
        <f t="shared" si="202"/>
        <v>0</v>
      </c>
      <c r="AD173" s="12"/>
      <c r="AE173" s="13"/>
      <c r="AF173" s="11">
        <f t="shared" si="203"/>
        <v>0</v>
      </c>
      <c r="AG173" s="12"/>
      <c r="AH173" s="13"/>
      <c r="AI173" s="11">
        <f t="shared" si="204"/>
        <v>0</v>
      </c>
      <c r="AJ173" s="12"/>
      <c r="AK173" s="13"/>
      <c r="AL173" s="11">
        <f t="shared" si="205"/>
        <v>0</v>
      </c>
      <c r="AM173" s="12"/>
      <c r="AN173" s="13"/>
      <c r="AO173" s="11">
        <f t="shared" si="206"/>
        <v>0</v>
      </c>
      <c r="AP173" s="12"/>
      <c r="AQ173" s="13"/>
      <c r="AR173" s="11">
        <f t="shared" si="207"/>
        <v>0</v>
      </c>
      <c r="AS173" s="12"/>
      <c r="AT173" s="14"/>
      <c r="AU173" s="63">
        <f>SUM(G172:G182,J172:J182,M172:M182,P172:P182,S172:S182,V172:V182,Y172:Y182,AB172:AB182,AE172:AE182,AH172:AH182,AQ172:AQ182,AT172:AT182,AK172:AK182,AN172:AN182)</f>
        <v>0</v>
      </c>
    </row>
    <row r="174" spans="1:47">
      <c r="A174" s="769"/>
      <c r="B174" s="772"/>
      <c r="C174" s="775"/>
      <c r="D174" s="778"/>
      <c r="E174" s="780"/>
      <c r="F174" s="52" t="s">
        <v>34</v>
      </c>
      <c r="G174" s="13"/>
      <c r="H174" s="11">
        <f t="shared" si="195"/>
        <v>0</v>
      </c>
      <c r="I174" s="12"/>
      <c r="J174" s="13"/>
      <c r="K174" s="11">
        <f t="shared" si="196"/>
        <v>0</v>
      </c>
      <c r="L174" s="12"/>
      <c r="M174" s="13"/>
      <c r="N174" s="11">
        <f t="shared" si="197"/>
        <v>0</v>
      </c>
      <c r="O174" s="12"/>
      <c r="P174" s="13"/>
      <c r="Q174" s="11">
        <f t="shared" si="198"/>
        <v>0</v>
      </c>
      <c r="R174" s="12"/>
      <c r="S174" s="13"/>
      <c r="T174" s="11">
        <f t="shared" si="199"/>
        <v>0</v>
      </c>
      <c r="U174" s="12"/>
      <c r="V174" s="13"/>
      <c r="W174" s="11">
        <f t="shared" si="200"/>
        <v>0</v>
      </c>
      <c r="X174" s="12"/>
      <c r="Y174" s="13"/>
      <c r="Z174" s="11">
        <f t="shared" si="201"/>
        <v>0</v>
      </c>
      <c r="AA174" s="12"/>
      <c r="AB174" s="13"/>
      <c r="AC174" s="11">
        <f t="shared" si="202"/>
        <v>0</v>
      </c>
      <c r="AD174" s="12"/>
      <c r="AE174" s="13"/>
      <c r="AF174" s="11">
        <f t="shared" si="203"/>
        <v>0</v>
      </c>
      <c r="AG174" s="12"/>
      <c r="AH174" s="13"/>
      <c r="AI174" s="11">
        <f t="shared" si="204"/>
        <v>0</v>
      </c>
      <c r="AJ174" s="12"/>
      <c r="AK174" s="13"/>
      <c r="AL174" s="11">
        <f t="shared" si="205"/>
        <v>0</v>
      </c>
      <c r="AM174" s="12"/>
      <c r="AN174" s="13"/>
      <c r="AO174" s="11">
        <f t="shared" si="206"/>
        <v>0</v>
      </c>
      <c r="AP174" s="12"/>
      <c r="AQ174" s="13"/>
      <c r="AR174" s="11">
        <f t="shared" si="207"/>
        <v>0</v>
      </c>
      <c r="AS174" s="12"/>
      <c r="AT174" s="14"/>
      <c r="AU174" s="7" t="s">
        <v>35</v>
      </c>
    </row>
    <row r="175" spans="1:47">
      <c r="A175" s="769"/>
      <c r="B175" s="772"/>
      <c r="C175" s="775"/>
      <c r="D175" s="778"/>
      <c r="E175" s="780"/>
      <c r="F175" s="52" t="s">
        <v>36</v>
      </c>
      <c r="G175" s="13"/>
      <c r="H175" s="11">
        <f t="shared" si="195"/>
        <v>0</v>
      </c>
      <c r="I175" s="12"/>
      <c r="J175" s="13"/>
      <c r="K175" s="11">
        <f t="shared" si="196"/>
        <v>0</v>
      </c>
      <c r="L175" s="12"/>
      <c r="M175" s="13"/>
      <c r="N175" s="11">
        <f t="shared" si="197"/>
        <v>0</v>
      </c>
      <c r="O175" s="12"/>
      <c r="P175" s="13"/>
      <c r="Q175" s="11">
        <f t="shared" si="198"/>
        <v>0</v>
      </c>
      <c r="R175" s="12"/>
      <c r="S175" s="13"/>
      <c r="T175" s="11">
        <f t="shared" si="199"/>
        <v>0</v>
      </c>
      <c r="U175" s="12"/>
      <c r="V175" s="13"/>
      <c r="W175" s="11">
        <f t="shared" si="200"/>
        <v>0</v>
      </c>
      <c r="X175" s="12"/>
      <c r="Y175" s="177"/>
      <c r="Z175" s="11">
        <f t="shared" si="201"/>
        <v>0</v>
      </c>
      <c r="AA175" s="12"/>
      <c r="AB175" s="185"/>
      <c r="AC175" s="141">
        <f t="shared" si="202"/>
        <v>0</v>
      </c>
      <c r="AD175" s="12"/>
      <c r="AE175" s="13"/>
      <c r="AF175" s="11">
        <f t="shared" si="203"/>
        <v>0</v>
      </c>
      <c r="AG175" s="12"/>
      <c r="AH175" s="13"/>
      <c r="AI175" s="11">
        <f t="shared" si="204"/>
        <v>0</v>
      </c>
      <c r="AJ175" s="12"/>
      <c r="AK175" s="13"/>
      <c r="AL175" s="11">
        <f t="shared" si="205"/>
        <v>0</v>
      </c>
      <c r="AM175" s="12"/>
      <c r="AN175" s="13"/>
      <c r="AO175" s="11">
        <f t="shared" si="206"/>
        <v>0</v>
      </c>
      <c r="AP175" s="12"/>
      <c r="AQ175" s="13"/>
      <c r="AR175" s="11">
        <f t="shared" si="207"/>
        <v>0</v>
      </c>
      <c r="AS175" s="12"/>
      <c r="AT175" s="14"/>
      <c r="AU175" s="63">
        <f>SUM(H172:H182,K172:K182,N172:N182,Q172:Q182,T172:T182,W172:W182,Z172:Z182,AC172:AC182,Z172:Z182,AF172:AF182,AI172:AI182,AR172:AR182,AL172:AL182,AO172:AO182)</f>
        <v>0</v>
      </c>
    </row>
    <row r="176" spans="1:47">
      <c r="A176" s="769"/>
      <c r="B176" s="772"/>
      <c r="C176" s="775"/>
      <c r="D176" s="778"/>
      <c r="E176" s="780"/>
      <c r="F176" s="52" t="s">
        <v>488</v>
      </c>
      <c r="G176" s="13"/>
      <c r="H176" s="11"/>
      <c r="I176" s="12"/>
      <c r="J176" s="13"/>
      <c r="K176" s="11"/>
      <c r="L176" s="12"/>
      <c r="M176" s="13"/>
      <c r="N176" s="11"/>
      <c r="O176" s="12"/>
      <c r="P176" s="13"/>
      <c r="Q176" s="11"/>
      <c r="R176" s="12"/>
      <c r="S176" s="13"/>
      <c r="T176" s="11"/>
      <c r="U176" s="12"/>
      <c r="V176" s="13"/>
      <c r="W176" s="11"/>
      <c r="X176" s="12"/>
      <c r="Y176" s="177"/>
      <c r="Z176" s="11">
        <f t="shared" si="201"/>
        <v>0</v>
      </c>
      <c r="AA176" s="167"/>
      <c r="AB176" s="13"/>
      <c r="AC176" s="11"/>
      <c r="AD176" s="12"/>
      <c r="AE176" s="13"/>
      <c r="AF176" s="11"/>
      <c r="AG176" s="12"/>
      <c r="AH176" s="13"/>
      <c r="AI176" s="11"/>
      <c r="AJ176" s="12"/>
      <c r="AK176" s="13"/>
      <c r="AL176" s="11"/>
      <c r="AM176" s="12"/>
      <c r="AN176" s="13"/>
      <c r="AO176" s="11"/>
      <c r="AP176" s="12"/>
      <c r="AQ176" s="13"/>
      <c r="AR176" s="11"/>
      <c r="AS176" s="12"/>
      <c r="AT176" s="14"/>
      <c r="AU176" s="63"/>
    </row>
    <row r="177" spans="1:47">
      <c r="A177" s="769"/>
      <c r="B177" s="772"/>
      <c r="C177" s="775"/>
      <c r="D177" s="778"/>
      <c r="E177" s="780"/>
      <c r="F177" s="52" t="s">
        <v>37</v>
      </c>
      <c r="G177" s="13"/>
      <c r="H177" s="11">
        <f t="shared" si="195"/>
        <v>0</v>
      </c>
      <c r="I177" s="12"/>
      <c r="J177" s="13"/>
      <c r="K177" s="11">
        <f t="shared" si="196"/>
        <v>0</v>
      </c>
      <c r="L177" s="12"/>
      <c r="M177" s="13"/>
      <c r="N177" s="11">
        <f t="shared" si="197"/>
        <v>0</v>
      </c>
      <c r="O177" s="12"/>
      <c r="P177" s="13"/>
      <c r="Q177" s="11">
        <f t="shared" si="198"/>
        <v>0</v>
      </c>
      <c r="R177" s="12"/>
      <c r="S177" s="13"/>
      <c r="T177" s="11">
        <f t="shared" si="199"/>
        <v>0</v>
      </c>
      <c r="U177" s="12"/>
      <c r="V177" s="13"/>
      <c r="W177" s="11">
        <f t="shared" si="200"/>
        <v>0</v>
      </c>
      <c r="X177" s="12"/>
      <c r="Y177" s="13"/>
      <c r="Z177" s="11">
        <f t="shared" si="201"/>
        <v>0</v>
      </c>
      <c r="AA177" s="12"/>
      <c r="AB177" s="177"/>
      <c r="AC177" s="11">
        <f t="shared" si="202"/>
        <v>0</v>
      </c>
      <c r="AD177" s="12"/>
      <c r="AE177" s="50"/>
      <c r="AF177" s="11">
        <f>AE177-AG177</f>
        <v>0</v>
      </c>
      <c r="AG177" s="12"/>
      <c r="AH177" s="13"/>
      <c r="AI177" s="11">
        <f t="shared" si="204"/>
        <v>0</v>
      </c>
      <c r="AJ177" s="12"/>
      <c r="AK177" s="13"/>
      <c r="AL177" s="11">
        <f t="shared" ref="AL177:AL178" si="208">AK177-AM177</f>
        <v>0</v>
      </c>
      <c r="AM177" s="12"/>
      <c r="AN177" s="13"/>
      <c r="AO177" s="11">
        <f t="shared" ref="AO177:AO178" si="209">AN177-AP177</f>
        <v>0</v>
      </c>
      <c r="AP177" s="12"/>
      <c r="AQ177" s="13"/>
      <c r="AR177" s="11">
        <f t="shared" si="207"/>
        <v>0</v>
      </c>
      <c r="AS177" s="12"/>
      <c r="AT177" s="14"/>
      <c r="AU177" s="7" t="s">
        <v>38</v>
      </c>
    </row>
    <row r="178" spans="1:47">
      <c r="A178" s="769"/>
      <c r="B178" s="772"/>
      <c r="C178" s="775"/>
      <c r="D178" s="778"/>
      <c r="E178" s="780"/>
      <c r="F178" s="52" t="s">
        <v>40</v>
      </c>
      <c r="G178" s="13"/>
      <c r="H178" s="11">
        <f t="shared" si="195"/>
        <v>0</v>
      </c>
      <c r="I178" s="12"/>
      <c r="J178" s="13"/>
      <c r="K178" s="11">
        <f t="shared" si="196"/>
        <v>0</v>
      </c>
      <c r="L178" s="12"/>
      <c r="M178" s="13"/>
      <c r="N178" s="11">
        <f t="shared" si="197"/>
        <v>0</v>
      </c>
      <c r="O178" s="12"/>
      <c r="P178" s="13"/>
      <c r="Q178" s="11">
        <f t="shared" si="198"/>
        <v>0</v>
      </c>
      <c r="R178" s="12"/>
      <c r="S178" s="13"/>
      <c r="T178" s="11">
        <f t="shared" si="199"/>
        <v>0</v>
      </c>
      <c r="U178" s="12"/>
      <c r="V178" s="13"/>
      <c r="W178" s="11">
        <f t="shared" si="200"/>
        <v>0</v>
      </c>
      <c r="X178" s="12"/>
      <c r="Y178" s="13"/>
      <c r="Z178" s="11">
        <f t="shared" si="201"/>
        <v>0</v>
      </c>
      <c r="AA178" s="12"/>
      <c r="AB178" s="185"/>
      <c r="AC178" s="11">
        <f t="shared" si="202"/>
        <v>0</v>
      </c>
      <c r="AD178" s="12"/>
      <c r="AE178" s="177"/>
      <c r="AF178" s="11">
        <f>AE178-AG178</f>
        <v>0</v>
      </c>
      <c r="AG178" s="12"/>
      <c r="AH178" s="13"/>
      <c r="AI178" s="11">
        <f t="shared" si="204"/>
        <v>0</v>
      </c>
      <c r="AJ178" s="12"/>
      <c r="AK178" s="13"/>
      <c r="AL178" s="11">
        <f t="shared" si="208"/>
        <v>0</v>
      </c>
      <c r="AM178" s="12"/>
      <c r="AN178" s="13"/>
      <c r="AO178" s="11">
        <f t="shared" si="209"/>
        <v>0</v>
      </c>
      <c r="AP178" s="12"/>
      <c r="AQ178" s="13"/>
      <c r="AR178" s="11">
        <f t="shared" si="207"/>
        <v>0</v>
      </c>
      <c r="AS178" s="12"/>
      <c r="AT178" s="14"/>
      <c r="AU178" s="63">
        <f>SUM(I172:I182,L172:L182,O172:O182,R172:R182,U172:U182,X172:X182,AA172:AA182,AD172:AD182,AG172:AG182,AJ172:AJ182,AS172:AS182,AM172:AM182,AP172:AP182)</f>
        <v>0</v>
      </c>
    </row>
    <row r="179" spans="1:47">
      <c r="A179" s="769"/>
      <c r="B179" s="772"/>
      <c r="C179" s="775"/>
      <c r="D179" s="778"/>
      <c r="E179" s="780"/>
      <c r="F179" s="52" t="s">
        <v>65</v>
      </c>
      <c r="G179" s="13"/>
      <c r="H179" s="11"/>
      <c r="I179" s="12"/>
      <c r="J179" s="13"/>
      <c r="K179" s="11"/>
      <c r="L179" s="12"/>
      <c r="M179" s="13"/>
      <c r="N179" s="11"/>
      <c r="O179" s="12"/>
      <c r="P179" s="13"/>
      <c r="Q179" s="11"/>
      <c r="R179" s="12"/>
      <c r="S179" s="13"/>
      <c r="T179" s="11">
        <f t="shared" ref="T179" si="210">S179-U179</f>
        <v>0</v>
      </c>
      <c r="U179" s="12"/>
      <c r="V179" s="185"/>
      <c r="W179" s="141">
        <f t="shared" si="200"/>
        <v>0</v>
      </c>
      <c r="X179" s="142"/>
      <c r="Y179" s="185"/>
      <c r="Z179" s="141">
        <f t="shared" si="201"/>
        <v>0</v>
      </c>
      <c r="AA179" s="142"/>
      <c r="AB179" s="185"/>
      <c r="AC179" s="141">
        <f t="shared" si="202"/>
        <v>0</v>
      </c>
      <c r="AD179" s="142"/>
      <c r="AE179" s="50"/>
      <c r="AF179" s="48"/>
      <c r="AG179" s="49"/>
      <c r="AH179" s="13"/>
      <c r="AI179" s="11"/>
      <c r="AJ179" s="12"/>
      <c r="AK179" s="13"/>
      <c r="AL179" s="11"/>
      <c r="AM179" s="12"/>
      <c r="AN179" s="13"/>
      <c r="AO179" s="11"/>
      <c r="AP179" s="12"/>
      <c r="AQ179" s="13"/>
      <c r="AR179" s="11"/>
      <c r="AS179" s="12"/>
      <c r="AT179" s="14"/>
      <c r="AU179" s="63"/>
    </row>
    <row r="180" spans="1:47">
      <c r="A180" s="769"/>
      <c r="B180" s="772"/>
      <c r="C180" s="775"/>
      <c r="D180" s="778"/>
      <c r="E180" s="780"/>
      <c r="F180" s="52" t="s">
        <v>41</v>
      </c>
      <c r="G180" s="13"/>
      <c r="H180" s="11">
        <f t="shared" si="195"/>
        <v>0</v>
      </c>
      <c r="I180" s="12"/>
      <c r="J180" s="13"/>
      <c r="K180" s="11">
        <f t="shared" si="196"/>
        <v>0</v>
      </c>
      <c r="L180" s="12"/>
      <c r="M180" s="13"/>
      <c r="N180" s="11">
        <f t="shared" si="197"/>
        <v>0</v>
      </c>
      <c r="O180" s="12"/>
      <c r="P180" s="13"/>
      <c r="Q180" s="11">
        <f t="shared" si="198"/>
        <v>0</v>
      </c>
      <c r="R180" s="12"/>
      <c r="S180" s="13"/>
      <c r="T180" s="11">
        <f t="shared" si="199"/>
        <v>0</v>
      </c>
      <c r="U180" s="12"/>
      <c r="V180" s="13"/>
      <c r="W180" s="11">
        <f t="shared" si="200"/>
        <v>0</v>
      </c>
      <c r="X180" s="12"/>
      <c r="Y180" s="13"/>
      <c r="Z180" s="11">
        <f t="shared" si="201"/>
        <v>0</v>
      </c>
      <c r="AA180" s="12"/>
      <c r="AB180" s="13"/>
      <c r="AC180" s="11">
        <f t="shared" si="202"/>
        <v>0</v>
      </c>
      <c r="AD180" s="12"/>
      <c r="AE180" s="13"/>
      <c r="AF180" s="11">
        <f t="shared" si="203"/>
        <v>0</v>
      </c>
      <c r="AG180" s="12"/>
      <c r="AH180" s="13"/>
      <c r="AI180" s="11">
        <f t="shared" ref="AI180:AI182" si="211">AH180-AJ180</f>
        <v>0</v>
      </c>
      <c r="AJ180" s="12"/>
      <c r="AK180" s="13"/>
      <c r="AL180" s="11">
        <f t="shared" ref="AL180:AL182" si="212">AK180-AM180</f>
        <v>0</v>
      </c>
      <c r="AM180" s="12"/>
      <c r="AN180" s="13"/>
      <c r="AO180" s="11">
        <f t="shared" ref="AO180:AO182" si="213">AN180-AP180</f>
        <v>0</v>
      </c>
      <c r="AP180" s="12"/>
      <c r="AQ180" s="13"/>
      <c r="AR180" s="11">
        <f t="shared" ref="AR180:AR182" si="214">AQ180-AS180</f>
        <v>0</v>
      </c>
      <c r="AS180" s="12"/>
      <c r="AT180" s="14"/>
      <c r="AU180" s="7" t="s">
        <v>42</v>
      </c>
    </row>
    <row r="181" spans="1:47">
      <c r="A181" s="769"/>
      <c r="B181" s="772"/>
      <c r="C181" s="775"/>
      <c r="D181" s="778"/>
      <c r="E181" s="780"/>
      <c r="F181" s="52" t="s">
        <v>43</v>
      </c>
      <c r="G181" s="13"/>
      <c r="H181" s="11">
        <f t="shared" si="195"/>
        <v>0</v>
      </c>
      <c r="I181" s="12"/>
      <c r="J181" s="13"/>
      <c r="K181" s="11">
        <f t="shared" si="196"/>
        <v>0</v>
      </c>
      <c r="L181" s="12"/>
      <c r="M181" s="13"/>
      <c r="N181" s="11">
        <f t="shared" si="197"/>
        <v>0</v>
      </c>
      <c r="O181" s="12"/>
      <c r="P181" s="13"/>
      <c r="Q181" s="11">
        <f t="shared" si="198"/>
        <v>0</v>
      </c>
      <c r="R181" s="12"/>
      <c r="S181" s="13"/>
      <c r="T181" s="11">
        <f t="shared" si="199"/>
        <v>0</v>
      </c>
      <c r="U181" s="12"/>
      <c r="V181" s="13"/>
      <c r="W181" s="11">
        <f t="shared" si="200"/>
        <v>0</v>
      </c>
      <c r="X181" s="12"/>
      <c r="Y181" s="13"/>
      <c r="Z181" s="11">
        <f t="shared" si="201"/>
        <v>0</v>
      </c>
      <c r="AA181" s="12"/>
      <c r="AB181" s="13"/>
      <c r="AC181" s="11">
        <f t="shared" si="202"/>
        <v>0</v>
      </c>
      <c r="AD181" s="12"/>
      <c r="AE181" s="13"/>
      <c r="AF181" s="11">
        <f t="shared" si="203"/>
        <v>0</v>
      </c>
      <c r="AG181" s="12"/>
      <c r="AH181" s="13"/>
      <c r="AI181" s="11">
        <f t="shared" si="211"/>
        <v>0</v>
      </c>
      <c r="AJ181" s="12"/>
      <c r="AK181" s="13"/>
      <c r="AL181" s="11">
        <f t="shared" si="212"/>
        <v>0</v>
      </c>
      <c r="AM181" s="12"/>
      <c r="AN181" s="13"/>
      <c r="AO181" s="11">
        <f t="shared" si="213"/>
        <v>0</v>
      </c>
      <c r="AP181" s="12"/>
      <c r="AQ181" s="13"/>
      <c r="AR181" s="11">
        <f t="shared" si="214"/>
        <v>0</v>
      </c>
      <c r="AS181" s="12"/>
      <c r="AT181" s="14"/>
      <c r="AU181" s="64" t="e">
        <f>AU178/AU173</f>
        <v>#DIV/0!</v>
      </c>
    </row>
    <row r="182" spans="1:47" ht="15.75" customHeight="1">
      <c r="A182" s="770"/>
      <c r="B182" s="773"/>
      <c r="C182" s="776"/>
      <c r="D182" s="779"/>
      <c r="E182" s="781"/>
      <c r="F182" s="53" t="s">
        <v>44</v>
      </c>
      <c r="G182" s="15"/>
      <c r="H182" s="16">
        <f t="shared" si="195"/>
        <v>0</v>
      </c>
      <c r="I182" s="17"/>
      <c r="J182" s="15"/>
      <c r="K182" s="16">
        <f t="shared" si="196"/>
        <v>0</v>
      </c>
      <c r="L182" s="17"/>
      <c r="M182" s="15"/>
      <c r="N182" s="16">
        <f t="shared" si="197"/>
        <v>0</v>
      </c>
      <c r="O182" s="17"/>
      <c r="P182" s="15"/>
      <c r="Q182" s="16">
        <f t="shared" si="198"/>
        <v>0</v>
      </c>
      <c r="R182" s="17"/>
      <c r="S182" s="15"/>
      <c r="T182" s="16">
        <f t="shared" si="199"/>
        <v>0</v>
      </c>
      <c r="U182" s="17"/>
      <c r="V182" s="15"/>
      <c r="W182" s="16">
        <f t="shared" si="200"/>
        <v>0</v>
      </c>
      <c r="X182" s="17"/>
      <c r="Y182" s="15"/>
      <c r="Z182" s="16">
        <f t="shared" si="201"/>
        <v>0</v>
      </c>
      <c r="AA182" s="17"/>
      <c r="AB182" s="15"/>
      <c r="AC182" s="16">
        <f t="shared" si="202"/>
        <v>0</v>
      </c>
      <c r="AD182" s="17"/>
      <c r="AE182" s="15"/>
      <c r="AF182" s="16">
        <f t="shared" si="203"/>
        <v>0</v>
      </c>
      <c r="AG182" s="17"/>
      <c r="AH182" s="15"/>
      <c r="AI182" s="16">
        <f t="shared" si="211"/>
        <v>0</v>
      </c>
      <c r="AJ182" s="17"/>
      <c r="AK182" s="15"/>
      <c r="AL182" s="16">
        <f t="shared" si="212"/>
        <v>0</v>
      </c>
      <c r="AM182" s="17"/>
      <c r="AN182" s="15"/>
      <c r="AO182" s="16">
        <f t="shared" si="213"/>
        <v>0</v>
      </c>
      <c r="AP182" s="17"/>
      <c r="AQ182" s="15"/>
      <c r="AR182" s="16">
        <f t="shared" si="214"/>
        <v>0</v>
      </c>
      <c r="AS182" s="17"/>
      <c r="AT182" s="18"/>
      <c r="AU182" s="65"/>
    </row>
    <row r="183" spans="1:47">
      <c r="A183" s="782" t="s">
        <v>22</v>
      </c>
      <c r="B183" s="550" t="s">
        <v>18</v>
      </c>
      <c r="C183" s="532" t="s">
        <v>19</v>
      </c>
      <c r="D183" s="532" t="s">
        <v>204</v>
      </c>
      <c r="E183" s="784" t="s">
        <v>21</v>
      </c>
      <c r="F183" s="500" t="s">
        <v>23</v>
      </c>
      <c r="G183" s="512" t="s">
        <v>24</v>
      </c>
      <c r="H183" s="502" t="s">
        <v>25</v>
      </c>
      <c r="I183" s="504" t="s">
        <v>26</v>
      </c>
      <c r="J183" s="512" t="s">
        <v>24</v>
      </c>
      <c r="K183" s="502" t="s">
        <v>25</v>
      </c>
      <c r="L183" s="504" t="s">
        <v>26</v>
      </c>
      <c r="M183" s="512" t="s">
        <v>24</v>
      </c>
      <c r="N183" s="502" t="s">
        <v>25</v>
      </c>
      <c r="O183" s="504" t="s">
        <v>26</v>
      </c>
      <c r="P183" s="512" t="s">
        <v>24</v>
      </c>
      <c r="Q183" s="502" t="s">
        <v>25</v>
      </c>
      <c r="R183" s="504" t="s">
        <v>26</v>
      </c>
      <c r="S183" s="512" t="s">
        <v>24</v>
      </c>
      <c r="T183" s="502" t="s">
        <v>25</v>
      </c>
      <c r="U183" s="504" t="s">
        <v>26</v>
      </c>
      <c r="V183" s="512" t="s">
        <v>24</v>
      </c>
      <c r="W183" s="502" t="s">
        <v>25</v>
      </c>
      <c r="X183" s="504" t="s">
        <v>26</v>
      </c>
      <c r="Y183" s="512" t="s">
        <v>24</v>
      </c>
      <c r="Z183" s="502" t="s">
        <v>25</v>
      </c>
      <c r="AA183" s="504" t="s">
        <v>26</v>
      </c>
      <c r="AB183" s="512" t="s">
        <v>24</v>
      </c>
      <c r="AC183" s="502" t="s">
        <v>25</v>
      </c>
      <c r="AD183" s="504" t="s">
        <v>26</v>
      </c>
      <c r="AE183" s="512" t="s">
        <v>24</v>
      </c>
      <c r="AF183" s="502" t="s">
        <v>25</v>
      </c>
      <c r="AG183" s="504" t="s">
        <v>26</v>
      </c>
      <c r="AH183" s="512" t="s">
        <v>24</v>
      </c>
      <c r="AI183" s="502" t="s">
        <v>25</v>
      </c>
      <c r="AJ183" s="504" t="s">
        <v>26</v>
      </c>
      <c r="AK183" s="512" t="s">
        <v>24</v>
      </c>
      <c r="AL183" s="502" t="s">
        <v>25</v>
      </c>
      <c r="AM183" s="504" t="s">
        <v>26</v>
      </c>
      <c r="AN183" s="512" t="s">
        <v>24</v>
      </c>
      <c r="AO183" s="502" t="s">
        <v>25</v>
      </c>
      <c r="AP183" s="504" t="s">
        <v>26</v>
      </c>
      <c r="AQ183" s="512" t="s">
        <v>24</v>
      </c>
      <c r="AR183" s="502" t="s">
        <v>25</v>
      </c>
      <c r="AS183" s="504" t="s">
        <v>26</v>
      </c>
      <c r="AT183" s="612" t="s">
        <v>24</v>
      </c>
      <c r="AU183" s="521" t="s">
        <v>27</v>
      </c>
    </row>
    <row r="184" spans="1:47">
      <c r="A184" s="783"/>
      <c r="B184" s="551"/>
      <c r="C184" s="533"/>
      <c r="D184" s="533"/>
      <c r="E184" s="785"/>
      <c r="F184" s="501"/>
      <c r="G184" s="513"/>
      <c r="H184" s="503"/>
      <c r="I184" s="505"/>
      <c r="J184" s="513"/>
      <c r="K184" s="503"/>
      <c r="L184" s="505"/>
      <c r="M184" s="513"/>
      <c r="N184" s="503"/>
      <c r="O184" s="505"/>
      <c r="P184" s="513"/>
      <c r="Q184" s="503"/>
      <c r="R184" s="505"/>
      <c r="S184" s="513"/>
      <c r="T184" s="503"/>
      <c r="U184" s="505"/>
      <c r="V184" s="513"/>
      <c r="W184" s="503"/>
      <c r="X184" s="505"/>
      <c r="Y184" s="513"/>
      <c r="Z184" s="503"/>
      <c r="AA184" s="505"/>
      <c r="AB184" s="513"/>
      <c r="AC184" s="503"/>
      <c r="AD184" s="505"/>
      <c r="AE184" s="513"/>
      <c r="AF184" s="503"/>
      <c r="AG184" s="505"/>
      <c r="AH184" s="513"/>
      <c r="AI184" s="503"/>
      <c r="AJ184" s="505"/>
      <c r="AK184" s="513"/>
      <c r="AL184" s="503"/>
      <c r="AM184" s="505"/>
      <c r="AN184" s="513"/>
      <c r="AO184" s="503"/>
      <c r="AP184" s="505"/>
      <c r="AQ184" s="513"/>
      <c r="AR184" s="503"/>
      <c r="AS184" s="505"/>
      <c r="AT184" s="596"/>
      <c r="AU184" s="522"/>
    </row>
    <row r="185" spans="1:47" ht="15" customHeight="1">
      <c r="A185" s="768" t="s">
        <v>445</v>
      </c>
      <c r="B185" s="771" t="s">
        <v>446</v>
      </c>
      <c r="C185" s="774">
        <v>2479</v>
      </c>
      <c r="D185" s="777" t="s">
        <v>447</v>
      </c>
      <c r="E185" s="724" t="s">
        <v>448</v>
      </c>
      <c r="F185" s="51" t="s">
        <v>31</v>
      </c>
      <c r="G185" s="13"/>
      <c r="H185" s="9">
        <f t="shared" ref="H185:H193" si="215">G185-I185</f>
        <v>0</v>
      </c>
      <c r="I185" s="10"/>
      <c r="J185" s="13"/>
      <c r="K185" s="9">
        <f t="shared" ref="K185:K193" si="216">J185-L185</f>
        <v>0</v>
      </c>
      <c r="L185" s="10"/>
      <c r="M185" s="13"/>
      <c r="N185" s="9">
        <f t="shared" ref="N185:N193" si="217">M185-O185</f>
        <v>0</v>
      </c>
      <c r="O185" s="10"/>
      <c r="P185" s="13"/>
      <c r="Q185" s="9">
        <f t="shared" ref="Q185:Q193" si="218">P185-R185</f>
        <v>0</v>
      </c>
      <c r="R185" s="10"/>
      <c r="S185" s="13"/>
      <c r="T185" s="9">
        <f t="shared" ref="T185:T193" si="219">S185-U185</f>
        <v>0</v>
      </c>
      <c r="U185" s="10"/>
      <c r="V185" s="13"/>
      <c r="W185" s="9">
        <f t="shared" ref="W185:W193" si="220">V185-X185</f>
        <v>0</v>
      </c>
      <c r="X185" s="10"/>
      <c r="Y185" s="13"/>
      <c r="Z185" s="9">
        <f t="shared" ref="Z185:Z193" si="221">Y185-AA185</f>
        <v>0</v>
      </c>
      <c r="AA185" s="10"/>
      <c r="AB185" s="13"/>
      <c r="AC185" s="9">
        <f t="shared" ref="AC185:AC193" si="222">AB185-AD185</f>
        <v>0</v>
      </c>
      <c r="AD185" s="10"/>
      <c r="AE185" s="13"/>
      <c r="AF185" s="9">
        <f t="shared" ref="AF185:AF193" si="223">AE185-AG185</f>
        <v>0</v>
      </c>
      <c r="AG185" s="10"/>
      <c r="AH185" s="13"/>
      <c r="AI185" s="9">
        <f t="shared" ref="AI185:AI193" si="224">AH185-AJ185</f>
        <v>0</v>
      </c>
      <c r="AJ185" s="10"/>
      <c r="AK185" s="13"/>
      <c r="AL185" s="9">
        <f t="shared" ref="AL185:AL193" si="225">AK185-AM185</f>
        <v>0</v>
      </c>
      <c r="AM185" s="10"/>
      <c r="AN185" s="13"/>
      <c r="AO185" s="9">
        <f t="shared" ref="AO185:AO193" si="226">AN185-AP185</f>
        <v>0</v>
      </c>
      <c r="AP185" s="10"/>
      <c r="AQ185" s="13"/>
      <c r="AR185" s="9">
        <f t="shared" ref="AR185:AR193" si="227">AQ185-AS185</f>
        <v>0</v>
      </c>
      <c r="AS185" s="10"/>
      <c r="AT185" s="14"/>
      <c r="AU185" s="4" t="s">
        <v>32</v>
      </c>
    </row>
    <row r="186" spans="1:47">
      <c r="A186" s="769"/>
      <c r="B186" s="772"/>
      <c r="C186" s="775"/>
      <c r="D186" s="778"/>
      <c r="E186" s="780"/>
      <c r="F186" s="52" t="s">
        <v>33</v>
      </c>
      <c r="G186" s="13"/>
      <c r="H186" s="11">
        <f t="shared" si="215"/>
        <v>0</v>
      </c>
      <c r="I186" s="12"/>
      <c r="J186" s="13"/>
      <c r="K186" s="11">
        <f t="shared" si="216"/>
        <v>0</v>
      </c>
      <c r="L186" s="12"/>
      <c r="M186" s="13"/>
      <c r="N186" s="11">
        <f t="shared" si="217"/>
        <v>0</v>
      </c>
      <c r="O186" s="12"/>
      <c r="P186" s="13"/>
      <c r="Q186" s="11">
        <f t="shared" si="218"/>
        <v>0</v>
      </c>
      <c r="R186" s="12"/>
      <c r="S186" s="13"/>
      <c r="T186" s="11">
        <f t="shared" si="219"/>
        <v>0</v>
      </c>
      <c r="U186" s="12"/>
      <c r="V186" s="13"/>
      <c r="W186" s="11">
        <f t="shared" si="220"/>
        <v>0</v>
      </c>
      <c r="X186" s="12"/>
      <c r="Y186" s="13"/>
      <c r="Z186" s="11">
        <f t="shared" si="221"/>
        <v>0</v>
      </c>
      <c r="AA186" s="12"/>
      <c r="AB186" s="13"/>
      <c r="AC186" s="11">
        <f t="shared" si="222"/>
        <v>0</v>
      </c>
      <c r="AD186" s="12"/>
      <c r="AE186" s="13"/>
      <c r="AF186" s="11">
        <f t="shared" si="223"/>
        <v>0</v>
      </c>
      <c r="AG186" s="12"/>
      <c r="AH186" s="13"/>
      <c r="AI186" s="11">
        <f t="shared" si="224"/>
        <v>0</v>
      </c>
      <c r="AJ186" s="12"/>
      <c r="AK186" s="13"/>
      <c r="AL186" s="11">
        <f t="shared" si="225"/>
        <v>0</v>
      </c>
      <c r="AM186" s="12"/>
      <c r="AN186" s="13"/>
      <c r="AO186" s="11">
        <f t="shared" si="226"/>
        <v>0</v>
      </c>
      <c r="AP186" s="12"/>
      <c r="AQ186" s="13"/>
      <c r="AR186" s="11">
        <f t="shared" si="227"/>
        <v>0</v>
      </c>
      <c r="AS186" s="12"/>
      <c r="AT186" s="14"/>
      <c r="AU186" s="63">
        <f>SUM(G185:G193,J185:J193,M185:M193,P185:P193,S185:S193,V185:V193,Y185:Y193,AB185:AB193,AE185:AE193,AH185:AH193,AQ185:AQ193,AT185:AT193,AK185:AK193,AN185:AN193)</f>
        <v>280000</v>
      </c>
    </row>
    <row r="187" spans="1:47">
      <c r="A187" s="769"/>
      <c r="B187" s="772"/>
      <c r="C187" s="775"/>
      <c r="D187" s="778"/>
      <c r="E187" s="780"/>
      <c r="F187" s="52" t="s">
        <v>34</v>
      </c>
      <c r="G187" s="13"/>
      <c r="H187" s="11">
        <f t="shared" si="215"/>
        <v>0</v>
      </c>
      <c r="I187" s="12"/>
      <c r="J187" s="13"/>
      <c r="K187" s="11">
        <f t="shared" si="216"/>
        <v>0</v>
      </c>
      <c r="L187" s="12"/>
      <c r="M187" s="13"/>
      <c r="N187" s="11">
        <f t="shared" si="217"/>
        <v>0</v>
      </c>
      <c r="O187" s="12"/>
      <c r="P187" s="13"/>
      <c r="Q187" s="11">
        <f t="shared" si="218"/>
        <v>0</v>
      </c>
      <c r="R187" s="12"/>
      <c r="S187" s="13"/>
      <c r="T187" s="11">
        <f t="shared" si="219"/>
        <v>0</v>
      </c>
      <c r="U187" s="12"/>
      <c r="V187" s="13"/>
      <c r="W187" s="11">
        <f t="shared" si="220"/>
        <v>0</v>
      </c>
      <c r="X187" s="12"/>
      <c r="Y187" s="13"/>
      <c r="Z187" s="11">
        <f t="shared" si="221"/>
        <v>0</v>
      </c>
      <c r="AA187" s="12"/>
      <c r="AB187" s="13"/>
      <c r="AC187" s="11">
        <f t="shared" si="222"/>
        <v>0</v>
      </c>
      <c r="AD187" s="12"/>
      <c r="AE187" s="13"/>
      <c r="AF187" s="11">
        <f t="shared" si="223"/>
        <v>0</v>
      </c>
      <c r="AG187" s="12"/>
      <c r="AH187" s="13"/>
      <c r="AI187" s="11">
        <f t="shared" si="224"/>
        <v>0</v>
      </c>
      <c r="AJ187" s="12"/>
      <c r="AK187" s="13"/>
      <c r="AL187" s="11">
        <f t="shared" si="225"/>
        <v>0</v>
      </c>
      <c r="AM187" s="12"/>
      <c r="AN187" s="13"/>
      <c r="AO187" s="11">
        <f t="shared" si="226"/>
        <v>0</v>
      </c>
      <c r="AP187" s="12"/>
      <c r="AQ187" s="13"/>
      <c r="AR187" s="11">
        <f t="shared" si="227"/>
        <v>0</v>
      </c>
      <c r="AS187" s="12"/>
      <c r="AT187" s="14"/>
      <c r="AU187" s="7" t="s">
        <v>35</v>
      </c>
    </row>
    <row r="188" spans="1:47">
      <c r="A188" s="769"/>
      <c r="B188" s="772"/>
      <c r="C188" s="775"/>
      <c r="D188" s="778"/>
      <c r="E188" s="780"/>
      <c r="F188" s="52" t="s">
        <v>36</v>
      </c>
      <c r="G188" s="13"/>
      <c r="H188" s="11">
        <f t="shared" si="215"/>
        <v>0</v>
      </c>
      <c r="I188" s="12"/>
      <c r="J188" s="13"/>
      <c r="K188" s="11">
        <f t="shared" si="216"/>
        <v>0</v>
      </c>
      <c r="L188" s="12"/>
      <c r="M188" s="13"/>
      <c r="N188" s="11">
        <f t="shared" si="217"/>
        <v>0</v>
      </c>
      <c r="O188" s="12"/>
      <c r="P188" s="13"/>
      <c r="Q188" s="11">
        <f t="shared" si="218"/>
        <v>0</v>
      </c>
      <c r="R188" s="12"/>
      <c r="S188" s="13">
        <v>280000</v>
      </c>
      <c r="T188" s="11">
        <f t="shared" si="219"/>
        <v>0</v>
      </c>
      <c r="U188" s="12">
        <v>280000</v>
      </c>
      <c r="V188" s="13"/>
      <c r="W188" s="11">
        <f t="shared" si="220"/>
        <v>0</v>
      </c>
      <c r="X188" s="12"/>
      <c r="Y188" s="13"/>
      <c r="Z188" s="11">
        <f t="shared" si="221"/>
        <v>0</v>
      </c>
      <c r="AA188" s="12"/>
      <c r="AB188" s="13"/>
      <c r="AC188" s="11">
        <f t="shared" si="222"/>
        <v>0</v>
      </c>
      <c r="AD188" s="12"/>
      <c r="AE188" s="13"/>
      <c r="AF188" s="11">
        <f t="shared" si="223"/>
        <v>0</v>
      </c>
      <c r="AG188" s="12"/>
      <c r="AH188" s="13"/>
      <c r="AI188" s="11">
        <f t="shared" si="224"/>
        <v>0</v>
      </c>
      <c r="AJ188" s="12"/>
      <c r="AK188" s="13"/>
      <c r="AL188" s="11">
        <f t="shared" si="225"/>
        <v>0</v>
      </c>
      <c r="AM188" s="12"/>
      <c r="AN188" s="13"/>
      <c r="AO188" s="11">
        <f t="shared" si="226"/>
        <v>0</v>
      </c>
      <c r="AP188" s="12"/>
      <c r="AQ188" s="13"/>
      <c r="AR188" s="11">
        <f t="shared" si="227"/>
        <v>0</v>
      </c>
      <c r="AS188" s="12"/>
      <c r="AT188" s="14"/>
      <c r="AU188" s="63">
        <f>SUM(H185:H193,K185:K193,N185:N193,Q185:Q193,T185:T193,W185:W193,Z185:Z193,AC185:AC193,Z185:Z193,AF185:AF193,AI185:AI193,AR185:AR193,AL185:AL193,AO185:AO193)</f>
        <v>0</v>
      </c>
    </row>
    <row r="189" spans="1:47">
      <c r="A189" s="769"/>
      <c r="B189" s="772"/>
      <c r="C189" s="775"/>
      <c r="D189" s="778"/>
      <c r="E189" s="780"/>
      <c r="F189" s="52" t="s">
        <v>37</v>
      </c>
      <c r="G189" s="13"/>
      <c r="H189" s="11">
        <f t="shared" si="215"/>
        <v>0</v>
      </c>
      <c r="I189" s="12"/>
      <c r="J189" s="13"/>
      <c r="K189" s="11">
        <f t="shared" si="216"/>
        <v>0</v>
      </c>
      <c r="L189" s="12"/>
      <c r="M189" s="13"/>
      <c r="N189" s="11">
        <f t="shared" si="217"/>
        <v>0</v>
      </c>
      <c r="O189" s="12"/>
      <c r="P189" s="13"/>
      <c r="Q189" s="11">
        <f t="shared" si="218"/>
        <v>0</v>
      </c>
      <c r="R189" s="12"/>
      <c r="S189" s="13"/>
      <c r="T189" s="11">
        <f t="shared" si="219"/>
        <v>0</v>
      </c>
      <c r="U189" s="12"/>
      <c r="V189" s="13"/>
      <c r="W189" s="11">
        <f t="shared" si="220"/>
        <v>0</v>
      </c>
      <c r="X189" s="12"/>
      <c r="Y189" s="13"/>
      <c r="Z189" s="11">
        <f t="shared" si="221"/>
        <v>0</v>
      </c>
      <c r="AA189" s="12"/>
      <c r="AB189" s="13"/>
      <c r="AC189" s="11">
        <f t="shared" si="222"/>
        <v>0</v>
      </c>
      <c r="AD189" s="12"/>
      <c r="AE189" s="13"/>
      <c r="AF189" s="11">
        <f t="shared" si="223"/>
        <v>0</v>
      </c>
      <c r="AG189" s="12"/>
      <c r="AH189" s="13"/>
      <c r="AI189" s="11">
        <f t="shared" si="224"/>
        <v>0</v>
      </c>
      <c r="AJ189" s="12"/>
      <c r="AK189" s="13"/>
      <c r="AL189" s="11">
        <f t="shared" si="225"/>
        <v>0</v>
      </c>
      <c r="AM189" s="12"/>
      <c r="AN189" s="13"/>
      <c r="AO189" s="11">
        <f t="shared" si="226"/>
        <v>0</v>
      </c>
      <c r="AP189" s="12"/>
      <c r="AQ189" s="13"/>
      <c r="AR189" s="11">
        <f t="shared" si="227"/>
        <v>0</v>
      </c>
      <c r="AS189" s="12"/>
      <c r="AT189" s="14"/>
      <c r="AU189" s="7" t="s">
        <v>38</v>
      </c>
    </row>
    <row r="190" spans="1:47">
      <c r="A190" s="769"/>
      <c r="B190" s="772"/>
      <c r="C190" s="775"/>
      <c r="D190" s="778"/>
      <c r="E190" s="780"/>
      <c r="F190" s="52" t="s">
        <v>40</v>
      </c>
      <c r="G190" s="13"/>
      <c r="H190" s="11">
        <f t="shared" si="215"/>
        <v>0</v>
      </c>
      <c r="I190" s="12"/>
      <c r="J190" s="13"/>
      <c r="K190" s="11">
        <f t="shared" si="216"/>
        <v>0</v>
      </c>
      <c r="L190" s="12"/>
      <c r="M190" s="13"/>
      <c r="N190" s="11">
        <f t="shared" si="217"/>
        <v>0</v>
      </c>
      <c r="O190" s="12"/>
      <c r="P190" s="13"/>
      <c r="Q190" s="11">
        <f t="shared" si="218"/>
        <v>0</v>
      </c>
      <c r="R190" s="12"/>
      <c r="S190" s="13"/>
      <c r="T190" s="11">
        <f t="shared" si="219"/>
        <v>0</v>
      </c>
      <c r="U190" s="12"/>
      <c r="V190" s="13"/>
      <c r="W190" s="11">
        <f t="shared" si="220"/>
        <v>0</v>
      </c>
      <c r="X190" s="12"/>
      <c r="Y190" s="13"/>
      <c r="Z190" s="11">
        <f t="shared" si="221"/>
        <v>0</v>
      </c>
      <c r="AA190" s="12"/>
      <c r="AB190" s="13"/>
      <c r="AC190" s="11">
        <f t="shared" si="222"/>
        <v>0</v>
      </c>
      <c r="AD190" s="12"/>
      <c r="AE190" s="177"/>
      <c r="AF190" s="166">
        <f t="shared" si="223"/>
        <v>0</v>
      </c>
      <c r="AG190" s="12"/>
      <c r="AH190" s="13"/>
      <c r="AI190" s="11">
        <f t="shared" si="224"/>
        <v>0</v>
      </c>
      <c r="AJ190" s="12"/>
      <c r="AK190" s="13"/>
      <c r="AL190" s="11">
        <f t="shared" si="225"/>
        <v>0</v>
      </c>
      <c r="AM190" s="12"/>
      <c r="AN190" s="13"/>
      <c r="AO190" s="11">
        <f t="shared" si="226"/>
        <v>0</v>
      </c>
      <c r="AP190" s="12"/>
      <c r="AQ190" s="13"/>
      <c r="AR190" s="11">
        <f t="shared" si="227"/>
        <v>0</v>
      </c>
      <c r="AS190" s="12"/>
      <c r="AT190" s="14"/>
      <c r="AU190" s="63">
        <f>SUM(I185:I193,L185:L193,O185:O193,R185:R193,U185:U193,X185:X193,AA185:AA193,AD185:AD193,AG185:AG193,AJ185:AJ193,AS185:AS193,AM185:AM193,AP185:AP193)</f>
        <v>280000</v>
      </c>
    </row>
    <row r="191" spans="1:47">
      <c r="A191" s="769"/>
      <c r="B191" s="772"/>
      <c r="C191" s="775"/>
      <c r="D191" s="778"/>
      <c r="E191" s="780"/>
      <c r="F191" s="52" t="s">
        <v>41</v>
      </c>
      <c r="G191" s="13"/>
      <c r="H191" s="11">
        <f t="shared" si="215"/>
        <v>0</v>
      </c>
      <c r="I191" s="12"/>
      <c r="J191" s="13"/>
      <c r="K191" s="11">
        <f t="shared" si="216"/>
        <v>0</v>
      </c>
      <c r="L191" s="12"/>
      <c r="M191" s="13"/>
      <c r="N191" s="11">
        <f t="shared" si="217"/>
        <v>0</v>
      </c>
      <c r="O191" s="12"/>
      <c r="P191" s="13"/>
      <c r="Q191" s="11">
        <f t="shared" si="218"/>
        <v>0</v>
      </c>
      <c r="R191" s="12"/>
      <c r="S191" s="13"/>
      <c r="T191" s="11">
        <f t="shared" si="219"/>
        <v>0</v>
      </c>
      <c r="U191" s="12"/>
      <c r="V191" s="13"/>
      <c r="W191" s="11">
        <f t="shared" si="220"/>
        <v>0</v>
      </c>
      <c r="X191" s="12"/>
      <c r="Y191" s="13"/>
      <c r="Z191" s="11">
        <f t="shared" si="221"/>
        <v>0</v>
      </c>
      <c r="AA191" s="12"/>
      <c r="AB191" s="13"/>
      <c r="AC191" s="11">
        <f t="shared" si="222"/>
        <v>0</v>
      </c>
      <c r="AD191" s="12"/>
      <c r="AE191" s="13"/>
      <c r="AF191" s="11">
        <f t="shared" si="223"/>
        <v>0</v>
      </c>
      <c r="AG191" s="12"/>
      <c r="AH191" s="13"/>
      <c r="AI191" s="11">
        <f t="shared" si="224"/>
        <v>0</v>
      </c>
      <c r="AJ191" s="12"/>
      <c r="AK191" s="13"/>
      <c r="AL191" s="11">
        <f t="shared" si="225"/>
        <v>0</v>
      </c>
      <c r="AM191" s="12"/>
      <c r="AN191" s="13"/>
      <c r="AO191" s="11">
        <f t="shared" si="226"/>
        <v>0</v>
      </c>
      <c r="AP191" s="12"/>
      <c r="AQ191" s="13"/>
      <c r="AR191" s="11">
        <f t="shared" si="227"/>
        <v>0</v>
      </c>
      <c r="AS191" s="12"/>
      <c r="AT191" s="14"/>
      <c r="AU191" s="7" t="s">
        <v>42</v>
      </c>
    </row>
    <row r="192" spans="1:47">
      <c r="A192" s="769"/>
      <c r="B192" s="772"/>
      <c r="C192" s="775"/>
      <c r="D192" s="778"/>
      <c r="E192" s="780"/>
      <c r="F192" s="52" t="s">
        <v>43</v>
      </c>
      <c r="G192" s="13"/>
      <c r="H192" s="11">
        <f t="shared" si="215"/>
        <v>0</v>
      </c>
      <c r="I192" s="12"/>
      <c r="J192" s="13"/>
      <c r="K192" s="11">
        <f t="shared" si="216"/>
        <v>0</v>
      </c>
      <c r="L192" s="12"/>
      <c r="M192" s="13"/>
      <c r="N192" s="11">
        <f t="shared" si="217"/>
        <v>0</v>
      </c>
      <c r="O192" s="12"/>
      <c r="P192" s="13"/>
      <c r="Q192" s="11">
        <f t="shared" si="218"/>
        <v>0</v>
      </c>
      <c r="R192" s="12"/>
      <c r="S192" s="13"/>
      <c r="T192" s="11">
        <f t="shared" si="219"/>
        <v>0</v>
      </c>
      <c r="U192" s="12"/>
      <c r="V192" s="13"/>
      <c r="W192" s="11">
        <f t="shared" si="220"/>
        <v>0</v>
      </c>
      <c r="X192" s="12"/>
      <c r="Y192" s="13"/>
      <c r="Z192" s="11">
        <f t="shared" si="221"/>
        <v>0</v>
      </c>
      <c r="AA192" s="12"/>
      <c r="AB192" s="13"/>
      <c r="AC192" s="11">
        <f t="shared" si="222"/>
        <v>0</v>
      </c>
      <c r="AD192" s="12"/>
      <c r="AE192" s="13"/>
      <c r="AF192" s="11">
        <f t="shared" si="223"/>
        <v>0</v>
      </c>
      <c r="AG192" s="12"/>
      <c r="AH192" s="13"/>
      <c r="AI192" s="11">
        <f t="shared" si="224"/>
        <v>0</v>
      </c>
      <c r="AJ192" s="12"/>
      <c r="AK192" s="13"/>
      <c r="AL192" s="11">
        <f t="shared" si="225"/>
        <v>0</v>
      </c>
      <c r="AM192" s="12"/>
      <c r="AN192" s="13"/>
      <c r="AO192" s="11">
        <f t="shared" si="226"/>
        <v>0</v>
      </c>
      <c r="AP192" s="12"/>
      <c r="AQ192" s="13"/>
      <c r="AR192" s="11">
        <f t="shared" si="227"/>
        <v>0</v>
      </c>
      <c r="AS192" s="12"/>
      <c r="AT192" s="14"/>
      <c r="AU192" s="64">
        <f>AU190/AU186</f>
        <v>1</v>
      </c>
    </row>
    <row r="193" spans="1:47" ht="15.75" customHeight="1">
      <c r="A193" s="770"/>
      <c r="B193" s="773"/>
      <c r="C193" s="776"/>
      <c r="D193" s="779"/>
      <c r="E193" s="781"/>
      <c r="F193" s="53" t="s">
        <v>44</v>
      </c>
      <c r="G193" s="15"/>
      <c r="H193" s="16">
        <f t="shared" si="215"/>
        <v>0</v>
      </c>
      <c r="I193" s="17"/>
      <c r="J193" s="15"/>
      <c r="K193" s="16">
        <f t="shared" si="216"/>
        <v>0</v>
      </c>
      <c r="L193" s="17"/>
      <c r="M193" s="15"/>
      <c r="N193" s="16">
        <f t="shared" si="217"/>
        <v>0</v>
      </c>
      <c r="O193" s="17"/>
      <c r="P193" s="15"/>
      <c r="Q193" s="16">
        <f t="shared" si="218"/>
        <v>0</v>
      </c>
      <c r="R193" s="17"/>
      <c r="S193" s="15"/>
      <c r="T193" s="16">
        <f t="shared" si="219"/>
        <v>0</v>
      </c>
      <c r="U193" s="17"/>
      <c r="V193" s="15"/>
      <c r="W193" s="16">
        <f t="shared" si="220"/>
        <v>0</v>
      </c>
      <c r="X193" s="17"/>
      <c r="Y193" s="15"/>
      <c r="Z193" s="16">
        <f t="shared" si="221"/>
        <v>0</v>
      </c>
      <c r="AA193" s="17"/>
      <c r="AB193" s="15"/>
      <c r="AC193" s="16">
        <f t="shared" si="222"/>
        <v>0</v>
      </c>
      <c r="AD193" s="17"/>
      <c r="AE193" s="15"/>
      <c r="AF193" s="16">
        <f t="shared" si="223"/>
        <v>0</v>
      </c>
      <c r="AG193" s="17"/>
      <c r="AH193" s="15"/>
      <c r="AI193" s="16">
        <f t="shared" si="224"/>
        <v>0</v>
      </c>
      <c r="AJ193" s="17"/>
      <c r="AK193" s="15"/>
      <c r="AL193" s="16">
        <f t="shared" si="225"/>
        <v>0</v>
      </c>
      <c r="AM193" s="17"/>
      <c r="AN193" s="15"/>
      <c r="AO193" s="16">
        <f t="shared" si="226"/>
        <v>0</v>
      </c>
      <c r="AP193" s="17"/>
      <c r="AQ193" s="15"/>
      <c r="AR193" s="16">
        <f t="shared" si="227"/>
        <v>0</v>
      </c>
      <c r="AS193" s="17"/>
      <c r="AT193" s="18"/>
      <c r="AU193" s="65"/>
    </row>
    <row r="194" spans="1:47" ht="15" customHeight="1">
      <c r="A194" s="782" t="s">
        <v>22</v>
      </c>
      <c r="B194" s="550" t="s">
        <v>18</v>
      </c>
      <c r="C194" s="532" t="s">
        <v>19</v>
      </c>
      <c r="D194" s="532" t="s">
        <v>204</v>
      </c>
      <c r="E194" s="784" t="s">
        <v>21</v>
      </c>
      <c r="F194" s="500" t="s">
        <v>23</v>
      </c>
      <c r="G194" s="512" t="s">
        <v>24</v>
      </c>
      <c r="H194" s="502" t="s">
        <v>25</v>
      </c>
      <c r="I194" s="504" t="s">
        <v>26</v>
      </c>
      <c r="J194" s="512" t="s">
        <v>24</v>
      </c>
      <c r="K194" s="502" t="s">
        <v>25</v>
      </c>
      <c r="L194" s="504" t="s">
        <v>26</v>
      </c>
      <c r="M194" s="512" t="s">
        <v>24</v>
      </c>
      <c r="N194" s="502" t="s">
        <v>25</v>
      </c>
      <c r="O194" s="504" t="s">
        <v>26</v>
      </c>
      <c r="P194" s="512" t="s">
        <v>24</v>
      </c>
      <c r="Q194" s="502" t="s">
        <v>25</v>
      </c>
      <c r="R194" s="504" t="s">
        <v>26</v>
      </c>
      <c r="S194" s="512" t="s">
        <v>24</v>
      </c>
      <c r="T194" s="502" t="s">
        <v>25</v>
      </c>
      <c r="U194" s="504" t="s">
        <v>26</v>
      </c>
      <c r="V194" s="512" t="s">
        <v>24</v>
      </c>
      <c r="W194" s="502" t="s">
        <v>25</v>
      </c>
      <c r="X194" s="504" t="s">
        <v>26</v>
      </c>
      <c r="Y194" s="512" t="s">
        <v>24</v>
      </c>
      <c r="Z194" s="502" t="s">
        <v>25</v>
      </c>
      <c r="AA194" s="504" t="s">
        <v>26</v>
      </c>
      <c r="AB194" s="512" t="s">
        <v>24</v>
      </c>
      <c r="AC194" s="502" t="s">
        <v>25</v>
      </c>
      <c r="AD194" s="504" t="s">
        <v>26</v>
      </c>
      <c r="AE194" s="512" t="s">
        <v>24</v>
      </c>
      <c r="AF194" s="502" t="s">
        <v>25</v>
      </c>
      <c r="AG194" s="504" t="s">
        <v>26</v>
      </c>
      <c r="AH194" s="512" t="s">
        <v>24</v>
      </c>
      <c r="AI194" s="502" t="s">
        <v>25</v>
      </c>
      <c r="AJ194" s="504" t="s">
        <v>26</v>
      </c>
      <c r="AK194" s="512" t="s">
        <v>24</v>
      </c>
      <c r="AL194" s="502" t="s">
        <v>25</v>
      </c>
      <c r="AM194" s="504" t="s">
        <v>26</v>
      </c>
      <c r="AN194" s="512" t="s">
        <v>24</v>
      </c>
      <c r="AO194" s="502" t="s">
        <v>25</v>
      </c>
      <c r="AP194" s="504" t="s">
        <v>26</v>
      </c>
      <c r="AQ194" s="512" t="s">
        <v>24</v>
      </c>
      <c r="AR194" s="502" t="s">
        <v>25</v>
      </c>
      <c r="AS194" s="504" t="s">
        <v>26</v>
      </c>
      <c r="AT194" s="612" t="s">
        <v>24</v>
      </c>
      <c r="AU194" s="521" t="s">
        <v>27</v>
      </c>
    </row>
    <row r="195" spans="1:47" ht="15" customHeight="1">
      <c r="A195" s="783"/>
      <c r="B195" s="551"/>
      <c r="C195" s="533"/>
      <c r="D195" s="533"/>
      <c r="E195" s="785"/>
      <c r="F195" s="501"/>
      <c r="G195" s="513"/>
      <c r="H195" s="503"/>
      <c r="I195" s="505"/>
      <c r="J195" s="513"/>
      <c r="K195" s="503"/>
      <c r="L195" s="505"/>
      <c r="M195" s="513"/>
      <c r="N195" s="503"/>
      <c r="O195" s="505"/>
      <c r="P195" s="513"/>
      <c r="Q195" s="503"/>
      <c r="R195" s="505"/>
      <c r="S195" s="513"/>
      <c r="T195" s="503"/>
      <c r="U195" s="505"/>
      <c r="V195" s="513"/>
      <c r="W195" s="503"/>
      <c r="X195" s="505"/>
      <c r="Y195" s="513"/>
      <c r="Z195" s="503"/>
      <c r="AA195" s="505"/>
      <c r="AB195" s="513"/>
      <c r="AC195" s="503"/>
      <c r="AD195" s="505"/>
      <c r="AE195" s="513"/>
      <c r="AF195" s="503"/>
      <c r="AG195" s="505"/>
      <c r="AH195" s="513"/>
      <c r="AI195" s="503"/>
      <c r="AJ195" s="505"/>
      <c r="AK195" s="513"/>
      <c r="AL195" s="503"/>
      <c r="AM195" s="505"/>
      <c r="AN195" s="513"/>
      <c r="AO195" s="503"/>
      <c r="AP195" s="505"/>
      <c r="AQ195" s="513"/>
      <c r="AR195" s="503"/>
      <c r="AS195" s="505"/>
      <c r="AT195" s="596"/>
      <c r="AU195" s="522"/>
    </row>
    <row r="196" spans="1:47" ht="15" customHeight="1">
      <c r="A196" s="768" t="s">
        <v>588</v>
      </c>
      <c r="B196" s="771" t="s">
        <v>641</v>
      </c>
      <c r="C196" s="774">
        <v>2226</v>
      </c>
      <c r="D196" s="777" t="s">
        <v>642</v>
      </c>
      <c r="E196" s="724" t="s">
        <v>643</v>
      </c>
      <c r="F196" s="51" t="s">
        <v>31</v>
      </c>
      <c r="G196" s="13"/>
      <c r="H196" s="9">
        <f t="shared" ref="H196:H204" si="228">G196-I196</f>
        <v>0</v>
      </c>
      <c r="I196" s="10"/>
      <c r="J196" s="13"/>
      <c r="K196" s="9">
        <f t="shared" ref="K196:K204" si="229">J196-L196</f>
        <v>0</v>
      </c>
      <c r="L196" s="10"/>
      <c r="M196" s="13"/>
      <c r="N196" s="9">
        <f t="shared" ref="N196:N204" si="230">M196-O196</f>
        <v>0</v>
      </c>
      <c r="O196" s="10"/>
      <c r="P196" s="13"/>
      <c r="Q196" s="9">
        <f t="shared" ref="Q196:Q204" si="231">P196-R196</f>
        <v>0</v>
      </c>
      <c r="R196" s="10"/>
      <c r="S196" s="13"/>
      <c r="T196" s="9">
        <f t="shared" ref="T196:T204" si="232">S196-U196</f>
        <v>0</v>
      </c>
      <c r="U196" s="10"/>
      <c r="V196" s="13"/>
      <c r="W196" s="9">
        <f t="shared" ref="W196:W204" si="233">V196-X196</f>
        <v>0</v>
      </c>
      <c r="X196" s="10"/>
      <c r="Y196" s="13"/>
      <c r="Z196" s="9">
        <f t="shared" ref="Z196:Z204" si="234">Y196-AA196</f>
        <v>0</v>
      </c>
      <c r="AA196" s="10"/>
      <c r="AB196" s="13"/>
      <c r="AC196" s="9">
        <f t="shared" ref="AC196:AC204" si="235">AB196-AD196</f>
        <v>0</v>
      </c>
      <c r="AD196" s="10"/>
      <c r="AE196" s="13"/>
      <c r="AF196" s="9">
        <f t="shared" ref="AF196:AF204" si="236">AE196-AG196</f>
        <v>0</v>
      </c>
      <c r="AG196" s="10"/>
      <c r="AH196" s="13"/>
      <c r="AI196" s="9">
        <f t="shared" ref="AI196:AI204" si="237">AH196-AJ196</f>
        <v>0</v>
      </c>
      <c r="AJ196" s="10"/>
      <c r="AK196" s="13"/>
      <c r="AL196" s="9">
        <f t="shared" ref="AL196:AL204" si="238">AK196-AM196</f>
        <v>0</v>
      </c>
      <c r="AM196" s="10"/>
      <c r="AN196" s="13"/>
      <c r="AO196" s="9">
        <f t="shared" ref="AO196:AO204" si="239">AN196-AP196</f>
        <v>0</v>
      </c>
      <c r="AP196" s="10"/>
      <c r="AQ196" s="13"/>
      <c r="AR196" s="9">
        <f t="shared" ref="AR196:AR204" si="240">AQ196-AS196</f>
        <v>0</v>
      </c>
      <c r="AS196" s="10"/>
      <c r="AT196" s="23"/>
      <c r="AU196" s="4" t="s">
        <v>32</v>
      </c>
    </row>
    <row r="197" spans="1:47" ht="15" customHeight="1">
      <c r="A197" s="769"/>
      <c r="B197" s="772"/>
      <c r="C197" s="775"/>
      <c r="D197" s="778"/>
      <c r="E197" s="780"/>
      <c r="F197" s="52" t="s">
        <v>33</v>
      </c>
      <c r="G197" s="13">
        <v>108803</v>
      </c>
      <c r="H197" s="11">
        <f t="shared" si="228"/>
        <v>30803</v>
      </c>
      <c r="I197" s="12">
        <v>78000</v>
      </c>
      <c r="J197" s="13"/>
      <c r="K197" s="11">
        <f t="shared" si="229"/>
        <v>0</v>
      </c>
      <c r="L197" s="12"/>
      <c r="M197" s="13"/>
      <c r="N197" s="11">
        <f t="shared" si="230"/>
        <v>0</v>
      </c>
      <c r="O197" s="12"/>
      <c r="P197" s="13"/>
      <c r="Q197" s="11">
        <f t="shared" si="231"/>
        <v>0</v>
      </c>
      <c r="R197" s="12"/>
      <c r="S197" s="13"/>
      <c r="T197" s="11">
        <f t="shared" si="232"/>
        <v>0</v>
      </c>
      <c r="U197" s="12"/>
      <c r="V197" s="13"/>
      <c r="W197" s="11">
        <f t="shared" si="233"/>
        <v>0</v>
      </c>
      <c r="X197" s="12"/>
      <c r="Y197" s="13"/>
      <c r="Z197" s="11">
        <f t="shared" si="234"/>
        <v>0</v>
      </c>
      <c r="AA197" s="12"/>
      <c r="AB197" s="13"/>
      <c r="AC197" s="11">
        <f t="shared" si="235"/>
        <v>0</v>
      </c>
      <c r="AD197" s="12"/>
      <c r="AE197" s="13"/>
      <c r="AF197" s="11">
        <f t="shared" si="236"/>
        <v>0</v>
      </c>
      <c r="AG197" s="12"/>
      <c r="AH197" s="13"/>
      <c r="AI197" s="11">
        <f t="shared" si="237"/>
        <v>0</v>
      </c>
      <c r="AJ197" s="12"/>
      <c r="AK197" s="13"/>
      <c r="AL197" s="11">
        <f t="shared" si="238"/>
        <v>0</v>
      </c>
      <c r="AM197" s="12"/>
      <c r="AN197" s="13"/>
      <c r="AO197" s="11">
        <f t="shared" si="239"/>
        <v>0</v>
      </c>
      <c r="AP197" s="12"/>
      <c r="AQ197" s="13"/>
      <c r="AR197" s="11">
        <f t="shared" si="240"/>
        <v>0</v>
      </c>
      <c r="AS197" s="12"/>
      <c r="AT197" s="23"/>
      <c r="AU197" s="63">
        <f>SUM(G196:G204,J196:J204,M196:M204,P196:P204,S196:S204,V196:V204,Y196:Y204,AB196:AB204,AE196:AE204,AH196:AH204,AQ196:AQ204,AT196:AT204,AK196:AK204,AN196:AN204)</f>
        <v>1455334</v>
      </c>
    </row>
    <row r="198" spans="1:47" ht="15" customHeight="1">
      <c r="A198" s="769"/>
      <c r="B198" s="772"/>
      <c r="C198" s="775"/>
      <c r="D198" s="778"/>
      <c r="E198" s="780"/>
      <c r="F198" s="52" t="s">
        <v>34</v>
      </c>
      <c r="G198" s="13"/>
      <c r="H198" s="11">
        <f t="shared" si="228"/>
        <v>0</v>
      </c>
      <c r="I198" s="12"/>
      <c r="J198" s="13"/>
      <c r="K198" s="11">
        <f t="shared" si="229"/>
        <v>0</v>
      </c>
      <c r="L198" s="12"/>
      <c r="M198" s="13"/>
      <c r="N198" s="11">
        <f t="shared" si="230"/>
        <v>0</v>
      </c>
      <c r="O198" s="12"/>
      <c r="P198" s="13"/>
      <c r="Q198" s="11">
        <f t="shared" si="231"/>
        <v>0</v>
      </c>
      <c r="R198" s="12"/>
      <c r="S198" s="13"/>
      <c r="T198" s="11">
        <f t="shared" si="232"/>
        <v>0</v>
      </c>
      <c r="U198" s="12"/>
      <c r="V198" s="13"/>
      <c r="W198" s="11">
        <f t="shared" si="233"/>
        <v>0</v>
      </c>
      <c r="X198" s="12"/>
      <c r="Y198" s="13"/>
      <c r="Z198" s="11">
        <f t="shared" si="234"/>
        <v>0</v>
      </c>
      <c r="AA198" s="12"/>
      <c r="AB198" s="13"/>
      <c r="AC198" s="11">
        <f t="shared" si="235"/>
        <v>0</v>
      </c>
      <c r="AD198" s="12"/>
      <c r="AE198" s="13"/>
      <c r="AF198" s="11">
        <f t="shared" si="236"/>
        <v>0</v>
      </c>
      <c r="AG198" s="12"/>
      <c r="AH198" s="13"/>
      <c r="AI198" s="11">
        <f t="shared" si="237"/>
        <v>0</v>
      </c>
      <c r="AJ198" s="12"/>
      <c r="AK198" s="13"/>
      <c r="AL198" s="11">
        <f t="shared" si="238"/>
        <v>0</v>
      </c>
      <c r="AM198" s="12"/>
      <c r="AN198" s="13"/>
      <c r="AO198" s="11">
        <f t="shared" si="239"/>
        <v>0</v>
      </c>
      <c r="AP198" s="12"/>
      <c r="AQ198" s="13"/>
      <c r="AR198" s="11">
        <f t="shared" si="240"/>
        <v>0</v>
      </c>
      <c r="AS198" s="12"/>
      <c r="AT198" s="23"/>
      <c r="AU198" s="7" t="s">
        <v>35</v>
      </c>
    </row>
    <row r="199" spans="1:47" ht="15" customHeight="1">
      <c r="A199" s="769"/>
      <c r="B199" s="772"/>
      <c r="C199" s="775"/>
      <c r="D199" s="778"/>
      <c r="E199" s="780"/>
      <c r="F199" s="52" t="s">
        <v>36</v>
      </c>
      <c r="G199" s="13"/>
      <c r="H199" s="11">
        <f t="shared" si="228"/>
        <v>0</v>
      </c>
      <c r="I199" s="12"/>
      <c r="J199" s="13">
        <v>110000</v>
      </c>
      <c r="K199" s="11">
        <f t="shared" si="229"/>
        <v>0</v>
      </c>
      <c r="L199" s="12">
        <v>110000</v>
      </c>
      <c r="M199" s="13"/>
      <c r="N199" s="11">
        <f t="shared" si="230"/>
        <v>0</v>
      </c>
      <c r="O199" s="12"/>
      <c r="P199" s="13"/>
      <c r="Q199" s="11">
        <f t="shared" si="231"/>
        <v>0</v>
      </c>
      <c r="R199" s="12"/>
      <c r="S199" s="13"/>
      <c r="T199" s="11">
        <f t="shared" si="232"/>
        <v>0</v>
      </c>
      <c r="U199" s="12"/>
      <c r="V199" s="13"/>
      <c r="W199" s="11">
        <f t="shared" si="233"/>
        <v>0</v>
      </c>
      <c r="X199" s="12"/>
      <c r="Y199" s="13"/>
      <c r="Z199" s="11">
        <f t="shared" si="234"/>
        <v>0</v>
      </c>
      <c r="AA199" s="12"/>
      <c r="AB199" s="13"/>
      <c r="AC199" s="11">
        <f t="shared" si="235"/>
        <v>0</v>
      </c>
      <c r="AD199" s="12"/>
      <c r="AE199" s="13"/>
      <c r="AF199" s="11">
        <f t="shared" si="236"/>
        <v>0</v>
      </c>
      <c r="AG199" s="12"/>
      <c r="AH199" s="13"/>
      <c r="AI199" s="11">
        <f t="shared" si="237"/>
        <v>0</v>
      </c>
      <c r="AJ199" s="12"/>
      <c r="AK199" s="13"/>
      <c r="AL199" s="11">
        <f t="shared" si="238"/>
        <v>0</v>
      </c>
      <c r="AM199" s="12"/>
      <c r="AN199" s="13"/>
      <c r="AO199" s="11">
        <f t="shared" si="239"/>
        <v>0</v>
      </c>
      <c r="AP199" s="12"/>
      <c r="AQ199" s="13"/>
      <c r="AR199" s="11">
        <f t="shared" si="240"/>
        <v>0</v>
      </c>
      <c r="AS199" s="12"/>
      <c r="AT199" s="23"/>
      <c r="AU199" s="63">
        <f>SUM(H196:H204,K196:K204,N196:N204,Q196:Q204,T196:T204,W196:W204,Z196:Z204,AC196:AC204,Z196:Z204,AF196:AF204,AI196:AI204,AR196:AR204,AL196:AL204,AO196:AO204)</f>
        <v>30803</v>
      </c>
    </row>
    <row r="200" spans="1:47" ht="15" customHeight="1">
      <c r="A200" s="769"/>
      <c r="B200" s="772"/>
      <c r="C200" s="775"/>
      <c r="D200" s="778"/>
      <c r="E200" s="780"/>
      <c r="F200" s="52" t="s">
        <v>37</v>
      </c>
      <c r="G200" s="13"/>
      <c r="H200" s="11">
        <f t="shared" si="228"/>
        <v>0</v>
      </c>
      <c r="I200" s="12"/>
      <c r="J200" s="13">
        <v>18000</v>
      </c>
      <c r="K200" s="11">
        <f t="shared" si="229"/>
        <v>0</v>
      </c>
      <c r="L200" s="12">
        <v>18000</v>
      </c>
      <c r="M200" s="13"/>
      <c r="N200" s="11">
        <f t="shared" si="230"/>
        <v>0</v>
      </c>
      <c r="O200" s="12"/>
      <c r="P200" s="13"/>
      <c r="Q200" s="11">
        <f t="shared" si="231"/>
        <v>0</v>
      </c>
      <c r="R200" s="12"/>
      <c r="S200" s="13"/>
      <c r="T200" s="11">
        <f t="shared" si="232"/>
        <v>0</v>
      </c>
      <c r="U200" s="12"/>
      <c r="V200" s="13"/>
      <c r="W200" s="11">
        <f t="shared" si="233"/>
        <v>0</v>
      </c>
      <c r="X200" s="12"/>
      <c r="Y200" s="13"/>
      <c r="Z200" s="11">
        <f t="shared" si="234"/>
        <v>0</v>
      </c>
      <c r="AA200" s="12"/>
      <c r="AB200" s="13"/>
      <c r="AC200" s="11">
        <f t="shared" si="235"/>
        <v>0</v>
      </c>
      <c r="AD200" s="12"/>
      <c r="AE200" s="13"/>
      <c r="AF200" s="11">
        <f t="shared" si="236"/>
        <v>0</v>
      </c>
      <c r="AG200" s="12"/>
      <c r="AH200" s="13"/>
      <c r="AI200" s="11">
        <f t="shared" si="237"/>
        <v>0</v>
      </c>
      <c r="AJ200" s="12"/>
      <c r="AK200" s="13"/>
      <c r="AL200" s="11">
        <f t="shared" si="238"/>
        <v>0</v>
      </c>
      <c r="AM200" s="12"/>
      <c r="AN200" s="13"/>
      <c r="AO200" s="11">
        <f t="shared" si="239"/>
        <v>0</v>
      </c>
      <c r="AP200" s="12"/>
      <c r="AQ200" s="13"/>
      <c r="AR200" s="11">
        <f t="shared" si="240"/>
        <v>0</v>
      </c>
      <c r="AS200" s="12"/>
      <c r="AT200" s="23"/>
      <c r="AU200" s="7" t="s">
        <v>38</v>
      </c>
    </row>
    <row r="201" spans="1:47" ht="15" customHeight="1">
      <c r="A201" s="769"/>
      <c r="B201" s="772"/>
      <c r="C201" s="775"/>
      <c r="D201" s="778"/>
      <c r="E201" s="780"/>
      <c r="F201" s="52" t="s">
        <v>40</v>
      </c>
      <c r="G201" s="13"/>
      <c r="H201" s="11">
        <f t="shared" si="228"/>
        <v>0</v>
      </c>
      <c r="I201" s="12"/>
      <c r="J201" s="13">
        <v>1113531</v>
      </c>
      <c r="K201" s="11">
        <f t="shared" si="229"/>
        <v>0</v>
      </c>
      <c r="L201" s="12">
        <v>1113531</v>
      </c>
      <c r="M201" s="13">
        <v>105000</v>
      </c>
      <c r="N201" s="11">
        <f t="shared" si="230"/>
        <v>0</v>
      </c>
      <c r="O201" s="12">
        <v>105000</v>
      </c>
      <c r="P201" s="13"/>
      <c r="Q201" s="11">
        <f t="shared" si="231"/>
        <v>0</v>
      </c>
      <c r="R201" s="12"/>
      <c r="S201" s="13"/>
      <c r="T201" s="11">
        <f t="shared" si="232"/>
        <v>0</v>
      </c>
      <c r="U201" s="12"/>
      <c r="V201" s="13"/>
      <c r="W201" s="11">
        <f t="shared" si="233"/>
        <v>0</v>
      </c>
      <c r="X201" s="12"/>
      <c r="Y201" s="13"/>
      <c r="Z201" s="11">
        <f t="shared" si="234"/>
        <v>0</v>
      </c>
      <c r="AA201" s="12"/>
      <c r="AB201" s="13"/>
      <c r="AC201" s="11">
        <f t="shared" si="235"/>
        <v>0</v>
      </c>
      <c r="AD201" s="12"/>
      <c r="AE201" s="13"/>
      <c r="AF201" s="11">
        <f t="shared" si="236"/>
        <v>0</v>
      </c>
      <c r="AG201" s="12"/>
      <c r="AH201" s="13"/>
      <c r="AI201" s="11">
        <f t="shared" si="237"/>
        <v>0</v>
      </c>
      <c r="AJ201" s="12"/>
      <c r="AK201" s="13"/>
      <c r="AL201" s="11">
        <f t="shared" si="238"/>
        <v>0</v>
      </c>
      <c r="AM201" s="12"/>
      <c r="AN201" s="13"/>
      <c r="AO201" s="11">
        <f t="shared" si="239"/>
        <v>0</v>
      </c>
      <c r="AP201" s="12"/>
      <c r="AQ201" s="13"/>
      <c r="AR201" s="11">
        <f t="shared" si="240"/>
        <v>0</v>
      </c>
      <c r="AS201" s="12"/>
      <c r="AT201" s="23"/>
      <c r="AU201" s="63">
        <f>SUM(I196:I204,L196:L204,O196:O204,R196:R204,U196:U204,X196:X204,AA196:AA204,AD196:AD204,AG196:AG204,AJ196:AJ204,AS196:AS204,AM196:AM204,AP196:AP204)</f>
        <v>1424531</v>
      </c>
    </row>
    <row r="202" spans="1:47" ht="15" customHeight="1">
      <c r="A202" s="769"/>
      <c r="B202" s="772"/>
      <c r="C202" s="775"/>
      <c r="D202" s="778"/>
      <c r="E202" s="780"/>
      <c r="F202" s="52" t="s">
        <v>41</v>
      </c>
      <c r="G202" s="13"/>
      <c r="H202" s="11">
        <f t="shared" si="228"/>
        <v>0</v>
      </c>
      <c r="I202" s="12"/>
      <c r="J202" s="13"/>
      <c r="K202" s="11">
        <f t="shared" si="229"/>
        <v>0</v>
      </c>
      <c r="L202" s="12"/>
      <c r="M202" s="13"/>
      <c r="N202" s="11">
        <f t="shared" si="230"/>
        <v>0</v>
      </c>
      <c r="O202" s="12"/>
      <c r="P202" s="13"/>
      <c r="Q202" s="11">
        <f t="shared" si="231"/>
        <v>0</v>
      </c>
      <c r="R202" s="12"/>
      <c r="S202" s="13"/>
      <c r="T202" s="11">
        <f t="shared" si="232"/>
        <v>0</v>
      </c>
      <c r="U202" s="12"/>
      <c r="V202" s="13"/>
      <c r="W202" s="11">
        <f t="shared" si="233"/>
        <v>0</v>
      </c>
      <c r="X202" s="12"/>
      <c r="Y202" s="13"/>
      <c r="Z202" s="11">
        <f t="shared" si="234"/>
        <v>0</v>
      </c>
      <c r="AA202" s="12"/>
      <c r="AB202" s="13"/>
      <c r="AC202" s="11">
        <f t="shared" si="235"/>
        <v>0</v>
      </c>
      <c r="AD202" s="12"/>
      <c r="AE202" s="13"/>
      <c r="AF202" s="11">
        <f t="shared" si="236"/>
        <v>0</v>
      </c>
      <c r="AG202" s="12"/>
      <c r="AH202" s="13"/>
      <c r="AI202" s="11">
        <f t="shared" si="237"/>
        <v>0</v>
      </c>
      <c r="AJ202" s="12"/>
      <c r="AK202" s="13"/>
      <c r="AL202" s="11">
        <f t="shared" si="238"/>
        <v>0</v>
      </c>
      <c r="AM202" s="12"/>
      <c r="AN202" s="13"/>
      <c r="AO202" s="11">
        <f t="shared" si="239"/>
        <v>0</v>
      </c>
      <c r="AP202" s="12"/>
      <c r="AQ202" s="13"/>
      <c r="AR202" s="11">
        <f t="shared" si="240"/>
        <v>0</v>
      </c>
      <c r="AS202" s="12"/>
      <c r="AT202" s="23"/>
      <c r="AU202" s="7" t="s">
        <v>42</v>
      </c>
    </row>
    <row r="203" spans="1:47" ht="15" customHeight="1">
      <c r="A203" s="769"/>
      <c r="B203" s="772"/>
      <c r="C203" s="775"/>
      <c r="D203" s="778"/>
      <c r="E203" s="780"/>
      <c r="F203" s="52" t="s">
        <v>43</v>
      </c>
      <c r="G203" s="13"/>
      <c r="H203" s="11">
        <f t="shared" si="228"/>
        <v>0</v>
      </c>
      <c r="I203" s="12"/>
      <c r="J203" s="13"/>
      <c r="K203" s="11">
        <f t="shared" si="229"/>
        <v>0</v>
      </c>
      <c r="L203" s="12"/>
      <c r="M203" s="13"/>
      <c r="N203" s="11">
        <f t="shared" si="230"/>
        <v>0</v>
      </c>
      <c r="O203" s="12"/>
      <c r="P203" s="13"/>
      <c r="Q203" s="11">
        <f t="shared" si="231"/>
        <v>0</v>
      </c>
      <c r="R203" s="12"/>
      <c r="S203" s="13"/>
      <c r="T203" s="11">
        <f t="shared" si="232"/>
        <v>0</v>
      </c>
      <c r="U203" s="12"/>
      <c r="V203" s="13"/>
      <c r="W203" s="11">
        <f t="shared" si="233"/>
        <v>0</v>
      </c>
      <c r="X203" s="12"/>
      <c r="Y203" s="13"/>
      <c r="Z203" s="11">
        <f t="shared" si="234"/>
        <v>0</v>
      </c>
      <c r="AA203" s="12"/>
      <c r="AB203" s="13"/>
      <c r="AC203" s="11">
        <f t="shared" si="235"/>
        <v>0</v>
      </c>
      <c r="AD203" s="12"/>
      <c r="AE203" s="13"/>
      <c r="AF203" s="11">
        <f t="shared" si="236"/>
        <v>0</v>
      </c>
      <c r="AG203" s="12"/>
      <c r="AH203" s="13"/>
      <c r="AI203" s="11">
        <f t="shared" si="237"/>
        <v>0</v>
      </c>
      <c r="AJ203" s="12"/>
      <c r="AK203" s="13"/>
      <c r="AL203" s="11">
        <f t="shared" si="238"/>
        <v>0</v>
      </c>
      <c r="AM203" s="12"/>
      <c r="AN203" s="13"/>
      <c r="AO203" s="11">
        <f t="shared" si="239"/>
        <v>0</v>
      </c>
      <c r="AP203" s="12"/>
      <c r="AQ203" s="13"/>
      <c r="AR203" s="11">
        <f t="shared" si="240"/>
        <v>0</v>
      </c>
      <c r="AS203" s="12"/>
      <c r="AT203" s="23"/>
      <c r="AU203" s="64">
        <f>AU201/AU197</f>
        <v>0.97883441189445175</v>
      </c>
    </row>
    <row r="204" spans="1:47" ht="15.75" customHeight="1">
      <c r="A204" s="770"/>
      <c r="B204" s="773"/>
      <c r="C204" s="776"/>
      <c r="D204" s="779"/>
      <c r="E204" s="781"/>
      <c r="F204" s="53" t="s">
        <v>44</v>
      </c>
      <c r="G204" s="15"/>
      <c r="H204" s="16">
        <f t="shared" si="228"/>
        <v>0</v>
      </c>
      <c r="I204" s="17"/>
      <c r="J204" s="15"/>
      <c r="K204" s="16">
        <f t="shared" si="229"/>
        <v>0</v>
      </c>
      <c r="L204" s="17"/>
      <c r="M204" s="15"/>
      <c r="N204" s="16">
        <f t="shared" si="230"/>
        <v>0</v>
      </c>
      <c r="O204" s="17"/>
      <c r="P204" s="15"/>
      <c r="Q204" s="16">
        <f t="shared" si="231"/>
        <v>0</v>
      </c>
      <c r="R204" s="17"/>
      <c r="S204" s="15"/>
      <c r="T204" s="16">
        <f t="shared" si="232"/>
        <v>0</v>
      </c>
      <c r="U204" s="17"/>
      <c r="V204" s="15"/>
      <c r="W204" s="16">
        <f t="shared" si="233"/>
        <v>0</v>
      </c>
      <c r="X204" s="17"/>
      <c r="Y204" s="15"/>
      <c r="Z204" s="16">
        <f t="shared" si="234"/>
        <v>0</v>
      </c>
      <c r="AA204" s="17"/>
      <c r="AB204" s="15"/>
      <c r="AC204" s="16">
        <f t="shared" si="235"/>
        <v>0</v>
      </c>
      <c r="AD204" s="17"/>
      <c r="AE204" s="15"/>
      <c r="AF204" s="16">
        <f t="shared" si="236"/>
        <v>0</v>
      </c>
      <c r="AG204" s="17"/>
      <c r="AH204" s="15"/>
      <c r="AI204" s="16">
        <f t="shared" si="237"/>
        <v>0</v>
      </c>
      <c r="AJ204" s="17"/>
      <c r="AK204" s="15"/>
      <c r="AL204" s="16">
        <f t="shared" si="238"/>
        <v>0</v>
      </c>
      <c r="AM204" s="17"/>
      <c r="AN204" s="15"/>
      <c r="AO204" s="16">
        <f t="shared" si="239"/>
        <v>0</v>
      </c>
      <c r="AP204" s="17"/>
      <c r="AQ204" s="15"/>
      <c r="AR204" s="16">
        <f t="shared" si="240"/>
        <v>0</v>
      </c>
      <c r="AS204" s="17"/>
      <c r="AT204" s="24"/>
      <c r="AU204" s="65"/>
    </row>
    <row r="205" spans="1:47" ht="15" customHeight="1">
      <c r="A205" s="782" t="s">
        <v>22</v>
      </c>
      <c r="B205" s="550" t="s">
        <v>18</v>
      </c>
      <c r="C205" s="532" t="s">
        <v>19</v>
      </c>
      <c r="D205" s="532" t="s">
        <v>204</v>
      </c>
      <c r="E205" s="784" t="s">
        <v>21</v>
      </c>
      <c r="F205" s="500" t="s">
        <v>23</v>
      </c>
      <c r="G205" s="512" t="s">
        <v>24</v>
      </c>
      <c r="H205" s="502" t="s">
        <v>25</v>
      </c>
      <c r="I205" s="504" t="s">
        <v>26</v>
      </c>
      <c r="J205" s="512" t="s">
        <v>24</v>
      </c>
      <c r="K205" s="502" t="s">
        <v>25</v>
      </c>
      <c r="L205" s="504" t="s">
        <v>26</v>
      </c>
      <c r="M205" s="512" t="s">
        <v>24</v>
      </c>
      <c r="N205" s="502" t="s">
        <v>25</v>
      </c>
      <c r="O205" s="504" t="s">
        <v>26</v>
      </c>
      <c r="P205" s="512" t="s">
        <v>24</v>
      </c>
      <c r="Q205" s="502" t="s">
        <v>25</v>
      </c>
      <c r="R205" s="504" t="s">
        <v>26</v>
      </c>
      <c r="S205" s="512" t="s">
        <v>24</v>
      </c>
      <c r="T205" s="502" t="s">
        <v>25</v>
      </c>
      <c r="U205" s="504" t="s">
        <v>26</v>
      </c>
      <c r="V205" s="512" t="s">
        <v>24</v>
      </c>
      <c r="W205" s="502" t="s">
        <v>25</v>
      </c>
      <c r="X205" s="504" t="s">
        <v>26</v>
      </c>
      <c r="Y205" s="512" t="s">
        <v>24</v>
      </c>
      <c r="Z205" s="502" t="s">
        <v>25</v>
      </c>
      <c r="AA205" s="504" t="s">
        <v>26</v>
      </c>
      <c r="AB205" s="512" t="s">
        <v>24</v>
      </c>
      <c r="AC205" s="502" t="s">
        <v>25</v>
      </c>
      <c r="AD205" s="504" t="s">
        <v>26</v>
      </c>
      <c r="AE205" s="512" t="s">
        <v>24</v>
      </c>
      <c r="AF205" s="502" t="s">
        <v>25</v>
      </c>
      <c r="AG205" s="504" t="s">
        <v>26</v>
      </c>
      <c r="AH205" s="512" t="s">
        <v>24</v>
      </c>
      <c r="AI205" s="502" t="s">
        <v>25</v>
      </c>
      <c r="AJ205" s="504" t="s">
        <v>26</v>
      </c>
      <c r="AK205" s="512" t="s">
        <v>24</v>
      </c>
      <c r="AL205" s="502" t="s">
        <v>25</v>
      </c>
      <c r="AM205" s="504" t="s">
        <v>26</v>
      </c>
      <c r="AN205" s="512" t="s">
        <v>24</v>
      </c>
      <c r="AO205" s="502" t="s">
        <v>25</v>
      </c>
      <c r="AP205" s="504" t="s">
        <v>26</v>
      </c>
      <c r="AQ205" s="512" t="s">
        <v>24</v>
      </c>
      <c r="AR205" s="502" t="s">
        <v>25</v>
      </c>
      <c r="AS205" s="504" t="s">
        <v>26</v>
      </c>
      <c r="AT205" s="612" t="s">
        <v>24</v>
      </c>
      <c r="AU205" s="521" t="s">
        <v>27</v>
      </c>
    </row>
    <row r="206" spans="1:47" ht="15" customHeight="1">
      <c r="A206" s="783"/>
      <c r="B206" s="551"/>
      <c r="C206" s="533"/>
      <c r="D206" s="533"/>
      <c r="E206" s="785"/>
      <c r="F206" s="501"/>
      <c r="G206" s="513"/>
      <c r="H206" s="503"/>
      <c r="I206" s="505"/>
      <c r="J206" s="513"/>
      <c r="K206" s="503"/>
      <c r="L206" s="505"/>
      <c r="M206" s="513"/>
      <c r="N206" s="503"/>
      <c r="O206" s="505"/>
      <c r="P206" s="513"/>
      <c r="Q206" s="503"/>
      <c r="R206" s="505"/>
      <c r="S206" s="513"/>
      <c r="T206" s="503"/>
      <c r="U206" s="505"/>
      <c r="V206" s="513"/>
      <c r="W206" s="503"/>
      <c r="X206" s="505"/>
      <c r="Y206" s="513"/>
      <c r="Z206" s="503"/>
      <c r="AA206" s="505"/>
      <c r="AB206" s="513"/>
      <c r="AC206" s="503"/>
      <c r="AD206" s="505"/>
      <c r="AE206" s="513"/>
      <c r="AF206" s="503"/>
      <c r="AG206" s="505"/>
      <c r="AH206" s="513"/>
      <c r="AI206" s="503"/>
      <c r="AJ206" s="505"/>
      <c r="AK206" s="513"/>
      <c r="AL206" s="503"/>
      <c r="AM206" s="505"/>
      <c r="AN206" s="513"/>
      <c r="AO206" s="503"/>
      <c r="AP206" s="505"/>
      <c r="AQ206" s="513"/>
      <c r="AR206" s="503"/>
      <c r="AS206" s="505"/>
      <c r="AT206" s="596"/>
      <c r="AU206" s="629"/>
    </row>
    <row r="207" spans="1:47" ht="15" customHeight="1">
      <c r="A207" s="768" t="s">
        <v>88</v>
      </c>
      <c r="B207" s="771" t="s">
        <v>644</v>
      </c>
      <c r="C207" s="774">
        <v>2478</v>
      </c>
      <c r="D207" s="777"/>
      <c r="E207" s="724" t="s">
        <v>645</v>
      </c>
      <c r="F207" s="51" t="s">
        <v>31</v>
      </c>
      <c r="G207" s="13"/>
      <c r="H207" s="9">
        <f t="shared" ref="H207:H215" si="241">G207-I207</f>
        <v>0</v>
      </c>
      <c r="I207" s="10"/>
      <c r="J207" s="13"/>
      <c r="K207" s="9">
        <f t="shared" ref="K207:K215" si="242">J207-L207</f>
        <v>0</v>
      </c>
      <c r="L207" s="10"/>
      <c r="M207" s="13"/>
      <c r="N207" s="9">
        <f t="shared" ref="N207:N215" si="243">M207-O207</f>
        <v>0</v>
      </c>
      <c r="O207" s="10"/>
      <c r="P207" s="13"/>
      <c r="Q207" s="9">
        <f t="shared" ref="Q207:Q215" si="244">P207-R207</f>
        <v>0</v>
      </c>
      <c r="R207" s="10"/>
      <c r="S207" s="13"/>
      <c r="T207" s="9">
        <f t="shared" ref="T207:T215" si="245">S207-U207</f>
        <v>0</v>
      </c>
      <c r="U207" s="10"/>
      <c r="V207" s="13"/>
      <c r="W207" s="9">
        <f t="shared" ref="W207:W215" si="246">V207-X207</f>
        <v>0</v>
      </c>
      <c r="X207" s="10"/>
      <c r="Y207" s="13"/>
      <c r="Z207" s="9">
        <f t="shared" ref="Z207:Z215" si="247">Y207-AA207</f>
        <v>0</v>
      </c>
      <c r="AA207" s="10"/>
      <c r="AB207" s="13"/>
      <c r="AC207" s="9">
        <f t="shared" ref="AC207:AC215" si="248">AB207-AD207</f>
        <v>0</v>
      </c>
      <c r="AD207" s="10"/>
      <c r="AE207" s="13"/>
      <c r="AF207" s="9">
        <f t="shared" ref="AF207:AF215" si="249">AE207-AG207</f>
        <v>0</v>
      </c>
      <c r="AG207" s="10"/>
      <c r="AH207" s="13"/>
      <c r="AI207" s="9">
        <f t="shared" ref="AI207:AI215" si="250">AH207-AJ207</f>
        <v>0</v>
      </c>
      <c r="AJ207" s="10"/>
      <c r="AK207" s="13"/>
      <c r="AL207" s="9">
        <f t="shared" ref="AL207:AL215" si="251">AK207-AM207</f>
        <v>0</v>
      </c>
      <c r="AM207" s="10"/>
      <c r="AN207" s="13"/>
      <c r="AO207" s="9">
        <f t="shared" ref="AO207:AO215" si="252">AN207-AP207</f>
        <v>0</v>
      </c>
      <c r="AP207" s="10"/>
      <c r="AQ207" s="13"/>
      <c r="AR207" s="9">
        <f t="shared" ref="AR207:AR215" si="253">AQ207-AS207</f>
        <v>0</v>
      </c>
      <c r="AS207" s="10"/>
      <c r="AT207" s="14"/>
      <c r="AU207" s="4" t="s">
        <v>32</v>
      </c>
    </row>
    <row r="208" spans="1:47" ht="15" customHeight="1">
      <c r="A208" s="769"/>
      <c r="B208" s="772"/>
      <c r="C208" s="775"/>
      <c r="D208" s="778"/>
      <c r="E208" s="780"/>
      <c r="F208" s="52" t="s">
        <v>33</v>
      </c>
      <c r="G208" s="13"/>
      <c r="H208" s="11">
        <f t="shared" si="241"/>
        <v>0</v>
      </c>
      <c r="I208" s="12"/>
      <c r="J208" s="13"/>
      <c r="K208" s="11">
        <f t="shared" si="242"/>
        <v>0</v>
      </c>
      <c r="L208" s="12"/>
      <c r="M208" s="13"/>
      <c r="N208" s="11">
        <f t="shared" si="243"/>
        <v>0</v>
      </c>
      <c r="O208" s="12"/>
      <c r="P208" s="13"/>
      <c r="Q208" s="11">
        <f t="shared" si="244"/>
        <v>0</v>
      </c>
      <c r="R208" s="12"/>
      <c r="S208" s="13"/>
      <c r="T208" s="11">
        <f t="shared" si="245"/>
        <v>0</v>
      </c>
      <c r="U208" s="12"/>
      <c r="V208" s="13"/>
      <c r="W208" s="11">
        <f t="shared" si="246"/>
        <v>0</v>
      </c>
      <c r="X208" s="12"/>
      <c r="Y208" s="13"/>
      <c r="Z208" s="11">
        <f t="shared" si="247"/>
        <v>0</v>
      </c>
      <c r="AA208" s="12"/>
      <c r="AB208" s="13"/>
      <c r="AC208" s="11">
        <f t="shared" si="248"/>
        <v>0</v>
      </c>
      <c r="AD208" s="12"/>
      <c r="AE208" s="13"/>
      <c r="AF208" s="11">
        <f t="shared" si="249"/>
        <v>0</v>
      </c>
      <c r="AG208" s="12"/>
      <c r="AH208" s="13"/>
      <c r="AI208" s="11">
        <f t="shared" si="250"/>
        <v>0</v>
      </c>
      <c r="AJ208" s="12"/>
      <c r="AK208" s="13"/>
      <c r="AL208" s="11">
        <f t="shared" si="251"/>
        <v>0</v>
      </c>
      <c r="AM208" s="12"/>
      <c r="AN208" s="13"/>
      <c r="AO208" s="11">
        <f t="shared" si="252"/>
        <v>0</v>
      </c>
      <c r="AP208" s="12"/>
      <c r="AQ208" s="13"/>
      <c r="AR208" s="11">
        <f t="shared" si="253"/>
        <v>0</v>
      </c>
      <c r="AS208" s="12"/>
      <c r="AT208" s="14"/>
      <c r="AU208" s="63">
        <f>SUM(G207:G215,J207:J215,M207:M215,P207:P215,S207:S215,V207:V215,Y207:Y215,AB207:AB215,AE207:AE215,AH207:AH215,AQ207:AQ215,AT207:AT215,AK207:AK215,AN207:AN215)</f>
        <v>123200</v>
      </c>
    </row>
    <row r="209" spans="1:47" ht="15" customHeight="1">
      <c r="A209" s="769"/>
      <c r="B209" s="772"/>
      <c r="C209" s="775"/>
      <c r="D209" s="778"/>
      <c r="E209" s="780"/>
      <c r="F209" s="52" t="s">
        <v>34</v>
      </c>
      <c r="G209" s="13"/>
      <c r="H209" s="11">
        <f t="shared" si="241"/>
        <v>0</v>
      </c>
      <c r="I209" s="12"/>
      <c r="J209" s="13"/>
      <c r="K209" s="11">
        <f t="shared" si="242"/>
        <v>0</v>
      </c>
      <c r="L209" s="12"/>
      <c r="M209" s="13"/>
      <c r="N209" s="11">
        <f t="shared" si="243"/>
        <v>0</v>
      </c>
      <c r="O209" s="12"/>
      <c r="P209" s="13"/>
      <c r="Q209" s="11">
        <f t="shared" si="244"/>
        <v>0</v>
      </c>
      <c r="R209" s="12"/>
      <c r="S209" s="13"/>
      <c r="T209" s="11">
        <f t="shared" si="245"/>
        <v>0</v>
      </c>
      <c r="U209" s="12"/>
      <c r="V209" s="13"/>
      <c r="W209" s="11">
        <f t="shared" si="246"/>
        <v>0</v>
      </c>
      <c r="X209" s="12"/>
      <c r="Y209" s="13"/>
      <c r="Z209" s="11">
        <f t="shared" si="247"/>
        <v>0</v>
      </c>
      <c r="AA209" s="12"/>
      <c r="AB209" s="13"/>
      <c r="AC209" s="11">
        <f t="shared" si="248"/>
        <v>0</v>
      </c>
      <c r="AD209" s="12"/>
      <c r="AE209" s="13"/>
      <c r="AF209" s="11">
        <f t="shared" si="249"/>
        <v>0</v>
      </c>
      <c r="AG209" s="12"/>
      <c r="AH209" s="13"/>
      <c r="AI209" s="11">
        <f t="shared" si="250"/>
        <v>0</v>
      </c>
      <c r="AJ209" s="12"/>
      <c r="AK209" s="13"/>
      <c r="AL209" s="11">
        <f t="shared" si="251"/>
        <v>0</v>
      </c>
      <c r="AM209" s="12"/>
      <c r="AN209" s="13"/>
      <c r="AO209" s="11">
        <f t="shared" si="252"/>
        <v>0</v>
      </c>
      <c r="AP209" s="12"/>
      <c r="AQ209" s="13"/>
      <c r="AR209" s="11">
        <f t="shared" si="253"/>
        <v>0</v>
      </c>
      <c r="AS209" s="12"/>
      <c r="AT209" s="14"/>
      <c r="AU209" s="7" t="s">
        <v>35</v>
      </c>
    </row>
    <row r="210" spans="1:47" ht="15" customHeight="1">
      <c r="A210" s="769"/>
      <c r="B210" s="772"/>
      <c r="C210" s="775"/>
      <c r="D210" s="778"/>
      <c r="E210" s="780"/>
      <c r="F210" s="52" t="s">
        <v>36</v>
      </c>
      <c r="G210" s="13"/>
      <c r="H210" s="11">
        <f t="shared" si="241"/>
        <v>0</v>
      </c>
      <c r="I210" s="12"/>
      <c r="J210" s="13"/>
      <c r="K210" s="11">
        <f t="shared" si="242"/>
        <v>0</v>
      </c>
      <c r="L210" s="12"/>
      <c r="M210" s="13"/>
      <c r="N210" s="11">
        <f t="shared" si="243"/>
        <v>0</v>
      </c>
      <c r="O210" s="12"/>
      <c r="P210" s="13"/>
      <c r="Q210" s="11">
        <f t="shared" si="244"/>
        <v>0</v>
      </c>
      <c r="R210" s="12"/>
      <c r="S210" s="13"/>
      <c r="T210" s="11">
        <f t="shared" si="245"/>
        <v>0</v>
      </c>
      <c r="U210" s="12"/>
      <c r="V210" s="13"/>
      <c r="W210" s="11">
        <f t="shared" si="246"/>
        <v>0</v>
      </c>
      <c r="X210" s="12"/>
      <c r="Y210" s="13"/>
      <c r="Z210" s="11">
        <f t="shared" si="247"/>
        <v>0</v>
      </c>
      <c r="AA210" s="12"/>
      <c r="AB210" s="13"/>
      <c r="AC210" s="11">
        <f t="shared" si="248"/>
        <v>0</v>
      </c>
      <c r="AD210" s="12"/>
      <c r="AE210" s="13"/>
      <c r="AF210" s="11"/>
      <c r="AG210" s="12"/>
      <c r="AH210" s="13"/>
      <c r="AI210" s="11">
        <f t="shared" si="250"/>
        <v>0</v>
      </c>
      <c r="AJ210" s="12"/>
      <c r="AK210" s="13"/>
      <c r="AL210" s="11">
        <f t="shared" si="251"/>
        <v>0</v>
      </c>
      <c r="AM210" s="12"/>
      <c r="AN210" s="13"/>
      <c r="AO210" s="11">
        <f t="shared" si="252"/>
        <v>0</v>
      </c>
      <c r="AP210" s="12"/>
      <c r="AQ210" s="13"/>
      <c r="AR210" s="11">
        <f t="shared" si="253"/>
        <v>0</v>
      </c>
      <c r="AS210" s="12"/>
      <c r="AT210" s="14"/>
      <c r="AU210" s="63">
        <f>SUM(H207:H215,K207:K215,N207:N215,Q207:Q215,T207:T215,W207:W215,Z207:Z215,AC207:AC215,Z207:Z215,AF207:AF215,AI207:AI215,AR207:AR215,AL207:AL215,AO207:AO215)</f>
        <v>0</v>
      </c>
    </row>
    <row r="211" spans="1:47" ht="15" customHeight="1">
      <c r="A211" s="769"/>
      <c r="B211" s="772"/>
      <c r="C211" s="775"/>
      <c r="D211" s="778"/>
      <c r="E211" s="780"/>
      <c r="F211" s="52" t="s">
        <v>37</v>
      </c>
      <c r="G211" s="13"/>
      <c r="H211" s="11">
        <f t="shared" si="241"/>
        <v>0</v>
      </c>
      <c r="I211" s="12"/>
      <c r="J211" s="13"/>
      <c r="K211" s="11">
        <f t="shared" si="242"/>
        <v>0</v>
      </c>
      <c r="L211" s="12"/>
      <c r="M211" s="13"/>
      <c r="N211" s="11">
        <f t="shared" si="243"/>
        <v>0</v>
      </c>
      <c r="O211" s="12"/>
      <c r="P211" s="13"/>
      <c r="Q211" s="11">
        <f t="shared" si="244"/>
        <v>0</v>
      </c>
      <c r="R211" s="12"/>
      <c r="S211" s="13"/>
      <c r="T211" s="11">
        <f t="shared" si="245"/>
        <v>0</v>
      </c>
      <c r="U211" s="12"/>
      <c r="V211" s="13"/>
      <c r="W211" s="11">
        <f t="shared" si="246"/>
        <v>0</v>
      </c>
      <c r="X211" s="12"/>
      <c r="Y211" s="13"/>
      <c r="Z211" s="11">
        <f t="shared" si="247"/>
        <v>0</v>
      </c>
      <c r="AA211" s="12"/>
      <c r="AB211" s="13"/>
      <c r="AC211" s="11">
        <f t="shared" si="248"/>
        <v>0</v>
      </c>
      <c r="AD211" s="12"/>
      <c r="AE211" s="13"/>
      <c r="AF211" s="11">
        <f t="shared" si="249"/>
        <v>0</v>
      </c>
      <c r="AG211" s="12"/>
      <c r="AH211" s="13"/>
      <c r="AI211" s="11">
        <f t="shared" si="250"/>
        <v>0</v>
      </c>
      <c r="AJ211" s="12"/>
      <c r="AK211" s="13"/>
      <c r="AL211" s="11">
        <f t="shared" si="251"/>
        <v>0</v>
      </c>
      <c r="AM211" s="12"/>
      <c r="AN211" s="13"/>
      <c r="AO211" s="11">
        <f t="shared" si="252"/>
        <v>0</v>
      </c>
      <c r="AP211" s="12"/>
      <c r="AQ211" s="13"/>
      <c r="AR211" s="11">
        <f t="shared" si="253"/>
        <v>0</v>
      </c>
      <c r="AS211" s="12"/>
      <c r="AT211" s="14"/>
      <c r="AU211" s="7" t="s">
        <v>38</v>
      </c>
    </row>
    <row r="212" spans="1:47" ht="15" customHeight="1">
      <c r="A212" s="769"/>
      <c r="B212" s="772"/>
      <c r="C212" s="775"/>
      <c r="D212" s="778"/>
      <c r="E212" s="780"/>
      <c r="F212" s="52" t="s">
        <v>40</v>
      </c>
      <c r="G212" s="13"/>
      <c r="H212" s="11">
        <f t="shared" si="241"/>
        <v>0</v>
      </c>
      <c r="I212" s="12"/>
      <c r="J212" s="13">
        <v>123200</v>
      </c>
      <c r="K212" s="11">
        <f t="shared" si="242"/>
        <v>0</v>
      </c>
      <c r="L212" s="12">
        <v>123200</v>
      </c>
      <c r="M212" s="13"/>
      <c r="N212" s="11">
        <f t="shared" si="243"/>
        <v>0</v>
      </c>
      <c r="O212" s="12"/>
      <c r="P212" s="13"/>
      <c r="Q212" s="11">
        <f t="shared" si="244"/>
        <v>0</v>
      </c>
      <c r="R212" s="12"/>
      <c r="S212" s="13"/>
      <c r="T212" s="11">
        <f t="shared" si="245"/>
        <v>0</v>
      </c>
      <c r="U212" s="12"/>
      <c r="V212" s="13"/>
      <c r="W212" s="11">
        <f t="shared" si="246"/>
        <v>0</v>
      </c>
      <c r="X212" s="12"/>
      <c r="Y212" s="13"/>
      <c r="Z212" s="11">
        <f t="shared" si="247"/>
        <v>0</v>
      </c>
      <c r="AA212" s="12"/>
      <c r="AB212" s="13"/>
      <c r="AC212" s="11">
        <f t="shared" si="248"/>
        <v>0</v>
      </c>
      <c r="AD212" s="12"/>
      <c r="AE212" s="13"/>
      <c r="AF212" s="11">
        <f t="shared" si="249"/>
        <v>0</v>
      </c>
      <c r="AG212" s="12"/>
      <c r="AH212" s="13"/>
      <c r="AI212" s="11">
        <f t="shared" si="250"/>
        <v>0</v>
      </c>
      <c r="AJ212" s="12"/>
      <c r="AK212" s="13"/>
      <c r="AL212" s="11">
        <f t="shared" si="251"/>
        <v>0</v>
      </c>
      <c r="AM212" s="12"/>
      <c r="AN212" s="13"/>
      <c r="AO212" s="11">
        <f t="shared" si="252"/>
        <v>0</v>
      </c>
      <c r="AP212" s="12"/>
      <c r="AQ212" s="13"/>
      <c r="AR212" s="11">
        <f t="shared" si="253"/>
        <v>0</v>
      </c>
      <c r="AS212" s="12"/>
      <c r="AT212" s="14"/>
      <c r="AU212" s="63">
        <f>SUM(I207:I215,L207:L215,O207:O215,R207:R215,U207:U215,X207:X215,AA207:AA215,AD207:AD215,AG207:AG215,AJ207:AJ215,AS207:AS215,AM207:AM215,AP207:AP215)</f>
        <v>123200</v>
      </c>
    </row>
    <row r="213" spans="1:47" ht="15" customHeight="1">
      <c r="A213" s="769"/>
      <c r="B213" s="772"/>
      <c r="C213" s="775"/>
      <c r="D213" s="778"/>
      <c r="E213" s="780"/>
      <c r="F213" s="52" t="s">
        <v>41</v>
      </c>
      <c r="G213" s="13"/>
      <c r="H213" s="11">
        <f t="shared" si="241"/>
        <v>0</v>
      </c>
      <c r="I213" s="12"/>
      <c r="J213" s="13"/>
      <c r="K213" s="11">
        <f t="shared" si="242"/>
        <v>0</v>
      </c>
      <c r="L213" s="12"/>
      <c r="M213" s="13"/>
      <c r="N213" s="11">
        <f t="shared" si="243"/>
        <v>0</v>
      </c>
      <c r="O213" s="12"/>
      <c r="P213" s="13"/>
      <c r="Q213" s="11">
        <f t="shared" si="244"/>
        <v>0</v>
      </c>
      <c r="R213" s="12"/>
      <c r="S213" s="13"/>
      <c r="T213" s="11">
        <f t="shared" si="245"/>
        <v>0</v>
      </c>
      <c r="U213" s="12"/>
      <c r="V213" s="13"/>
      <c r="W213" s="11">
        <f t="shared" si="246"/>
        <v>0</v>
      </c>
      <c r="X213" s="12"/>
      <c r="Y213" s="13"/>
      <c r="Z213" s="11">
        <f t="shared" si="247"/>
        <v>0</v>
      </c>
      <c r="AA213" s="12"/>
      <c r="AB213" s="13"/>
      <c r="AC213" s="11">
        <f t="shared" si="248"/>
        <v>0</v>
      </c>
      <c r="AD213" s="12"/>
      <c r="AE213" s="13"/>
      <c r="AF213" s="11">
        <f t="shared" si="249"/>
        <v>0</v>
      </c>
      <c r="AG213" s="12"/>
      <c r="AH213" s="13"/>
      <c r="AI213" s="11">
        <f t="shared" si="250"/>
        <v>0</v>
      </c>
      <c r="AJ213" s="12"/>
      <c r="AK213" s="13"/>
      <c r="AL213" s="11">
        <f t="shared" si="251"/>
        <v>0</v>
      </c>
      <c r="AM213" s="12"/>
      <c r="AN213" s="13"/>
      <c r="AO213" s="11">
        <f t="shared" si="252"/>
        <v>0</v>
      </c>
      <c r="AP213" s="12"/>
      <c r="AQ213" s="13"/>
      <c r="AR213" s="11">
        <f t="shared" si="253"/>
        <v>0</v>
      </c>
      <c r="AS213" s="12"/>
      <c r="AT213" s="14"/>
      <c r="AU213" s="7" t="s">
        <v>42</v>
      </c>
    </row>
    <row r="214" spans="1:47" ht="15" customHeight="1">
      <c r="A214" s="769"/>
      <c r="B214" s="772"/>
      <c r="C214" s="775"/>
      <c r="D214" s="778"/>
      <c r="E214" s="780"/>
      <c r="F214" s="52" t="s">
        <v>43</v>
      </c>
      <c r="G214" s="13"/>
      <c r="H214" s="11">
        <f t="shared" si="241"/>
        <v>0</v>
      </c>
      <c r="I214" s="12"/>
      <c r="J214" s="13"/>
      <c r="K214" s="11">
        <f t="shared" si="242"/>
        <v>0</v>
      </c>
      <c r="L214" s="12"/>
      <c r="M214" s="13"/>
      <c r="N214" s="11">
        <f t="shared" si="243"/>
        <v>0</v>
      </c>
      <c r="O214" s="12"/>
      <c r="P214" s="13"/>
      <c r="Q214" s="11">
        <f t="shared" si="244"/>
        <v>0</v>
      </c>
      <c r="R214" s="12"/>
      <c r="S214" s="13"/>
      <c r="T214" s="11">
        <f t="shared" si="245"/>
        <v>0</v>
      </c>
      <c r="U214" s="12"/>
      <c r="V214" s="13"/>
      <c r="W214" s="11">
        <f t="shared" si="246"/>
        <v>0</v>
      </c>
      <c r="X214" s="12"/>
      <c r="Y214" s="13"/>
      <c r="Z214" s="11">
        <f t="shared" si="247"/>
        <v>0</v>
      </c>
      <c r="AA214" s="12"/>
      <c r="AB214" s="13"/>
      <c r="AC214" s="11">
        <f t="shared" si="248"/>
        <v>0</v>
      </c>
      <c r="AD214" s="12"/>
      <c r="AE214" s="13"/>
      <c r="AF214" s="11">
        <f t="shared" si="249"/>
        <v>0</v>
      </c>
      <c r="AG214" s="12"/>
      <c r="AH214" s="13"/>
      <c r="AI214" s="11">
        <f t="shared" si="250"/>
        <v>0</v>
      </c>
      <c r="AJ214" s="12"/>
      <c r="AK214" s="13"/>
      <c r="AL214" s="11">
        <f t="shared" si="251"/>
        <v>0</v>
      </c>
      <c r="AM214" s="12"/>
      <c r="AN214" s="13"/>
      <c r="AO214" s="11">
        <f t="shared" si="252"/>
        <v>0</v>
      </c>
      <c r="AP214" s="12"/>
      <c r="AQ214" s="13"/>
      <c r="AR214" s="11">
        <f t="shared" si="253"/>
        <v>0</v>
      </c>
      <c r="AS214" s="12"/>
      <c r="AT214" s="14"/>
      <c r="AU214" s="64">
        <f>AU212/AU208</f>
        <v>1</v>
      </c>
    </row>
    <row r="215" spans="1:47" ht="15.75" customHeight="1">
      <c r="A215" s="770"/>
      <c r="B215" s="773"/>
      <c r="C215" s="776"/>
      <c r="D215" s="779"/>
      <c r="E215" s="781"/>
      <c r="F215" s="53" t="s">
        <v>44</v>
      </c>
      <c r="G215" s="15"/>
      <c r="H215" s="16">
        <f t="shared" si="241"/>
        <v>0</v>
      </c>
      <c r="I215" s="17"/>
      <c r="J215" s="15"/>
      <c r="K215" s="16">
        <f t="shared" si="242"/>
        <v>0</v>
      </c>
      <c r="L215" s="17"/>
      <c r="M215" s="15"/>
      <c r="N215" s="16">
        <f t="shared" si="243"/>
        <v>0</v>
      </c>
      <c r="O215" s="17"/>
      <c r="P215" s="15"/>
      <c r="Q215" s="16">
        <f t="shared" si="244"/>
        <v>0</v>
      </c>
      <c r="R215" s="17"/>
      <c r="S215" s="15"/>
      <c r="T215" s="16">
        <f t="shared" si="245"/>
        <v>0</v>
      </c>
      <c r="U215" s="17"/>
      <c r="V215" s="15"/>
      <c r="W215" s="16">
        <f t="shared" si="246"/>
        <v>0</v>
      </c>
      <c r="X215" s="17"/>
      <c r="Y215" s="15"/>
      <c r="Z215" s="16">
        <f t="shared" si="247"/>
        <v>0</v>
      </c>
      <c r="AA215" s="17"/>
      <c r="AB215" s="15"/>
      <c r="AC215" s="16">
        <f t="shared" si="248"/>
        <v>0</v>
      </c>
      <c r="AD215" s="17"/>
      <c r="AE215" s="15"/>
      <c r="AF215" s="16">
        <f t="shared" si="249"/>
        <v>0</v>
      </c>
      <c r="AG215" s="17"/>
      <c r="AH215" s="15"/>
      <c r="AI215" s="16">
        <f t="shared" si="250"/>
        <v>0</v>
      </c>
      <c r="AJ215" s="17"/>
      <c r="AK215" s="15"/>
      <c r="AL215" s="16">
        <f t="shared" si="251"/>
        <v>0</v>
      </c>
      <c r="AM215" s="17"/>
      <c r="AN215" s="15"/>
      <c r="AO215" s="16">
        <f t="shared" si="252"/>
        <v>0</v>
      </c>
      <c r="AP215" s="17"/>
      <c r="AQ215" s="15"/>
      <c r="AR215" s="16">
        <f t="shared" si="253"/>
        <v>0</v>
      </c>
      <c r="AS215" s="17"/>
      <c r="AT215" s="18"/>
      <c r="AU215" s="65"/>
    </row>
    <row r="216" spans="1:47" ht="15" customHeight="1">
      <c r="A216" s="546" t="s">
        <v>22</v>
      </c>
      <c r="B216" s="532" t="s">
        <v>18</v>
      </c>
      <c r="C216" s="532" t="s">
        <v>19</v>
      </c>
      <c r="D216" s="532" t="s">
        <v>204</v>
      </c>
      <c r="E216" s="532" t="s">
        <v>21</v>
      </c>
      <c r="F216" s="550" t="s">
        <v>23</v>
      </c>
      <c r="G216" s="512" t="s">
        <v>24</v>
      </c>
      <c r="H216" s="502" t="s">
        <v>25</v>
      </c>
      <c r="I216" s="504" t="s">
        <v>26</v>
      </c>
      <c r="J216" s="512" t="s">
        <v>24</v>
      </c>
      <c r="K216" s="502" t="s">
        <v>25</v>
      </c>
      <c r="L216" s="504" t="s">
        <v>26</v>
      </c>
      <c r="M216" s="512" t="s">
        <v>24</v>
      </c>
      <c r="N216" s="502" t="s">
        <v>25</v>
      </c>
      <c r="O216" s="504" t="s">
        <v>26</v>
      </c>
      <c r="P216" s="512" t="s">
        <v>24</v>
      </c>
      <c r="Q216" s="502" t="s">
        <v>25</v>
      </c>
      <c r="R216" s="504" t="s">
        <v>26</v>
      </c>
      <c r="S216" s="512" t="s">
        <v>24</v>
      </c>
      <c r="T216" s="502" t="s">
        <v>25</v>
      </c>
      <c r="U216" s="504" t="s">
        <v>26</v>
      </c>
      <c r="V216" s="512" t="s">
        <v>24</v>
      </c>
      <c r="W216" s="502" t="s">
        <v>25</v>
      </c>
      <c r="X216" s="542" t="s">
        <v>26</v>
      </c>
      <c r="Y216" s="512" t="s">
        <v>24</v>
      </c>
      <c r="Z216" s="502" t="s">
        <v>25</v>
      </c>
      <c r="AA216" s="504" t="s">
        <v>26</v>
      </c>
      <c r="AB216" s="512" t="s">
        <v>24</v>
      </c>
      <c r="AC216" s="502" t="s">
        <v>25</v>
      </c>
      <c r="AD216" s="504" t="s">
        <v>26</v>
      </c>
      <c r="AE216" s="512" t="s">
        <v>24</v>
      </c>
      <c r="AF216" s="502" t="s">
        <v>25</v>
      </c>
      <c r="AG216" s="504" t="s">
        <v>26</v>
      </c>
      <c r="AH216" s="512" t="s">
        <v>24</v>
      </c>
      <c r="AI216" s="502" t="s">
        <v>25</v>
      </c>
      <c r="AJ216" s="504" t="s">
        <v>26</v>
      </c>
      <c r="AK216" s="512" t="s">
        <v>24</v>
      </c>
      <c r="AL216" s="502" t="s">
        <v>25</v>
      </c>
      <c r="AM216" s="504" t="s">
        <v>26</v>
      </c>
      <c r="AN216" s="512" t="s">
        <v>24</v>
      </c>
      <c r="AO216" s="502" t="s">
        <v>25</v>
      </c>
      <c r="AP216" s="504" t="s">
        <v>26</v>
      </c>
      <c r="AQ216" s="512" t="s">
        <v>24</v>
      </c>
      <c r="AR216" s="502" t="s">
        <v>25</v>
      </c>
      <c r="AS216" s="504" t="s">
        <v>26</v>
      </c>
      <c r="AT216" s="544" t="s">
        <v>24</v>
      </c>
      <c r="AU216" s="552" t="s">
        <v>27</v>
      </c>
    </row>
    <row r="217" spans="1:47" ht="15" customHeight="1">
      <c r="A217" s="547"/>
      <c r="B217" s="533"/>
      <c r="C217" s="533"/>
      <c r="D217" s="533"/>
      <c r="E217" s="533"/>
      <c r="F217" s="551"/>
      <c r="G217" s="513"/>
      <c r="H217" s="503"/>
      <c r="I217" s="505"/>
      <c r="J217" s="513"/>
      <c r="K217" s="503"/>
      <c r="L217" s="505"/>
      <c r="M217" s="513"/>
      <c r="N217" s="503"/>
      <c r="O217" s="505"/>
      <c r="P217" s="513"/>
      <c r="Q217" s="503"/>
      <c r="R217" s="505"/>
      <c r="S217" s="513"/>
      <c r="T217" s="503"/>
      <c r="U217" s="505"/>
      <c r="V217" s="513"/>
      <c r="W217" s="503"/>
      <c r="X217" s="543"/>
      <c r="Y217" s="513"/>
      <c r="Z217" s="503"/>
      <c r="AA217" s="505"/>
      <c r="AB217" s="513"/>
      <c r="AC217" s="503"/>
      <c r="AD217" s="505"/>
      <c r="AE217" s="513"/>
      <c r="AF217" s="503"/>
      <c r="AG217" s="505"/>
      <c r="AH217" s="513"/>
      <c r="AI217" s="503"/>
      <c r="AJ217" s="505"/>
      <c r="AK217" s="513"/>
      <c r="AL217" s="503"/>
      <c r="AM217" s="505"/>
      <c r="AN217" s="513"/>
      <c r="AO217" s="503"/>
      <c r="AP217" s="505"/>
      <c r="AQ217" s="513"/>
      <c r="AR217" s="503"/>
      <c r="AS217" s="505"/>
      <c r="AT217" s="545"/>
      <c r="AU217" s="553"/>
    </row>
    <row r="218" spans="1:47" ht="15" customHeight="1">
      <c r="A218" s="534" t="s">
        <v>88</v>
      </c>
      <c r="B218" s="548" t="s">
        <v>511</v>
      </c>
      <c r="C218" s="536">
        <v>1500</v>
      </c>
      <c r="D218" s="564"/>
      <c r="E218" s="540" t="s">
        <v>512</v>
      </c>
      <c r="F218" s="91" t="s">
        <v>31</v>
      </c>
      <c r="G218" s="103"/>
      <c r="H218" s="75">
        <f t="shared" ref="H218:H226" si="254">G218-I218</f>
        <v>0</v>
      </c>
      <c r="I218" s="104"/>
      <c r="J218" s="103"/>
      <c r="K218" s="75">
        <f t="shared" ref="K218:K226" si="255">J218-L218</f>
        <v>0</v>
      </c>
      <c r="L218" s="104"/>
      <c r="M218" s="103"/>
      <c r="N218" s="75">
        <f t="shared" ref="N218:N226" si="256">M218-O218</f>
        <v>0</v>
      </c>
      <c r="O218" s="104"/>
      <c r="P218" s="103"/>
      <c r="Q218" s="75">
        <f t="shared" ref="Q218:Q226" si="257">P218-R218</f>
        <v>0</v>
      </c>
      <c r="R218" s="104"/>
      <c r="S218" s="103"/>
      <c r="T218" s="75">
        <f t="shared" ref="T218:T226" si="258">S218-U218</f>
        <v>0</v>
      </c>
      <c r="U218" s="104"/>
      <c r="V218" s="103"/>
      <c r="W218" s="75">
        <f t="shared" ref="W218:W226" si="259">V218-X218</f>
        <v>0</v>
      </c>
      <c r="X218" s="123"/>
      <c r="Y218" s="103"/>
      <c r="Z218" s="75">
        <f t="shared" ref="Z218:Z226" si="260">Y218-AA218</f>
        <v>0</v>
      </c>
      <c r="AA218" s="104"/>
      <c r="AB218" s="103"/>
      <c r="AC218" s="75">
        <f t="shared" ref="AC218:AC226" si="261">AB218-AD218</f>
        <v>0</v>
      </c>
      <c r="AD218" s="104"/>
      <c r="AE218" s="103"/>
      <c r="AF218" s="75">
        <f t="shared" ref="AF218:AF226" si="262">AE218-AG218</f>
        <v>0</v>
      </c>
      <c r="AG218" s="104"/>
      <c r="AH218" s="103"/>
      <c r="AI218" s="75">
        <f t="shared" ref="AI218:AI226" si="263">AH218-AJ218</f>
        <v>0</v>
      </c>
      <c r="AJ218" s="104"/>
      <c r="AK218" s="103"/>
      <c r="AL218" s="75">
        <f t="shared" ref="AL218:AL226" si="264">AK218-AM218</f>
        <v>0</v>
      </c>
      <c r="AM218" s="104"/>
      <c r="AN218" s="103"/>
      <c r="AO218" s="75">
        <f t="shared" ref="AO218:AO226" si="265">AN218-AP218</f>
        <v>0</v>
      </c>
      <c r="AP218" s="104"/>
      <c r="AQ218" s="103"/>
      <c r="AR218" s="75">
        <f t="shared" ref="AR218:AR226" si="266">AQ218-AS218</f>
        <v>0</v>
      </c>
      <c r="AS218" s="104"/>
      <c r="AT218" s="98"/>
      <c r="AU218" s="77" t="s">
        <v>32</v>
      </c>
    </row>
    <row r="219" spans="1:47">
      <c r="A219" s="534"/>
      <c r="B219" s="548"/>
      <c r="C219" s="536"/>
      <c r="D219" s="564"/>
      <c r="E219" s="540"/>
      <c r="F219" s="91" t="s">
        <v>33</v>
      </c>
      <c r="G219" s="103"/>
      <c r="H219" s="75">
        <f t="shared" si="254"/>
        <v>0</v>
      </c>
      <c r="I219" s="104"/>
      <c r="J219" s="103"/>
      <c r="K219" s="75">
        <f t="shared" si="255"/>
        <v>0</v>
      </c>
      <c r="L219" s="104"/>
      <c r="M219" s="103"/>
      <c r="N219" s="75">
        <f t="shared" si="256"/>
        <v>0</v>
      </c>
      <c r="O219" s="104"/>
      <c r="P219" s="103"/>
      <c r="Q219" s="75">
        <f t="shared" si="257"/>
        <v>0</v>
      </c>
      <c r="R219" s="104"/>
      <c r="S219" s="103"/>
      <c r="T219" s="75">
        <f t="shared" si="258"/>
        <v>0</v>
      </c>
      <c r="U219" s="104"/>
      <c r="V219" s="103"/>
      <c r="W219" s="75">
        <f t="shared" si="259"/>
        <v>0</v>
      </c>
      <c r="X219" s="123"/>
      <c r="Y219" s="103"/>
      <c r="Z219" s="75">
        <f t="shared" si="260"/>
        <v>0</v>
      </c>
      <c r="AA219" s="104"/>
      <c r="AB219" s="103"/>
      <c r="AC219" s="75">
        <f t="shared" si="261"/>
        <v>0</v>
      </c>
      <c r="AD219" s="104"/>
      <c r="AE219" s="103"/>
      <c r="AF219" s="75">
        <f t="shared" si="262"/>
        <v>0</v>
      </c>
      <c r="AG219" s="104"/>
      <c r="AH219" s="103"/>
      <c r="AI219" s="75">
        <f t="shared" si="263"/>
        <v>0</v>
      </c>
      <c r="AJ219" s="104"/>
      <c r="AK219" s="103"/>
      <c r="AL219" s="75">
        <f t="shared" si="264"/>
        <v>0</v>
      </c>
      <c r="AM219" s="104"/>
      <c r="AN219" s="103"/>
      <c r="AO219" s="75">
        <f t="shared" si="265"/>
        <v>0</v>
      </c>
      <c r="AP219" s="104"/>
      <c r="AQ219" s="103"/>
      <c r="AR219" s="75">
        <f t="shared" si="266"/>
        <v>0</v>
      </c>
      <c r="AS219" s="104"/>
      <c r="AT219" s="98"/>
      <c r="AU219" s="78">
        <f>SUM(G218:G226,J218:J226,M218:M226,P218:P226,S218:S226,V218:V226,Y218:Y226,AB218:AB226,AE218:AE226,AH218:AH226,AQ218:AQ226,AT218:AT226,AK218:AK226,AN218:AN226)</f>
        <v>0</v>
      </c>
    </row>
    <row r="220" spans="1:47">
      <c r="A220" s="534"/>
      <c r="B220" s="548"/>
      <c r="C220" s="536"/>
      <c r="D220" s="564"/>
      <c r="E220" s="540"/>
      <c r="F220" s="91" t="s">
        <v>34</v>
      </c>
      <c r="G220" s="103"/>
      <c r="H220" s="75">
        <f t="shared" si="254"/>
        <v>0</v>
      </c>
      <c r="I220" s="104"/>
      <c r="J220" s="103"/>
      <c r="K220" s="75">
        <f t="shared" si="255"/>
        <v>0</v>
      </c>
      <c r="L220" s="104"/>
      <c r="M220" s="103"/>
      <c r="N220" s="75">
        <f t="shared" si="256"/>
        <v>0</v>
      </c>
      <c r="O220" s="104"/>
      <c r="P220" s="103"/>
      <c r="Q220" s="75">
        <f t="shared" si="257"/>
        <v>0</v>
      </c>
      <c r="R220" s="104"/>
      <c r="S220" s="103"/>
      <c r="T220" s="75">
        <f t="shared" si="258"/>
        <v>0</v>
      </c>
      <c r="U220" s="104"/>
      <c r="V220" s="103"/>
      <c r="W220" s="75">
        <f t="shared" si="259"/>
        <v>0</v>
      </c>
      <c r="X220" s="123"/>
      <c r="Y220" s="103"/>
      <c r="Z220" s="75">
        <f t="shared" si="260"/>
        <v>0</v>
      </c>
      <c r="AA220" s="104"/>
      <c r="AB220" s="103"/>
      <c r="AC220" s="75">
        <f t="shared" si="261"/>
        <v>0</v>
      </c>
      <c r="AD220" s="104"/>
      <c r="AE220" s="103"/>
      <c r="AF220" s="75">
        <f t="shared" si="262"/>
        <v>0</v>
      </c>
      <c r="AG220" s="104"/>
      <c r="AH220" s="103"/>
      <c r="AI220" s="75">
        <f t="shared" si="263"/>
        <v>0</v>
      </c>
      <c r="AJ220" s="104"/>
      <c r="AK220" s="103"/>
      <c r="AL220" s="75">
        <f t="shared" si="264"/>
        <v>0</v>
      </c>
      <c r="AM220" s="104"/>
      <c r="AN220" s="103"/>
      <c r="AO220" s="75">
        <f t="shared" si="265"/>
        <v>0</v>
      </c>
      <c r="AP220" s="104"/>
      <c r="AQ220" s="103"/>
      <c r="AR220" s="75">
        <f t="shared" si="266"/>
        <v>0</v>
      </c>
      <c r="AS220" s="104"/>
      <c r="AT220" s="98"/>
      <c r="AU220" s="79" t="s">
        <v>35</v>
      </c>
    </row>
    <row r="221" spans="1:47">
      <c r="A221" s="534"/>
      <c r="B221" s="548"/>
      <c r="C221" s="536"/>
      <c r="D221" s="564"/>
      <c r="E221" s="540"/>
      <c r="F221" s="91" t="s">
        <v>36</v>
      </c>
      <c r="G221" s="103"/>
      <c r="H221" s="75">
        <f t="shared" si="254"/>
        <v>0</v>
      </c>
      <c r="I221" s="104"/>
      <c r="J221" s="103"/>
      <c r="K221" s="75">
        <f t="shared" si="255"/>
        <v>0</v>
      </c>
      <c r="L221" s="104"/>
      <c r="M221" s="103"/>
      <c r="N221" s="75">
        <f t="shared" si="256"/>
        <v>0</v>
      </c>
      <c r="O221" s="104"/>
      <c r="P221" s="103"/>
      <c r="Q221" s="75">
        <f t="shared" si="257"/>
        <v>0</v>
      </c>
      <c r="R221" s="104"/>
      <c r="S221" s="103"/>
      <c r="T221" s="75">
        <f t="shared" si="258"/>
        <v>0</v>
      </c>
      <c r="U221" s="104"/>
      <c r="V221" s="103"/>
      <c r="W221" s="75">
        <f t="shared" si="259"/>
        <v>0</v>
      </c>
      <c r="X221" s="123"/>
      <c r="Y221" s="103"/>
      <c r="Z221" s="75">
        <f t="shared" si="260"/>
        <v>0</v>
      </c>
      <c r="AA221" s="104"/>
      <c r="AB221" s="103"/>
      <c r="AC221" s="75">
        <f t="shared" si="261"/>
        <v>0</v>
      </c>
      <c r="AD221" s="104"/>
      <c r="AE221" s="103"/>
      <c r="AF221" s="75">
        <f t="shared" si="262"/>
        <v>0</v>
      </c>
      <c r="AG221" s="104"/>
      <c r="AH221" s="103"/>
      <c r="AI221" s="75">
        <f t="shared" si="263"/>
        <v>0</v>
      </c>
      <c r="AJ221" s="104"/>
      <c r="AK221" s="103"/>
      <c r="AL221" s="75">
        <f t="shared" si="264"/>
        <v>0</v>
      </c>
      <c r="AM221" s="104"/>
      <c r="AN221" s="103"/>
      <c r="AO221" s="75">
        <f t="shared" si="265"/>
        <v>0</v>
      </c>
      <c r="AP221" s="104"/>
      <c r="AQ221" s="103"/>
      <c r="AR221" s="75">
        <f t="shared" si="266"/>
        <v>0</v>
      </c>
      <c r="AS221" s="104"/>
      <c r="AT221" s="98"/>
      <c r="AU221" s="78">
        <f>SUM(H218:H226,K218:K226,N218:N226,Q218:Q226,T218:T226,W218:W226,Z218:Z226,AC218:AC226,AF218:AF226,AI218:AI226,AR218:AR226,AL218:AL226,AO218:AO226)</f>
        <v>0</v>
      </c>
    </row>
    <row r="222" spans="1:47">
      <c r="A222" s="534"/>
      <c r="B222" s="548"/>
      <c r="C222" s="536"/>
      <c r="D222" s="564"/>
      <c r="E222" s="540"/>
      <c r="F222" s="91" t="s">
        <v>37</v>
      </c>
      <c r="G222" s="103"/>
      <c r="H222" s="75">
        <f t="shared" si="254"/>
        <v>0</v>
      </c>
      <c r="I222" s="104"/>
      <c r="J222" s="103"/>
      <c r="K222" s="75">
        <f t="shared" si="255"/>
        <v>0</v>
      </c>
      <c r="L222" s="104"/>
      <c r="M222" s="103"/>
      <c r="N222" s="75">
        <f t="shared" si="256"/>
        <v>0</v>
      </c>
      <c r="O222" s="104"/>
      <c r="P222" s="103"/>
      <c r="Q222" s="75">
        <f t="shared" si="257"/>
        <v>0</v>
      </c>
      <c r="R222" s="104"/>
      <c r="S222" s="103"/>
      <c r="T222" s="75">
        <f t="shared" si="258"/>
        <v>0</v>
      </c>
      <c r="U222" s="104"/>
      <c r="V222" s="103"/>
      <c r="W222" s="75">
        <f t="shared" si="259"/>
        <v>0</v>
      </c>
      <c r="X222" s="123"/>
      <c r="Y222" s="103"/>
      <c r="Z222" s="75">
        <f t="shared" si="260"/>
        <v>0</v>
      </c>
      <c r="AA222" s="104"/>
      <c r="AB222" s="103"/>
      <c r="AC222" s="75">
        <f t="shared" si="261"/>
        <v>0</v>
      </c>
      <c r="AD222" s="104"/>
      <c r="AE222" s="103"/>
      <c r="AF222" s="75">
        <f t="shared" si="262"/>
        <v>0</v>
      </c>
      <c r="AG222" s="104"/>
      <c r="AH222" s="103"/>
      <c r="AI222" s="75">
        <f t="shared" si="263"/>
        <v>0</v>
      </c>
      <c r="AJ222" s="104"/>
      <c r="AK222" s="103"/>
      <c r="AL222" s="75">
        <f t="shared" si="264"/>
        <v>0</v>
      </c>
      <c r="AM222" s="104"/>
      <c r="AN222" s="103"/>
      <c r="AO222" s="75">
        <f t="shared" si="265"/>
        <v>0</v>
      </c>
      <c r="AP222" s="104"/>
      <c r="AQ222" s="103"/>
      <c r="AR222" s="75">
        <f t="shared" si="266"/>
        <v>0</v>
      </c>
      <c r="AS222" s="104"/>
      <c r="AT222" s="98"/>
      <c r="AU222" s="79" t="s">
        <v>38</v>
      </c>
    </row>
    <row r="223" spans="1:47">
      <c r="A223" s="534"/>
      <c r="B223" s="548"/>
      <c r="C223" s="536"/>
      <c r="D223" s="564"/>
      <c r="E223" s="540"/>
      <c r="F223" s="91" t="s">
        <v>40</v>
      </c>
      <c r="G223" s="103"/>
      <c r="H223" s="75">
        <f t="shared" si="254"/>
        <v>0</v>
      </c>
      <c r="I223" s="104"/>
      <c r="J223" s="103"/>
      <c r="K223" s="75">
        <f t="shared" si="255"/>
        <v>0</v>
      </c>
      <c r="L223" s="104"/>
      <c r="M223" s="103"/>
      <c r="N223" s="75">
        <f t="shared" si="256"/>
        <v>0</v>
      </c>
      <c r="O223" s="104"/>
      <c r="P223" s="103"/>
      <c r="Q223" s="75">
        <f t="shared" si="257"/>
        <v>0</v>
      </c>
      <c r="R223" s="104"/>
      <c r="S223" s="103"/>
      <c r="T223" s="75">
        <f t="shared" si="258"/>
        <v>0</v>
      </c>
      <c r="U223" s="104"/>
      <c r="V223" s="103"/>
      <c r="W223" s="75">
        <f t="shared" si="259"/>
        <v>0</v>
      </c>
      <c r="X223" s="123"/>
      <c r="Y223" s="103"/>
      <c r="Z223" s="75">
        <f t="shared" si="260"/>
        <v>0</v>
      </c>
      <c r="AA223" s="104"/>
      <c r="AB223" s="103"/>
      <c r="AC223" s="75">
        <f t="shared" si="261"/>
        <v>0</v>
      </c>
      <c r="AD223" s="104"/>
      <c r="AE223" s="103"/>
      <c r="AF223" s="75">
        <f t="shared" si="262"/>
        <v>0</v>
      </c>
      <c r="AG223" s="104"/>
      <c r="AH223" s="103"/>
      <c r="AI223" s="75">
        <f t="shared" si="263"/>
        <v>0</v>
      </c>
      <c r="AJ223" s="104"/>
      <c r="AK223" s="103"/>
      <c r="AL223" s="75">
        <f t="shared" si="264"/>
        <v>0</v>
      </c>
      <c r="AM223" s="104"/>
      <c r="AN223" s="103"/>
      <c r="AO223" s="75">
        <f t="shared" si="265"/>
        <v>0</v>
      </c>
      <c r="AP223" s="104"/>
      <c r="AQ223" s="103"/>
      <c r="AR223" s="75">
        <f t="shared" si="266"/>
        <v>0</v>
      </c>
      <c r="AS223" s="104"/>
      <c r="AT223" s="98"/>
      <c r="AU223" s="78">
        <f>SUM(I218:I226,L218:L226,O218:O226,R218:R226,U218:U226,X218:X226,AA218:AA226,AD218:AD226,AG218:AG226,AJ218:AJ226,AS218:AS226,AM218:AM226,AP218:AP226)</f>
        <v>0</v>
      </c>
    </row>
    <row r="224" spans="1:47">
      <c r="A224" s="534"/>
      <c r="B224" s="548"/>
      <c r="C224" s="536"/>
      <c r="D224" s="564"/>
      <c r="E224" s="540"/>
      <c r="F224" s="91" t="s">
        <v>41</v>
      </c>
      <c r="G224" s="103"/>
      <c r="H224" s="75">
        <f t="shared" si="254"/>
        <v>0</v>
      </c>
      <c r="I224" s="104"/>
      <c r="J224" s="103"/>
      <c r="K224" s="75">
        <f t="shared" si="255"/>
        <v>0</v>
      </c>
      <c r="L224" s="104"/>
      <c r="M224" s="103"/>
      <c r="N224" s="75">
        <f t="shared" si="256"/>
        <v>0</v>
      </c>
      <c r="O224" s="104"/>
      <c r="P224" s="103"/>
      <c r="Q224" s="75">
        <f t="shared" si="257"/>
        <v>0</v>
      </c>
      <c r="R224" s="104"/>
      <c r="S224" s="103"/>
      <c r="T224" s="75">
        <f t="shared" si="258"/>
        <v>0</v>
      </c>
      <c r="U224" s="104"/>
      <c r="V224" s="103"/>
      <c r="W224" s="75">
        <f t="shared" si="259"/>
        <v>0</v>
      </c>
      <c r="X224" s="123"/>
      <c r="Y224" s="103"/>
      <c r="Z224" s="75">
        <f t="shared" si="260"/>
        <v>0</v>
      </c>
      <c r="AA224" s="104"/>
      <c r="AB224" s="103"/>
      <c r="AC224" s="75">
        <f t="shared" si="261"/>
        <v>0</v>
      </c>
      <c r="AD224" s="104"/>
      <c r="AE224" s="103"/>
      <c r="AF224" s="75">
        <f t="shared" si="262"/>
        <v>0</v>
      </c>
      <c r="AG224" s="104"/>
      <c r="AH224" s="103"/>
      <c r="AI224" s="75">
        <f t="shared" si="263"/>
        <v>0</v>
      </c>
      <c r="AJ224" s="104"/>
      <c r="AK224" s="103"/>
      <c r="AL224" s="75">
        <f t="shared" si="264"/>
        <v>0</v>
      </c>
      <c r="AM224" s="104"/>
      <c r="AN224" s="103"/>
      <c r="AO224" s="75">
        <f t="shared" si="265"/>
        <v>0</v>
      </c>
      <c r="AP224" s="104"/>
      <c r="AQ224" s="103"/>
      <c r="AR224" s="75">
        <f t="shared" si="266"/>
        <v>0</v>
      </c>
      <c r="AS224" s="104"/>
      <c r="AT224" s="98"/>
      <c r="AU224" s="79" t="s">
        <v>42</v>
      </c>
    </row>
    <row r="225" spans="1:47">
      <c r="A225" s="534"/>
      <c r="B225" s="548"/>
      <c r="C225" s="536"/>
      <c r="D225" s="564"/>
      <c r="E225" s="540"/>
      <c r="F225" s="91" t="s">
        <v>43</v>
      </c>
      <c r="G225" s="103"/>
      <c r="H225" s="75">
        <f t="shared" si="254"/>
        <v>0</v>
      </c>
      <c r="I225" s="104"/>
      <c r="J225" s="103"/>
      <c r="K225" s="75">
        <f t="shared" si="255"/>
        <v>0</v>
      </c>
      <c r="L225" s="104"/>
      <c r="M225" s="103"/>
      <c r="N225" s="75">
        <f t="shared" si="256"/>
        <v>0</v>
      </c>
      <c r="O225" s="104"/>
      <c r="P225" s="103"/>
      <c r="Q225" s="75">
        <f t="shared" si="257"/>
        <v>0</v>
      </c>
      <c r="R225" s="104"/>
      <c r="S225" s="103"/>
      <c r="T225" s="75">
        <f t="shared" si="258"/>
        <v>0</v>
      </c>
      <c r="U225" s="104"/>
      <c r="V225" s="103"/>
      <c r="W225" s="75">
        <f t="shared" si="259"/>
        <v>0</v>
      </c>
      <c r="X225" s="123"/>
      <c r="Y225" s="103"/>
      <c r="Z225" s="75">
        <f t="shared" si="260"/>
        <v>0</v>
      </c>
      <c r="AA225" s="104"/>
      <c r="AB225" s="103"/>
      <c r="AC225" s="75">
        <f t="shared" si="261"/>
        <v>0</v>
      </c>
      <c r="AD225" s="104"/>
      <c r="AE225" s="103"/>
      <c r="AF225" s="75">
        <f t="shared" si="262"/>
        <v>0</v>
      </c>
      <c r="AG225" s="104"/>
      <c r="AH225" s="103"/>
      <c r="AI225" s="75">
        <f t="shared" si="263"/>
        <v>0</v>
      </c>
      <c r="AJ225" s="104"/>
      <c r="AK225" s="103"/>
      <c r="AL225" s="75">
        <f t="shared" si="264"/>
        <v>0</v>
      </c>
      <c r="AM225" s="104"/>
      <c r="AN225" s="103"/>
      <c r="AO225" s="75">
        <f t="shared" si="265"/>
        <v>0</v>
      </c>
      <c r="AP225" s="104"/>
      <c r="AQ225" s="103"/>
      <c r="AR225" s="75">
        <f t="shared" si="266"/>
        <v>0</v>
      </c>
      <c r="AS225" s="104"/>
      <c r="AT225" s="98"/>
      <c r="AU225" s="80" t="e">
        <f>AU223/AU219</f>
        <v>#DIV/0!</v>
      </c>
    </row>
    <row r="226" spans="1:47">
      <c r="A226" s="535"/>
      <c r="B226" s="549"/>
      <c r="C226" s="537"/>
      <c r="D226" s="567"/>
      <c r="E226" s="541"/>
      <c r="F226" s="92" t="s">
        <v>44</v>
      </c>
      <c r="G226" s="105"/>
      <c r="H226" s="81">
        <f t="shared" si="254"/>
        <v>0</v>
      </c>
      <c r="I226" s="106"/>
      <c r="J226" s="105"/>
      <c r="K226" s="81">
        <f t="shared" si="255"/>
        <v>0</v>
      </c>
      <c r="L226" s="106"/>
      <c r="M226" s="105"/>
      <c r="N226" s="81">
        <f t="shared" si="256"/>
        <v>0</v>
      </c>
      <c r="O226" s="106"/>
      <c r="P226" s="105"/>
      <c r="Q226" s="81">
        <f t="shared" si="257"/>
        <v>0</v>
      </c>
      <c r="R226" s="106"/>
      <c r="S226" s="105"/>
      <c r="T226" s="81">
        <f t="shared" si="258"/>
        <v>0</v>
      </c>
      <c r="U226" s="106"/>
      <c r="V226" s="105"/>
      <c r="W226" s="81">
        <f t="shared" si="259"/>
        <v>0</v>
      </c>
      <c r="X226" s="124"/>
      <c r="Y226" s="105"/>
      <c r="Z226" s="81">
        <f t="shared" si="260"/>
        <v>0</v>
      </c>
      <c r="AA226" s="106"/>
      <c r="AB226" s="105"/>
      <c r="AC226" s="81">
        <f t="shared" si="261"/>
        <v>0</v>
      </c>
      <c r="AD226" s="106"/>
      <c r="AE226" s="105"/>
      <c r="AF226" s="81">
        <f t="shared" si="262"/>
        <v>0</v>
      </c>
      <c r="AG226" s="106"/>
      <c r="AH226" s="105"/>
      <c r="AI226" s="81">
        <f t="shared" si="263"/>
        <v>0</v>
      </c>
      <c r="AJ226" s="106"/>
      <c r="AK226" s="105"/>
      <c r="AL226" s="81">
        <f t="shared" si="264"/>
        <v>0</v>
      </c>
      <c r="AM226" s="106"/>
      <c r="AN226" s="105"/>
      <c r="AO226" s="81">
        <f t="shared" si="265"/>
        <v>0</v>
      </c>
      <c r="AP226" s="106"/>
      <c r="AQ226" s="105"/>
      <c r="AR226" s="81">
        <f t="shared" si="266"/>
        <v>0</v>
      </c>
      <c r="AS226" s="106"/>
      <c r="AT226" s="99"/>
      <c r="AU226" s="82"/>
    </row>
    <row r="227" spans="1:47" ht="15" customHeight="1">
      <c r="A227" s="782" t="s">
        <v>22</v>
      </c>
      <c r="B227" s="550" t="s">
        <v>18</v>
      </c>
      <c r="C227" s="532" t="s">
        <v>19</v>
      </c>
      <c r="D227" s="532" t="s">
        <v>204</v>
      </c>
      <c r="E227" s="784" t="s">
        <v>21</v>
      </c>
      <c r="F227" s="500" t="s">
        <v>23</v>
      </c>
      <c r="G227" s="512" t="s">
        <v>24</v>
      </c>
      <c r="H227" s="502" t="s">
        <v>25</v>
      </c>
      <c r="I227" s="504" t="s">
        <v>26</v>
      </c>
      <c r="J227" s="512" t="s">
        <v>24</v>
      </c>
      <c r="K227" s="502" t="s">
        <v>25</v>
      </c>
      <c r="L227" s="504" t="s">
        <v>26</v>
      </c>
      <c r="M227" s="512" t="s">
        <v>24</v>
      </c>
      <c r="N227" s="502" t="s">
        <v>25</v>
      </c>
      <c r="O227" s="504" t="s">
        <v>26</v>
      </c>
      <c r="P227" s="512" t="s">
        <v>24</v>
      </c>
      <c r="Q227" s="502" t="s">
        <v>25</v>
      </c>
      <c r="R227" s="504" t="s">
        <v>26</v>
      </c>
      <c r="S227" s="512" t="s">
        <v>24</v>
      </c>
      <c r="T227" s="502" t="s">
        <v>25</v>
      </c>
      <c r="U227" s="504" t="s">
        <v>26</v>
      </c>
      <c r="V227" s="512" t="s">
        <v>24</v>
      </c>
      <c r="W227" s="502" t="s">
        <v>25</v>
      </c>
      <c r="X227" s="504" t="s">
        <v>26</v>
      </c>
      <c r="Y227" s="512" t="s">
        <v>24</v>
      </c>
      <c r="Z227" s="502" t="s">
        <v>25</v>
      </c>
      <c r="AA227" s="504" t="s">
        <v>26</v>
      </c>
      <c r="AB227" s="512" t="s">
        <v>24</v>
      </c>
      <c r="AC227" s="502" t="s">
        <v>25</v>
      </c>
      <c r="AD227" s="504" t="s">
        <v>26</v>
      </c>
      <c r="AE227" s="512" t="s">
        <v>24</v>
      </c>
      <c r="AF227" s="502" t="s">
        <v>25</v>
      </c>
      <c r="AG227" s="504" t="s">
        <v>26</v>
      </c>
      <c r="AH227" s="512" t="s">
        <v>24</v>
      </c>
      <c r="AI227" s="502" t="s">
        <v>25</v>
      </c>
      <c r="AJ227" s="504" t="s">
        <v>26</v>
      </c>
      <c r="AK227" s="512" t="s">
        <v>24</v>
      </c>
      <c r="AL227" s="502" t="s">
        <v>25</v>
      </c>
      <c r="AM227" s="504" t="s">
        <v>26</v>
      </c>
      <c r="AN227" s="512" t="s">
        <v>24</v>
      </c>
      <c r="AO227" s="502" t="s">
        <v>25</v>
      </c>
      <c r="AP227" s="504" t="s">
        <v>26</v>
      </c>
      <c r="AQ227" s="512" t="s">
        <v>24</v>
      </c>
      <c r="AR227" s="502" t="s">
        <v>25</v>
      </c>
      <c r="AS227" s="504" t="s">
        <v>26</v>
      </c>
      <c r="AT227" s="612" t="s">
        <v>24</v>
      </c>
      <c r="AU227" s="521" t="s">
        <v>27</v>
      </c>
    </row>
    <row r="228" spans="1:47" ht="15" customHeight="1">
      <c r="A228" s="783"/>
      <c r="B228" s="551"/>
      <c r="C228" s="533"/>
      <c r="D228" s="533"/>
      <c r="E228" s="785"/>
      <c r="F228" s="501"/>
      <c r="G228" s="513"/>
      <c r="H228" s="503"/>
      <c r="I228" s="505"/>
      <c r="J228" s="513"/>
      <c r="K228" s="503"/>
      <c r="L228" s="505"/>
      <c r="M228" s="513"/>
      <c r="N228" s="503"/>
      <c r="O228" s="505"/>
      <c r="P228" s="513"/>
      <c r="Q228" s="503"/>
      <c r="R228" s="505"/>
      <c r="S228" s="513"/>
      <c r="T228" s="503"/>
      <c r="U228" s="505"/>
      <c r="V228" s="513"/>
      <c r="W228" s="503"/>
      <c r="X228" s="505"/>
      <c r="Y228" s="513"/>
      <c r="Z228" s="503"/>
      <c r="AA228" s="505"/>
      <c r="AB228" s="513"/>
      <c r="AC228" s="503"/>
      <c r="AD228" s="505"/>
      <c r="AE228" s="513"/>
      <c r="AF228" s="503"/>
      <c r="AG228" s="505"/>
      <c r="AH228" s="513"/>
      <c r="AI228" s="503"/>
      <c r="AJ228" s="505"/>
      <c r="AK228" s="513"/>
      <c r="AL228" s="503"/>
      <c r="AM228" s="505"/>
      <c r="AN228" s="513"/>
      <c r="AO228" s="503"/>
      <c r="AP228" s="505"/>
      <c r="AQ228" s="513"/>
      <c r="AR228" s="503"/>
      <c r="AS228" s="505"/>
      <c r="AT228" s="596"/>
      <c r="AU228" s="522"/>
    </row>
    <row r="229" spans="1:47" ht="15" customHeight="1">
      <c r="A229" s="768" t="s">
        <v>88</v>
      </c>
      <c r="B229" s="771" t="s">
        <v>646</v>
      </c>
      <c r="C229" s="774">
        <v>2227</v>
      </c>
      <c r="D229" s="777"/>
      <c r="E229" s="724" t="s">
        <v>647</v>
      </c>
      <c r="F229" s="51" t="s">
        <v>31</v>
      </c>
      <c r="G229" s="13"/>
      <c r="H229" s="9">
        <f t="shared" ref="H229:H237" si="267">G229-I229</f>
        <v>0</v>
      </c>
      <c r="I229" s="10"/>
      <c r="J229" s="13"/>
      <c r="K229" s="9">
        <f t="shared" ref="K229:K237" si="268">J229-L229</f>
        <v>0</v>
      </c>
      <c r="L229" s="10"/>
      <c r="M229" s="13"/>
      <c r="N229" s="9">
        <f t="shared" ref="N229:N237" si="269">M229-O229</f>
        <v>0</v>
      </c>
      <c r="O229" s="10"/>
      <c r="P229" s="13"/>
      <c r="Q229" s="9">
        <f t="shared" ref="Q229:Q237" si="270">P229-R229</f>
        <v>0</v>
      </c>
      <c r="R229" s="10"/>
      <c r="S229" s="13"/>
      <c r="T229" s="9">
        <f t="shared" ref="T229:T237" si="271">S229-U229</f>
        <v>0</v>
      </c>
      <c r="U229" s="10"/>
      <c r="V229" s="13"/>
      <c r="W229" s="9">
        <f t="shared" ref="W229:W237" si="272">V229-X229</f>
        <v>0</v>
      </c>
      <c r="X229" s="10"/>
      <c r="Y229" s="13"/>
      <c r="Z229" s="9">
        <f t="shared" ref="Z229:Z237" si="273">Y229-AA229</f>
        <v>0</v>
      </c>
      <c r="AA229" s="10"/>
      <c r="AB229" s="13"/>
      <c r="AC229" s="9">
        <f t="shared" ref="AC229:AC237" si="274">AB229-AD229</f>
        <v>0</v>
      </c>
      <c r="AD229" s="10"/>
      <c r="AE229" s="13"/>
      <c r="AF229" s="9">
        <f t="shared" ref="AF229:AF237" si="275">AE229-AG229</f>
        <v>0</v>
      </c>
      <c r="AG229" s="10"/>
      <c r="AH229" s="13"/>
      <c r="AI229" s="9">
        <f t="shared" ref="AI229:AI237" si="276">AH229-AJ229</f>
        <v>0</v>
      </c>
      <c r="AJ229" s="10"/>
      <c r="AK229" s="13"/>
      <c r="AL229" s="9">
        <f t="shared" ref="AL229:AL237" si="277">AK229-AM229</f>
        <v>0</v>
      </c>
      <c r="AM229" s="10"/>
      <c r="AN229" s="13"/>
      <c r="AO229" s="9">
        <f t="shared" ref="AO229:AO237" si="278">AN229-AP229</f>
        <v>0</v>
      </c>
      <c r="AP229" s="10"/>
      <c r="AQ229" s="13"/>
      <c r="AR229" s="9">
        <f t="shared" ref="AR229:AR237" si="279">AQ229-AS229</f>
        <v>0</v>
      </c>
      <c r="AS229" s="10"/>
      <c r="AT229" s="23"/>
      <c r="AU229" s="4" t="s">
        <v>32</v>
      </c>
    </row>
    <row r="230" spans="1:47" ht="15" customHeight="1">
      <c r="A230" s="769"/>
      <c r="B230" s="772"/>
      <c r="C230" s="775"/>
      <c r="D230" s="778"/>
      <c r="E230" s="780"/>
      <c r="F230" s="52" t="s">
        <v>33</v>
      </c>
      <c r="G230" s="13">
        <v>8553</v>
      </c>
      <c r="H230" s="11">
        <f t="shared" si="267"/>
        <v>0</v>
      </c>
      <c r="I230" s="12">
        <v>8553</v>
      </c>
      <c r="J230" s="13"/>
      <c r="K230" s="11">
        <f t="shared" si="268"/>
        <v>0</v>
      </c>
      <c r="L230" s="12"/>
      <c r="M230" s="13"/>
      <c r="N230" s="11">
        <f t="shared" si="269"/>
        <v>0</v>
      </c>
      <c r="O230" s="12"/>
      <c r="P230" s="13"/>
      <c r="Q230" s="11">
        <f t="shared" si="270"/>
        <v>0</v>
      </c>
      <c r="R230" s="12"/>
      <c r="S230" s="13"/>
      <c r="T230" s="11">
        <f t="shared" si="271"/>
        <v>0</v>
      </c>
      <c r="U230" s="12"/>
      <c r="V230" s="13"/>
      <c r="W230" s="11">
        <f t="shared" si="272"/>
        <v>0</v>
      </c>
      <c r="X230" s="12"/>
      <c r="Y230" s="13"/>
      <c r="Z230" s="11">
        <f t="shared" si="273"/>
        <v>0</v>
      </c>
      <c r="AA230" s="12"/>
      <c r="AB230" s="13"/>
      <c r="AC230" s="11">
        <f t="shared" si="274"/>
        <v>0</v>
      </c>
      <c r="AD230" s="12"/>
      <c r="AE230" s="13"/>
      <c r="AF230" s="11">
        <f t="shared" si="275"/>
        <v>0</v>
      </c>
      <c r="AG230" s="12"/>
      <c r="AH230" s="13"/>
      <c r="AI230" s="11">
        <f t="shared" si="276"/>
        <v>0</v>
      </c>
      <c r="AJ230" s="12"/>
      <c r="AK230" s="13"/>
      <c r="AL230" s="11">
        <f t="shared" si="277"/>
        <v>0</v>
      </c>
      <c r="AM230" s="12"/>
      <c r="AN230" s="13"/>
      <c r="AO230" s="11">
        <f t="shared" si="278"/>
        <v>0</v>
      </c>
      <c r="AP230" s="12"/>
      <c r="AQ230" s="13"/>
      <c r="AR230" s="11">
        <f t="shared" si="279"/>
        <v>0</v>
      </c>
      <c r="AS230" s="12"/>
      <c r="AT230" s="23"/>
      <c r="AU230" s="63">
        <f>SUM(G229:G237,J229:J237,M229:M237,P229:P237,S229:S237,V229:V237,Y229:Y237,AB229:AB237,AE229:AE237,AH229:AH237,AQ229:AQ237,AT229:AT237,AK229:AK237,AN229:AN237)</f>
        <v>78686</v>
      </c>
    </row>
    <row r="231" spans="1:47" ht="15" customHeight="1">
      <c r="A231" s="769"/>
      <c r="B231" s="772"/>
      <c r="C231" s="775"/>
      <c r="D231" s="778"/>
      <c r="E231" s="780"/>
      <c r="F231" s="52" t="s">
        <v>34</v>
      </c>
      <c r="G231" s="13"/>
      <c r="H231" s="11">
        <f t="shared" si="267"/>
        <v>0</v>
      </c>
      <c r="I231" s="12"/>
      <c r="J231" s="13"/>
      <c r="K231" s="11">
        <f t="shared" si="268"/>
        <v>0</v>
      </c>
      <c r="L231" s="12"/>
      <c r="M231" s="13"/>
      <c r="N231" s="11">
        <f t="shared" si="269"/>
        <v>0</v>
      </c>
      <c r="O231" s="12"/>
      <c r="P231" s="13"/>
      <c r="Q231" s="11">
        <f t="shared" si="270"/>
        <v>0</v>
      </c>
      <c r="R231" s="12"/>
      <c r="S231" s="13"/>
      <c r="T231" s="11">
        <f t="shared" si="271"/>
        <v>0</v>
      </c>
      <c r="U231" s="12"/>
      <c r="V231" s="13"/>
      <c r="W231" s="11">
        <f t="shared" si="272"/>
        <v>0</v>
      </c>
      <c r="X231" s="12"/>
      <c r="Y231" s="13"/>
      <c r="Z231" s="11">
        <f t="shared" si="273"/>
        <v>0</v>
      </c>
      <c r="AA231" s="12"/>
      <c r="AB231" s="13"/>
      <c r="AC231" s="11">
        <f t="shared" si="274"/>
        <v>0</v>
      </c>
      <c r="AD231" s="12"/>
      <c r="AE231" s="13"/>
      <c r="AF231" s="11">
        <f t="shared" si="275"/>
        <v>0</v>
      </c>
      <c r="AG231" s="12"/>
      <c r="AH231" s="13"/>
      <c r="AI231" s="11">
        <f t="shared" si="276"/>
        <v>0</v>
      </c>
      <c r="AJ231" s="12"/>
      <c r="AK231" s="13"/>
      <c r="AL231" s="11">
        <f t="shared" si="277"/>
        <v>0</v>
      </c>
      <c r="AM231" s="12"/>
      <c r="AN231" s="13"/>
      <c r="AO231" s="11">
        <f t="shared" si="278"/>
        <v>0</v>
      </c>
      <c r="AP231" s="12"/>
      <c r="AQ231" s="13"/>
      <c r="AR231" s="11">
        <f t="shared" si="279"/>
        <v>0</v>
      </c>
      <c r="AS231" s="12"/>
      <c r="AT231" s="23"/>
      <c r="AU231" s="7" t="s">
        <v>35</v>
      </c>
    </row>
    <row r="232" spans="1:47" ht="15" customHeight="1">
      <c r="A232" s="769"/>
      <c r="B232" s="772"/>
      <c r="C232" s="775"/>
      <c r="D232" s="778"/>
      <c r="E232" s="780"/>
      <c r="F232" s="52" t="s">
        <v>36</v>
      </c>
      <c r="G232" s="13"/>
      <c r="H232" s="11">
        <f t="shared" si="267"/>
        <v>0</v>
      </c>
      <c r="I232" s="12"/>
      <c r="J232" s="13"/>
      <c r="K232" s="11">
        <f t="shared" si="268"/>
        <v>0</v>
      </c>
      <c r="L232" s="12"/>
      <c r="M232" s="13"/>
      <c r="N232" s="11">
        <f t="shared" si="269"/>
        <v>0</v>
      </c>
      <c r="O232" s="12"/>
      <c r="P232" s="13"/>
      <c r="Q232" s="11">
        <f t="shared" si="270"/>
        <v>0</v>
      </c>
      <c r="R232" s="12"/>
      <c r="S232" s="13"/>
      <c r="T232" s="11">
        <f t="shared" si="271"/>
        <v>0</v>
      </c>
      <c r="U232" s="12"/>
      <c r="V232" s="13"/>
      <c r="W232" s="11">
        <f t="shared" si="272"/>
        <v>0</v>
      </c>
      <c r="X232" s="12"/>
      <c r="Y232" s="13"/>
      <c r="Z232" s="11">
        <f t="shared" si="273"/>
        <v>0</v>
      </c>
      <c r="AA232" s="12"/>
      <c r="AB232" s="13"/>
      <c r="AC232" s="11">
        <f t="shared" si="274"/>
        <v>0</v>
      </c>
      <c r="AD232" s="12"/>
      <c r="AE232" s="13"/>
      <c r="AF232" s="11">
        <f t="shared" si="275"/>
        <v>0</v>
      </c>
      <c r="AG232" s="12"/>
      <c r="AH232" s="13"/>
      <c r="AI232" s="11">
        <f t="shared" si="276"/>
        <v>0</v>
      </c>
      <c r="AJ232" s="12"/>
      <c r="AK232" s="13"/>
      <c r="AL232" s="11">
        <f t="shared" si="277"/>
        <v>0</v>
      </c>
      <c r="AM232" s="12"/>
      <c r="AN232" s="13"/>
      <c r="AO232" s="11">
        <f t="shared" si="278"/>
        <v>0</v>
      </c>
      <c r="AP232" s="12"/>
      <c r="AQ232" s="13"/>
      <c r="AR232" s="11">
        <f t="shared" si="279"/>
        <v>0</v>
      </c>
      <c r="AS232" s="12"/>
      <c r="AT232" s="23"/>
      <c r="AU232" s="63">
        <f>SUM(H229:H237,K229:K237,N229:N237,Q229:Q237,T229:T237,W229:W237,Z229:Z237,AC229:AC237,Z229:Z237,AF229:AF237,AI229:AI237,AR229:AR237,AL229:AL237,AO229:AO237)</f>
        <v>0</v>
      </c>
    </row>
    <row r="233" spans="1:47" ht="15.75" customHeight="1">
      <c r="A233" s="769"/>
      <c r="B233" s="772"/>
      <c r="C233" s="775"/>
      <c r="D233" s="778"/>
      <c r="E233" s="780"/>
      <c r="F233" s="52" t="s">
        <v>37</v>
      </c>
      <c r="G233" s="13"/>
      <c r="H233" s="11">
        <f t="shared" si="267"/>
        <v>0</v>
      </c>
      <c r="I233" s="12"/>
      <c r="J233" s="13"/>
      <c r="K233" s="11">
        <f t="shared" si="268"/>
        <v>0</v>
      </c>
      <c r="L233" s="12"/>
      <c r="M233" s="13"/>
      <c r="N233" s="11">
        <f t="shared" si="269"/>
        <v>0</v>
      </c>
      <c r="O233" s="12"/>
      <c r="P233" s="13"/>
      <c r="Q233" s="11">
        <f t="shared" si="270"/>
        <v>0</v>
      </c>
      <c r="R233" s="12"/>
      <c r="S233" s="13"/>
      <c r="T233" s="11">
        <f t="shared" si="271"/>
        <v>0</v>
      </c>
      <c r="U233" s="12"/>
      <c r="V233" s="13"/>
      <c r="W233" s="11">
        <f t="shared" si="272"/>
        <v>0</v>
      </c>
      <c r="X233" s="12"/>
      <c r="Y233" s="13"/>
      <c r="Z233" s="11">
        <f t="shared" si="273"/>
        <v>0</v>
      </c>
      <c r="AA233" s="12"/>
      <c r="AB233" s="13"/>
      <c r="AC233" s="11">
        <f t="shared" si="274"/>
        <v>0</v>
      </c>
      <c r="AD233" s="12"/>
      <c r="AE233" s="13"/>
      <c r="AF233" s="11">
        <f t="shared" si="275"/>
        <v>0</v>
      </c>
      <c r="AG233" s="12"/>
      <c r="AH233" s="13"/>
      <c r="AI233" s="11">
        <f t="shared" si="276"/>
        <v>0</v>
      </c>
      <c r="AJ233" s="12"/>
      <c r="AK233" s="13"/>
      <c r="AL233" s="11">
        <f t="shared" si="277"/>
        <v>0</v>
      </c>
      <c r="AM233" s="12"/>
      <c r="AN233" s="13"/>
      <c r="AO233" s="11">
        <f t="shared" si="278"/>
        <v>0</v>
      </c>
      <c r="AP233" s="12"/>
      <c r="AQ233" s="13"/>
      <c r="AR233" s="11">
        <f t="shared" si="279"/>
        <v>0</v>
      </c>
      <c r="AS233" s="12"/>
      <c r="AT233" s="23"/>
      <c r="AU233" s="7" t="s">
        <v>38</v>
      </c>
    </row>
    <row r="234" spans="1:47" ht="15" customHeight="1">
      <c r="A234" s="769"/>
      <c r="B234" s="772"/>
      <c r="C234" s="775"/>
      <c r="D234" s="778"/>
      <c r="E234" s="780"/>
      <c r="F234" s="52" t="s">
        <v>40</v>
      </c>
      <c r="G234" s="13">
        <v>70133</v>
      </c>
      <c r="H234" s="11">
        <f t="shared" si="267"/>
        <v>0</v>
      </c>
      <c r="I234" s="12">
        <v>70133</v>
      </c>
      <c r="J234" s="13"/>
      <c r="K234" s="11">
        <f t="shared" si="268"/>
        <v>0</v>
      </c>
      <c r="L234" s="12"/>
      <c r="M234" s="13"/>
      <c r="N234" s="11">
        <f t="shared" si="269"/>
        <v>0</v>
      </c>
      <c r="O234" s="12"/>
      <c r="P234" s="13"/>
      <c r="Q234" s="11">
        <f t="shared" si="270"/>
        <v>0</v>
      </c>
      <c r="R234" s="12"/>
      <c r="S234" s="13"/>
      <c r="T234" s="11">
        <f t="shared" si="271"/>
        <v>0</v>
      </c>
      <c r="U234" s="12"/>
      <c r="V234" s="13"/>
      <c r="W234" s="11">
        <f t="shared" si="272"/>
        <v>0</v>
      </c>
      <c r="X234" s="12"/>
      <c r="Y234" s="13"/>
      <c r="Z234" s="11">
        <f t="shared" si="273"/>
        <v>0</v>
      </c>
      <c r="AA234" s="12"/>
      <c r="AB234" s="13"/>
      <c r="AC234" s="11">
        <f t="shared" si="274"/>
        <v>0</v>
      </c>
      <c r="AD234" s="12"/>
      <c r="AE234" s="13"/>
      <c r="AF234" s="11">
        <f t="shared" si="275"/>
        <v>0</v>
      </c>
      <c r="AG234" s="12"/>
      <c r="AH234" s="13"/>
      <c r="AI234" s="11">
        <f t="shared" si="276"/>
        <v>0</v>
      </c>
      <c r="AJ234" s="12"/>
      <c r="AK234" s="13"/>
      <c r="AL234" s="11">
        <f t="shared" si="277"/>
        <v>0</v>
      </c>
      <c r="AM234" s="12"/>
      <c r="AN234" s="13"/>
      <c r="AO234" s="11">
        <f t="shared" si="278"/>
        <v>0</v>
      </c>
      <c r="AP234" s="12"/>
      <c r="AQ234" s="13"/>
      <c r="AR234" s="11">
        <f t="shared" si="279"/>
        <v>0</v>
      </c>
      <c r="AS234" s="12"/>
      <c r="AT234" s="23"/>
      <c r="AU234" s="63">
        <f>SUM(I229:I237,L229:L237,O229:O237,R229:R237,U229:U237,X229:X237,AA229:AA237,AD229:AD237,AG229:AG237,AJ229:AJ237,AS229:AS237,AM229:AM237,AP229:AP237)</f>
        <v>78686</v>
      </c>
    </row>
    <row r="235" spans="1:47" ht="15" customHeight="1">
      <c r="A235" s="769"/>
      <c r="B235" s="772"/>
      <c r="C235" s="775"/>
      <c r="D235" s="778"/>
      <c r="E235" s="780"/>
      <c r="F235" s="52" t="s">
        <v>41</v>
      </c>
      <c r="G235" s="13"/>
      <c r="H235" s="11">
        <f t="shared" si="267"/>
        <v>0</v>
      </c>
      <c r="I235" s="12"/>
      <c r="J235" s="13"/>
      <c r="K235" s="11">
        <f t="shared" si="268"/>
        <v>0</v>
      </c>
      <c r="L235" s="12"/>
      <c r="M235" s="13"/>
      <c r="N235" s="11">
        <f t="shared" si="269"/>
        <v>0</v>
      </c>
      <c r="O235" s="12"/>
      <c r="P235" s="13"/>
      <c r="Q235" s="11">
        <f t="shared" si="270"/>
        <v>0</v>
      </c>
      <c r="R235" s="12"/>
      <c r="S235" s="13"/>
      <c r="T235" s="11">
        <f t="shared" si="271"/>
        <v>0</v>
      </c>
      <c r="U235" s="12"/>
      <c r="V235" s="13"/>
      <c r="W235" s="11">
        <f t="shared" si="272"/>
        <v>0</v>
      </c>
      <c r="X235" s="12"/>
      <c r="Y235" s="13"/>
      <c r="Z235" s="11">
        <f t="shared" si="273"/>
        <v>0</v>
      </c>
      <c r="AA235" s="12"/>
      <c r="AB235" s="13"/>
      <c r="AC235" s="11">
        <f t="shared" si="274"/>
        <v>0</v>
      </c>
      <c r="AD235" s="12"/>
      <c r="AE235" s="13"/>
      <c r="AF235" s="11">
        <f t="shared" si="275"/>
        <v>0</v>
      </c>
      <c r="AG235" s="12"/>
      <c r="AH235" s="13"/>
      <c r="AI235" s="11">
        <f t="shared" si="276"/>
        <v>0</v>
      </c>
      <c r="AJ235" s="12"/>
      <c r="AK235" s="13"/>
      <c r="AL235" s="11">
        <f t="shared" si="277"/>
        <v>0</v>
      </c>
      <c r="AM235" s="12"/>
      <c r="AN235" s="13"/>
      <c r="AO235" s="11">
        <f t="shared" si="278"/>
        <v>0</v>
      </c>
      <c r="AP235" s="12"/>
      <c r="AQ235" s="13"/>
      <c r="AR235" s="11">
        <f t="shared" si="279"/>
        <v>0</v>
      </c>
      <c r="AS235" s="12"/>
      <c r="AT235" s="23"/>
      <c r="AU235" s="7" t="s">
        <v>42</v>
      </c>
    </row>
    <row r="236" spans="1:47" ht="15" customHeight="1">
      <c r="A236" s="769"/>
      <c r="B236" s="772"/>
      <c r="C236" s="775"/>
      <c r="D236" s="778"/>
      <c r="E236" s="780"/>
      <c r="F236" s="52" t="s">
        <v>43</v>
      </c>
      <c r="G236" s="13"/>
      <c r="H236" s="11">
        <f t="shared" si="267"/>
        <v>0</v>
      </c>
      <c r="I236" s="12"/>
      <c r="J236" s="13"/>
      <c r="K236" s="11">
        <f t="shared" si="268"/>
        <v>0</v>
      </c>
      <c r="L236" s="12"/>
      <c r="M236" s="13"/>
      <c r="N236" s="11">
        <f t="shared" si="269"/>
        <v>0</v>
      </c>
      <c r="O236" s="12"/>
      <c r="P236" s="13"/>
      <c r="Q236" s="11">
        <f t="shared" si="270"/>
        <v>0</v>
      </c>
      <c r="R236" s="12"/>
      <c r="S236" s="13"/>
      <c r="T236" s="11">
        <f t="shared" si="271"/>
        <v>0</v>
      </c>
      <c r="U236" s="12"/>
      <c r="V236" s="13"/>
      <c r="W236" s="11">
        <f t="shared" si="272"/>
        <v>0</v>
      </c>
      <c r="X236" s="12"/>
      <c r="Y236" s="13"/>
      <c r="Z236" s="11">
        <f t="shared" si="273"/>
        <v>0</v>
      </c>
      <c r="AA236" s="12"/>
      <c r="AB236" s="13"/>
      <c r="AC236" s="11">
        <f t="shared" si="274"/>
        <v>0</v>
      </c>
      <c r="AD236" s="12"/>
      <c r="AE236" s="13"/>
      <c r="AF236" s="11">
        <f t="shared" si="275"/>
        <v>0</v>
      </c>
      <c r="AG236" s="12"/>
      <c r="AH236" s="13"/>
      <c r="AI236" s="11">
        <f t="shared" si="276"/>
        <v>0</v>
      </c>
      <c r="AJ236" s="12"/>
      <c r="AK236" s="13"/>
      <c r="AL236" s="11">
        <f t="shared" si="277"/>
        <v>0</v>
      </c>
      <c r="AM236" s="12"/>
      <c r="AN236" s="13"/>
      <c r="AO236" s="11">
        <f t="shared" si="278"/>
        <v>0</v>
      </c>
      <c r="AP236" s="12"/>
      <c r="AQ236" s="13"/>
      <c r="AR236" s="11">
        <f t="shared" si="279"/>
        <v>0</v>
      </c>
      <c r="AS236" s="12"/>
      <c r="AT236" s="23"/>
      <c r="AU236" s="64">
        <f>AU234/AU230</f>
        <v>1</v>
      </c>
    </row>
    <row r="237" spans="1:47" ht="15.75" customHeight="1">
      <c r="A237" s="770"/>
      <c r="B237" s="773"/>
      <c r="C237" s="776"/>
      <c r="D237" s="779"/>
      <c r="E237" s="781"/>
      <c r="F237" s="53" t="s">
        <v>44</v>
      </c>
      <c r="G237" s="15"/>
      <c r="H237" s="16">
        <f t="shared" si="267"/>
        <v>0</v>
      </c>
      <c r="I237" s="17"/>
      <c r="J237" s="15"/>
      <c r="K237" s="16">
        <f t="shared" si="268"/>
        <v>0</v>
      </c>
      <c r="L237" s="17"/>
      <c r="M237" s="15"/>
      <c r="N237" s="16">
        <f t="shared" si="269"/>
        <v>0</v>
      </c>
      <c r="O237" s="17"/>
      <c r="P237" s="15"/>
      <c r="Q237" s="16">
        <f t="shared" si="270"/>
        <v>0</v>
      </c>
      <c r="R237" s="17"/>
      <c r="S237" s="15"/>
      <c r="T237" s="16">
        <f t="shared" si="271"/>
        <v>0</v>
      </c>
      <c r="U237" s="17"/>
      <c r="V237" s="15"/>
      <c r="W237" s="16">
        <f t="shared" si="272"/>
        <v>0</v>
      </c>
      <c r="X237" s="17"/>
      <c r="Y237" s="15"/>
      <c r="Z237" s="16">
        <f t="shared" si="273"/>
        <v>0</v>
      </c>
      <c r="AA237" s="17"/>
      <c r="AB237" s="15"/>
      <c r="AC237" s="16">
        <f t="shared" si="274"/>
        <v>0</v>
      </c>
      <c r="AD237" s="17"/>
      <c r="AE237" s="15"/>
      <c r="AF237" s="16">
        <f t="shared" si="275"/>
        <v>0</v>
      </c>
      <c r="AG237" s="17"/>
      <c r="AH237" s="15"/>
      <c r="AI237" s="16">
        <f t="shared" si="276"/>
        <v>0</v>
      </c>
      <c r="AJ237" s="17"/>
      <c r="AK237" s="15"/>
      <c r="AL237" s="16">
        <f t="shared" si="277"/>
        <v>0</v>
      </c>
      <c r="AM237" s="17"/>
      <c r="AN237" s="15"/>
      <c r="AO237" s="16">
        <f t="shared" si="278"/>
        <v>0</v>
      </c>
      <c r="AP237" s="17"/>
      <c r="AQ237" s="15"/>
      <c r="AR237" s="16">
        <f t="shared" si="279"/>
        <v>0</v>
      </c>
      <c r="AS237" s="17"/>
      <c r="AT237" s="24"/>
      <c r="AU237" s="65"/>
    </row>
    <row r="238" spans="1:47">
      <c r="F238" t="s">
        <v>232</v>
      </c>
      <c r="G238" s="58">
        <f t="shared" ref="G238:L238" si="280">SUM(G148:G237)</f>
        <v>437489</v>
      </c>
      <c r="H238" s="56">
        <f t="shared" si="280"/>
        <v>30803</v>
      </c>
      <c r="I238" s="57">
        <f t="shared" si="280"/>
        <v>406686</v>
      </c>
      <c r="J238" s="58">
        <f t="shared" si="280"/>
        <v>1364731</v>
      </c>
      <c r="K238" s="56">
        <f t="shared" si="280"/>
        <v>0</v>
      </c>
      <c r="L238" s="57">
        <f t="shared" si="280"/>
        <v>1364731</v>
      </c>
      <c r="M238" s="58">
        <f t="shared" ref="M238:AT238" si="281">SUM(M5:M237)</f>
        <v>1384928</v>
      </c>
      <c r="N238" s="56">
        <f t="shared" si="281"/>
        <v>550</v>
      </c>
      <c r="O238" s="57">
        <f t="shared" si="281"/>
        <v>1384378</v>
      </c>
      <c r="P238" s="58">
        <f t="shared" si="281"/>
        <v>252000</v>
      </c>
      <c r="Q238" s="56">
        <f t="shared" si="281"/>
        <v>-13350</v>
      </c>
      <c r="R238" s="57">
        <f t="shared" si="281"/>
        <v>265350</v>
      </c>
      <c r="S238" s="58">
        <f t="shared" si="281"/>
        <v>973000</v>
      </c>
      <c r="T238" s="56">
        <f t="shared" si="281"/>
        <v>0</v>
      </c>
      <c r="U238" s="57">
        <f t="shared" si="281"/>
        <v>973000</v>
      </c>
      <c r="V238" s="58">
        <f t="shared" si="281"/>
        <v>185200</v>
      </c>
      <c r="W238" s="56">
        <f t="shared" si="281"/>
        <v>-5000</v>
      </c>
      <c r="X238" s="57">
        <f t="shared" si="281"/>
        <v>190200</v>
      </c>
      <c r="Y238" s="58">
        <f t="shared" si="281"/>
        <v>1453944</v>
      </c>
      <c r="Z238" s="56">
        <f t="shared" si="281"/>
        <v>0</v>
      </c>
      <c r="AA238" s="57">
        <f t="shared" si="281"/>
        <v>1453944</v>
      </c>
      <c r="AB238" s="58">
        <f t="shared" si="281"/>
        <v>2640000</v>
      </c>
      <c r="AC238" s="56">
        <f t="shared" si="281"/>
        <v>0</v>
      </c>
      <c r="AD238" s="57">
        <f t="shared" si="281"/>
        <v>2640000</v>
      </c>
      <c r="AE238" s="58">
        <f>SUM(AE5:AE237)</f>
        <v>1790547</v>
      </c>
      <c r="AF238" s="56">
        <f t="shared" si="281"/>
        <v>0</v>
      </c>
      <c r="AG238" s="57">
        <f t="shared" si="281"/>
        <v>1790547</v>
      </c>
      <c r="AH238" s="58">
        <f t="shared" si="281"/>
        <v>0</v>
      </c>
      <c r="AI238" s="56">
        <f t="shared" si="281"/>
        <v>0</v>
      </c>
      <c r="AJ238" s="57">
        <f t="shared" si="281"/>
        <v>0</v>
      </c>
      <c r="AK238" s="58">
        <f t="shared" si="281"/>
        <v>4805000</v>
      </c>
      <c r="AL238" s="56">
        <f t="shared" si="281"/>
        <v>4805000</v>
      </c>
      <c r="AM238" s="57">
        <f t="shared" si="281"/>
        <v>0</v>
      </c>
      <c r="AN238" s="58">
        <f t="shared" ref="AN238:AP238" si="282">SUM(AN5:AN237)</f>
        <v>8195320</v>
      </c>
      <c r="AO238" s="56">
        <f t="shared" si="282"/>
        <v>8195320</v>
      </c>
      <c r="AP238" s="57">
        <f t="shared" si="282"/>
        <v>0</v>
      </c>
      <c r="AQ238" s="58">
        <f t="shared" si="281"/>
        <v>0</v>
      </c>
      <c r="AR238" s="56">
        <f t="shared" si="281"/>
        <v>0</v>
      </c>
      <c r="AS238" s="57">
        <f t="shared" si="281"/>
        <v>0</v>
      </c>
      <c r="AT238" s="56">
        <f t="shared" si="281"/>
        <v>0</v>
      </c>
      <c r="AU238" s="70"/>
    </row>
    <row r="239" spans="1:47">
      <c r="G239" s="59"/>
      <c r="H239" s="33">
        <f>H238/G238</f>
        <v>7.0408627416917904E-2</v>
      </c>
      <c r="I239" s="32">
        <f>I238/G238</f>
        <v>0.92959137258308211</v>
      </c>
      <c r="J239" s="59"/>
      <c r="K239" s="33">
        <f>K238/J238</f>
        <v>0</v>
      </c>
      <c r="L239" s="32">
        <f>L238/J238</f>
        <v>1</v>
      </c>
      <c r="M239" s="59"/>
      <c r="N239" s="33">
        <f>N238/M238</f>
        <v>3.9713255851567736E-4</v>
      </c>
      <c r="O239" s="32">
        <f>O238/M238</f>
        <v>0.9996028674414843</v>
      </c>
      <c r="P239" s="59"/>
      <c r="Q239" s="33">
        <f>Q238/P238</f>
        <v>-5.2976190476190475E-2</v>
      </c>
      <c r="R239" s="32">
        <f>R238/P238</f>
        <v>1.0529761904761905</v>
      </c>
      <c r="S239" s="59"/>
      <c r="T239" s="33">
        <f>T238/S238</f>
        <v>0</v>
      </c>
      <c r="U239" s="32">
        <f>U238/S238</f>
        <v>1</v>
      </c>
      <c r="V239" s="59"/>
      <c r="W239" s="33">
        <f>W238/V238</f>
        <v>-2.6997840172786176E-2</v>
      </c>
      <c r="X239" s="32">
        <f>X238/V238</f>
        <v>1.0269978401727862</v>
      </c>
      <c r="Y239" s="59"/>
      <c r="Z239" s="33">
        <f>Z238/Y238</f>
        <v>0</v>
      </c>
      <c r="AA239" s="32">
        <f>AA238/Y238</f>
        <v>1</v>
      </c>
      <c r="AB239" s="59"/>
      <c r="AC239" s="33">
        <f>AC238/AB238</f>
        <v>0</v>
      </c>
      <c r="AD239" s="32">
        <f>AD238/AB238</f>
        <v>1</v>
      </c>
      <c r="AE239" s="59"/>
      <c r="AF239" s="33">
        <f>AF238/AE238</f>
        <v>0</v>
      </c>
      <c r="AG239" s="32">
        <f>AG238/AE238</f>
        <v>1</v>
      </c>
      <c r="AH239" s="59"/>
      <c r="AI239" s="33" t="e">
        <f>AI238/AH238</f>
        <v>#DIV/0!</v>
      </c>
      <c r="AJ239" s="32" t="e">
        <f>AJ238/AH238</f>
        <v>#DIV/0!</v>
      </c>
      <c r="AK239" s="59"/>
      <c r="AL239" s="33">
        <f>AL238/AK238</f>
        <v>1</v>
      </c>
      <c r="AM239" s="32">
        <f>AM238/AK238</f>
        <v>0</v>
      </c>
      <c r="AN239" s="59"/>
      <c r="AO239" s="33">
        <f>AO238/AN238</f>
        <v>1</v>
      </c>
      <c r="AP239" s="32">
        <f>AP238/AN238</f>
        <v>0</v>
      </c>
      <c r="AQ239" s="59"/>
      <c r="AR239" s="33" t="e">
        <f>AR238/AQ238</f>
        <v>#DIV/0!</v>
      </c>
      <c r="AS239" s="32" t="e">
        <f>AS238/AQ238</f>
        <v>#DIV/0!</v>
      </c>
      <c r="AU239" s="31"/>
    </row>
    <row r="240" spans="1:47">
      <c r="A240"/>
      <c r="E240" s="640" t="s">
        <v>233</v>
      </c>
      <c r="F240" s="767"/>
      <c r="G240" s="640" t="s">
        <v>233</v>
      </c>
      <c r="H240" s="641"/>
      <c r="I240" s="767"/>
      <c r="J240" s="640" t="s">
        <v>233</v>
      </c>
      <c r="K240" s="641"/>
      <c r="L240" s="767"/>
      <c r="M240" s="640" t="s">
        <v>233</v>
      </c>
      <c r="N240" s="641"/>
      <c r="O240" s="767"/>
      <c r="P240" s="640" t="s">
        <v>233</v>
      </c>
      <c r="Q240" s="641"/>
      <c r="R240" s="767"/>
      <c r="S240" s="760" t="s">
        <v>233</v>
      </c>
      <c r="T240" s="761"/>
      <c r="U240" s="762"/>
      <c r="V240" s="760" t="s">
        <v>233</v>
      </c>
      <c r="W240" s="761"/>
      <c r="X240" s="762"/>
      <c r="Y240" s="760" t="s">
        <v>233</v>
      </c>
      <c r="Z240" s="761"/>
      <c r="AA240" s="762"/>
      <c r="AB240" s="760" t="s">
        <v>233</v>
      </c>
      <c r="AC240" s="761"/>
      <c r="AD240" s="762"/>
      <c r="AE240" s="760" t="s">
        <v>233</v>
      </c>
      <c r="AF240" s="761"/>
      <c r="AG240" s="762"/>
      <c r="AH240" s="760" t="s">
        <v>233</v>
      </c>
      <c r="AI240" s="761"/>
      <c r="AJ240" s="762"/>
      <c r="AK240" s="760" t="s">
        <v>233</v>
      </c>
      <c r="AL240" s="761"/>
      <c r="AM240" s="762"/>
      <c r="AN240" s="760" t="s">
        <v>233</v>
      </c>
      <c r="AO240" s="761"/>
      <c r="AP240" s="762"/>
      <c r="AQ240" s="760" t="s">
        <v>233</v>
      </c>
      <c r="AR240" s="761"/>
      <c r="AS240" s="762"/>
      <c r="AT240" s="763" t="s">
        <v>17</v>
      </c>
      <c r="AU240" s="764"/>
    </row>
    <row r="241" spans="1:47">
      <c r="A241"/>
      <c r="E241" s="765" t="s">
        <v>648</v>
      </c>
      <c r="F241" s="766"/>
      <c r="G241" s="30"/>
      <c r="I241" s="34">
        <v>1138984</v>
      </c>
      <c r="J241" s="30"/>
      <c r="L241" s="34">
        <v>1161898</v>
      </c>
      <c r="M241" s="30"/>
      <c r="O241" s="34">
        <v>1161898</v>
      </c>
      <c r="P241" s="30"/>
      <c r="R241" s="146">
        <v>1161898</v>
      </c>
      <c r="S241" s="145"/>
      <c r="T241" s="145"/>
      <c r="U241" s="151">
        <v>1161898</v>
      </c>
      <c r="V241" s="145"/>
      <c r="W241" s="145"/>
      <c r="X241" s="172">
        <v>2332820</v>
      </c>
      <c r="Y241" s="145"/>
      <c r="Z241" s="145"/>
      <c r="AA241" s="172">
        <v>2382700</v>
      </c>
      <c r="AB241" s="145"/>
      <c r="AC241" s="145"/>
      <c r="AD241" s="172">
        <v>2344757</v>
      </c>
      <c r="AE241" s="145"/>
      <c r="AF241" s="145"/>
      <c r="AG241" s="172">
        <f>2394758</f>
        <v>2394758</v>
      </c>
      <c r="AH241" s="145"/>
      <c r="AI241" s="145"/>
      <c r="AJ241" s="172">
        <f>2445760</f>
        <v>2445760</v>
      </c>
      <c r="AK241" s="145"/>
      <c r="AL241" s="145"/>
      <c r="AM241" s="172">
        <f>AJ241</f>
        <v>2445760</v>
      </c>
      <c r="AN241" s="145"/>
      <c r="AO241" s="145"/>
      <c r="AP241" s="172">
        <f>AM241</f>
        <v>2445760</v>
      </c>
      <c r="AQ241" s="145"/>
      <c r="AR241" s="145"/>
      <c r="AS241" s="172">
        <f>AJ241</f>
        <v>2445760</v>
      </c>
      <c r="AT241" s="172">
        <v>2442653</v>
      </c>
      <c r="AU241" s="71" t="s">
        <v>235</v>
      </c>
    </row>
    <row r="242" spans="1:47" ht="15">
      <c r="A242"/>
      <c r="E242" s="816" t="s">
        <v>649</v>
      </c>
      <c r="F242" s="817"/>
      <c r="G242" s="147"/>
      <c r="H242" s="148"/>
      <c r="I242" s="149"/>
      <c r="J242" s="147"/>
      <c r="K242" s="148"/>
      <c r="L242" s="149"/>
      <c r="M242" s="147"/>
      <c r="N242" s="148"/>
      <c r="O242" s="149"/>
      <c r="P242" s="147"/>
      <c r="Q242" s="148"/>
      <c r="R242" s="150"/>
      <c r="S242" s="145"/>
      <c r="T242" s="145"/>
      <c r="U242" s="161"/>
      <c r="V242" s="145"/>
      <c r="W242" s="145"/>
      <c r="X242" s="152"/>
      <c r="Y242" s="145"/>
      <c r="Z242" s="145"/>
      <c r="AA242" s="152"/>
      <c r="AB242" s="145"/>
      <c r="AC242" s="145"/>
      <c r="AD242" s="152"/>
      <c r="AE242" s="145"/>
      <c r="AF242" s="145"/>
      <c r="AG242" s="151"/>
      <c r="AH242" s="145"/>
      <c r="AI242" s="145"/>
      <c r="AJ242" s="151">
        <v>312632</v>
      </c>
      <c r="AK242" s="145"/>
      <c r="AL242" s="145"/>
      <c r="AM242" s="151"/>
      <c r="AN242" s="145"/>
      <c r="AO242" s="145"/>
      <c r="AP242" s="151"/>
      <c r="AQ242" s="145"/>
      <c r="AR242" s="145"/>
      <c r="AS242" s="151"/>
      <c r="AT242" s="153"/>
      <c r="AU242" s="71"/>
    </row>
    <row r="243" spans="1:47">
      <c r="A243"/>
      <c r="E243" s="664" t="s">
        <v>136</v>
      </c>
      <c r="F243" s="758"/>
      <c r="G243" s="818" t="s">
        <v>136</v>
      </c>
      <c r="H243" s="819"/>
      <c r="I243" s="820"/>
      <c r="J243" s="818" t="s">
        <v>136</v>
      </c>
      <c r="K243" s="819"/>
      <c r="L243" s="820"/>
      <c r="M243" s="818" t="s">
        <v>136</v>
      </c>
      <c r="N243" s="819"/>
      <c r="O243" s="820"/>
      <c r="P243" s="818" t="s">
        <v>136</v>
      </c>
      <c r="Q243" s="819"/>
      <c r="R243" s="819"/>
      <c r="S243" s="753" t="s">
        <v>136</v>
      </c>
      <c r="T243" s="754"/>
      <c r="U243" s="754"/>
      <c r="V243" s="753" t="s">
        <v>136</v>
      </c>
      <c r="W243" s="754"/>
      <c r="X243" s="754"/>
      <c r="Y243" s="753" t="s">
        <v>136</v>
      </c>
      <c r="Z243" s="754"/>
      <c r="AA243" s="754"/>
      <c r="AB243" s="753" t="s">
        <v>136</v>
      </c>
      <c r="AC243" s="754"/>
      <c r="AD243" s="754"/>
      <c r="AE243" s="753" t="s">
        <v>136</v>
      </c>
      <c r="AF243" s="754"/>
      <c r="AG243" s="755"/>
      <c r="AH243" s="753" t="s">
        <v>136</v>
      </c>
      <c r="AI243" s="754"/>
      <c r="AJ243" s="755"/>
      <c r="AK243" s="753" t="s">
        <v>136</v>
      </c>
      <c r="AL243" s="754"/>
      <c r="AM243" s="755"/>
      <c r="AN243" s="753" t="s">
        <v>136</v>
      </c>
      <c r="AO243" s="754"/>
      <c r="AP243" s="755"/>
      <c r="AQ243" s="753" t="s">
        <v>136</v>
      </c>
      <c r="AR243" s="754"/>
      <c r="AS243" s="755"/>
      <c r="AT243" s="756" t="s">
        <v>137</v>
      </c>
      <c r="AU243" s="757"/>
    </row>
    <row r="244" spans="1:47" ht="30" customHeight="1">
      <c r="A244"/>
      <c r="E244" s="635" t="s">
        <v>236</v>
      </c>
      <c r="F244" s="759"/>
      <c r="G244" s="30"/>
      <c r="I244" s="34">
        <v>2333849</v>
      </c>
      <c r="J244" s="30"/>
      <c r="L244" s="34">
        <f>I249</f>
        <v>3035344</v>
      </c>
      <c r="M244" s="30"/>
      <c r="O244" s="34">
        <f>L249</f>
        <v>2832511</v>
      </c>
      <c r="P244" s="30"/>
      <c r="R244" s="34">
        <f>SUM(O249)</f>
        <v>3532274</v>
      </c>
      <c r="S244" s="30"/>
      <c r="U244" s="34">
        <f>SUM(R249)</f>
        <v>4442172</v>
      </c>
      <c r="V244" s="30"/>
      <c r="X244" s="34">
        <f>SUM(U249)</f>
        <v>4631070</v>
      </c>
      <c r="Y244" s="30"/>
      <c r="AA244" s="34">
        <f>SUM(X249)</f>
        <v>6778690</v>
      </c>
      <c r="AB244" s="30"/>
      <c r="AD244" s="34">
        <v>8012546</v>
      </c>
      <c r="AE244" s="30"/>
      <c r="AG244" s="34">
        <f>SUM(AD249)</f>
        <v>7601587</v>
      </c>
      <c r="AH244" s="30"/>
      <c r="AJ244" s="34">
        <f>SUM(AG249)</f>
        <v>8205798</v>
      </c>
      <c r="AK244" s="30"/>
      <c r="AM244" s="34">
        <f>SUM(AJ249)</f>
        <v>10964190</v>
      </c>
      <c r="AN244" s="30"/>
      <c r="AP244" s="34">
        <f>SUM(AM249)</f>
        <v>8604950</v>
      </c>
      <c r="AQ244" s="30"/>
      <c r="AS244" s="34">
        <f>SUM(AP249)</f>
        <v>2855390</v>
      </c>
      <c r="AT244" s="442">
        <f>AS249</f>
        <v>5301150</v>
      </c>
      <c r="AU244" s="54"/>
    </row>
    <row r="245" spans="1:47">
      <c r="A245"/>
      <c r="C245" s="35"/>
      <c r="E245" s="637" t="s">
        <v>237</v>
      </c>
      <c r="F245" s="668"/>
      <c r="G245" s="30"/>
      <c r="I245" s="34">
        <f>I241</f>
        <v>1138984</v>
      </c>
      <c r="J245" s="30"/>
      <c r="L245" s="34">
        <f>L241</f>
        <v>1161898</v>
      </c>
      <c r="M245" s="30"/>
      <c r="O245" s="34">
        <f>O241</f>
        <v>1161898</v>
      </c>
      <c r="P245" s="30"/>
      <c r="R245" s="34">
        <f>R241</f>
        <v>1161898</v>
      </c>
      <c r="S245" s="30"/>
      <c r="U245" s="34">
        <f>SUM(U241:U242)</f>
        <v>1161898</v>
      </c>
      <c r="V245" s="30"/>
      <c r="X245" s="34">
        <f>SUM(X241:X242)</f>
        <v>2332820</v>
      </c>
      <c r="Y245" s="30"/>
      <c r="AA245" s="34">
        <f>SUM(AA241:AA242)</f>
        <v>2382700</v>
      </c>
      <c r="AB245" s="30"/>
      <c r="AD245" s="34">
        <f>SUM(AD241:AD242)</f>
        <v>2344757</v>
      </c>
      <c r="AE245" s="30"/>
      <c r="AG245" s="34">
        <f>AG241</f>
        <v>2394758</v>
      </c>
      <c r="AH245" s="30"/>
      <c r="AJ245" s="34">
        <f>AJ241+AJ242</f>
        <v>2758392</v>
      </c>
      <c r="AK245" s="30"/>
      <c r="AM245" s="34">
        <f>AM241</f>
        <v>2445760</v>
      </c>
      <c r="AN245" s="30"/>
      <c r="AP245" s="34">
        <f>AP241</f>
        <v>2445760</v>
      </c>
      <c r="AQ245" s="30"/>
      <c r="AS245" s="34">
        <f>AS241</f>
        <v>2445760</v>
      </c>
      <c r="AT245" s="72">
        <f>AT241</f>
        <v>2442653</v>
      </c>
      <c r="AU245" s="31"/>
    </row>
    <row r="246" spans="1:47">
      <c r="A246"/>
      <c r="E246" s="637" t="s">
        <v>238</v>
      </c>
      <c r="F246" s="668"/>
      <c r="G246" s="30"/>
      <c r="I246" s="36">
        <f>SUM(I244:I245)</f>
        <v>3472833</v>
      </c>
      <c r="J246" s="30"/>
      <c r="L246" s="36">
        <f>SUM(L244:L245)</f>
        <v>4197242</v>
      </c>
      <c r="M246" s="30"/>
      <c r="O246" s="36">
        <f>SUM(O244:O245)</f>
        <v>3994409</v>
      </c>
      <c r="P246" s="30"/>
      <c r="R246" s="36">
        <f>SUM(R244:R245)</f>
        <v>4694172</v>
      </c>
      <c r="S246" s="30"/>
      <c r="U246" s="36">
        <f>SUM(U244:U245)</f>
        <v>5604070</v>
      </c>
      <c r="V246" s="30"/>
      <c r="X246" s="36">
        <f>SUM(X244:X245)</f>
        <v>6963890</v>
      </c>
      <c r="Y246" s="30"/>
      <c r="AA246" s="36">
        <f>SUM(AA244:AA245)</f>
        <v>9161390</v>
      </c>
      <c r="AB246" s="30"/>
      <c r="AD246" s="36">
        <f>SUM(AD244:AD245)</f>
        <v>10357303</v>
      </c>
      <c r="AE246" s="30"/>
      <c r="AG246" s="36">
        <f>SUM(AG244:AG245)</f>
        <v>9996345</v>
      </c>
      <c r="AH246" s="30"/>
      <c r="AJ246" s="36">
        <f>SUM(AJ244:AJ245)</f>
        <v>10964190</v>
      </c>
      <c r="AK246" s="30"/>
      <c r="AM246" s="36">
        <f>SUM(AM244:AM245)</f>
        <v>13409950</v>
      </c>
      <c r="AN246" s="30"/>
      <c r="AP246" s="36">
        <f>SUM(AP244:AP245)</f>
        <v>11050710</v>
      </c>
      <c r="AQ246" s="30"/>
      <c r="AS246" s="36">
        <f>SUM(AS244:AS245)</f>
        <v>5301150</v>
      </c>
      <c r="AT246" s="72">
        <f>SUM(AT241,AT244)</f>
        <v>7743803</v>
      </c>
      <c r="AU246" s="31" t="s">
        <v>139</v>
      </c>
    </row>
    <row r="247" spans="1:47">
      <c r="A247"/>
      <c r="E247" s="637" t="s">
        <v>140</v>
      </c>
      <c r="F247" s="668"/>
      <c r="G247" s="30"/>
      <c r="I247" s="34">
        <f>H238*-1</f>
        <v>-30803</v>
      </c>
      <c r="J247" s="30"/>
      <c r="L247" s="34">
        <f>K238*-1</f>
        <v>0</v>
      </c>
      <c r="M247" s="30"/>
      <c r="O247" s="34">
        <f>N238*-1</f>
        <v>-550</v>
      </c>
      <c r="P247" s="30"/>
      <c r="R247" s="34">
        <f>Q238*-1</f>
        <v>13350</v>
      </c>
      <c r="S247" s="30"/>
      <c r="U247" s="34">
        <f>T238*-1</f>
        <v>0</v>
      </c>
      <c r="V247" s="30"/>
      <c r="X247" s="34">
        <f>W238*-1</f>
        <v>5000</v>
      </c>
      <c r="Y247" s="30"/>
      <c r="AA247" s="34">
        <f>Z238*-1</f>
        <v>0</v>
      </c>
      <c r="AB247" s="30"/>
      <c r="AD247" s="34">
        <f>AC238*-1</f>
        <v>0</v>
      </c>
      <c r="AE247" s="30"/>
      <c r="AG247" s="34">
        <f>AF238*-1</f>
        <v>0</v>
      </c>
      <c r="AH247" s="30"/>
      <c r="AJ247" s="34">
        <f>AI238*-1</f>
        <v>0</v>
      </c>
      <c r="AK247" s="30"/>
      <c r="AM247" s="34">
        <f>AL238*-1</f>
        <v>-4805000</v>
      </c>
      <c r="AN247" s="30"/>
      <c r="AP247" s="34">
        <f>AO238*-1</f>
        <v>-8195320</v>
      </c>
      <c r="AQ247" s="30"/>
      <c r="AS247" s="34">
        <f>AR238*-1</f>
        <v>0</v>
      </c>
      <c r="AT247" s="37">
        <f>SUM(AT51:AT237)</f>
        <v>0</v>
      </c>
      <c r="AU247" s="73" t="s">
        <v>141</v>
      </c>
    </row>
    <row r="248" spans="1:47">
      <c r="A248"/>
      <c r="E248" s="631" t="s">
        <v>142</v>
      </c>
      <c r="F248" s="749"/>
      <c r="G248" s="61"/>
      <c r="H248" s="62"/>
      <c r="I248" s="38">
        <f>I238*-1</f>
        <v>-406686</v>
      </c>
      <c r="J248" s="61"/>
      <c r="K248" s="62"/>
      <c r="L248" s="38">
        <f>L238*-1</f>
        <v>-1364731</v>
      </c>
      <c r="M248" s="61"/>
      <c r="N248" s="62"/>
      <c r="O248" s="38">
        <f>O238*-1</f>
        <v>-1384378</v>
      </c>
      <c r="P248" s="61"/>
      <c r="Q248" s="62"/>
      <c r="R248" s="38">
        <f>R238*-1</f>
        <v>-265350</v>
      </c>
      <c r="S248" s="61"/>
      <c r="T248" s="62"/>
      <c r="U248" s="38">
        <f>U238*-1</f>
        <v>-973000</v>
      </c>
      <c r="V248" s="61"/>
      <c r="W248" s="62"/>
      <c r="X248" s="38">
        <f>X238*-1</f>
        <v>-190200</v>
      </c>
      <c r="Y248" s="61"/>
      <c r="Z248" s="62"/>
      <c r="AA248" s="38">
        <f>AA238*-1</f>
        <v>-1453944</v>
      </c>
      <c r="AB248" s="61"/>
      <c r="AC248" s="62"/>
      <c r="AD248" s="38">
        <v>-2755716</v>
      </c>
      <c r="AE248" s="61"/>
      <c r="AF248" s="62"/>
      <c r="AG248" s="38">
        <f>AG238*-1</f>
        <v>-1790547</v>
      </c>
      <c r="AH248" s="61"/>
      <c r="AI248" s="62"/>
      <c r="AJ248" s="38">
        <f>AJ238*-1</f>
        <v>0</v>
      </c>
      <c r="AK248" s="61"/>
      <c r="AL248" s="62"/>
      <c r="AM248" s="38">
        <f>AM238*-1</f>
        <v>0</v>
      </c>
      <c r="AN248" s="61"/>
      <c r="AO248" s="62"/>
      <c r="AP248" s="38">
        <f>AP238*-1</f>
        <v>0</v>
      </c>
      <c r="AQ248" s="61"/>
      <c r="AR248" s="62"/>
      <c r="AS248" s="38">
        <f>AS238*-1</f>
        <v>0</v>
      </c>
      <c r="AT248" s="61"/>
      <c r="AU248" s="74"/>
    </row>
    <row r="249" spans="1:47">
      <c r="A249"/>
      <c r="E249" s="750" t="s">
        <v>239</v>
      </c>
      <c r="F249" s="752"/>
      <c r="G249" s="40"/>
      <c r="H249" s="41"/>
      <c r="I249" s="39">
        <f>SUM(I246:I248)</f>
        <v>3035344</v>
      </c>
      <c r="J249" s="40"/>
      <c r="K249" s="41"/>
      <c r="L249" s="39">
        <f>SUM(L246:L248)</f>
        <v>2832511</v>
      </c>
      <c r="M249" s="40"/>
      <c r="N249" s="41"/>
      <c r="O249" s="39">
        <v>3532274</v>
      </c>
      <c r="P249" s="40"/>
      <c r="Q249" s="41"/>
      <c r="R249" s="42">
        <f>SUM(R246:R248)</f>
        <v>4442172</v>
      </c>
      <c r="S249" s="40"/>
      <c r="T249" s="41"/>
      <c r="U249" s="42">
        <f>SUM(U246:U248)</f>
        <v>4631070</v>
      </c>
      <c r="V249" s="40"/>
      <c r="W249" s="41"/>
      <c r="X249" s="42">
        <f>SUM(X246:X248)</f>
        <v>6778690</v>
      </c>
      <c r="Y249" s="40"/>
      <c r="Z249" s="41"/>
      <c r="AA249" s="42">
        <f>SUM(AA246:AA248)</f>
        <v>7707446</v>
      </c>
      <c r="AB249" s="40"/>
      <c r="AC249" s="41"/>
      <c r="AD249" s="42">
        <f>SUM(AD246:AD248)</f>
        <v>7601587</v>
      </c>
      <c r="AE249" s="40"/>
      <c r="AF249" s="41"/>
      <c r="AG249" s="42">
        <f>SUM(AG246:AG248)</f>
        <v>8205798</v>
      </c>
      <c r="AH249" s="40"/>
      <c r="AI249" s="41"/>
      <c r="AJ249" s="42">
        <f>SUM(AJ246:AJ248)</f>
        <v>10964190</v>
      </c>
      <c r="AK249" s="40"/>
      <c r="AL249" s="41"/>
      <c r="AM249" s="42">
        <f>SUM(AM246:AM248)</f>
        <v>8604950</v>
      </c>
      <c r="AN249" s="40"/>
      <c r="AO249" s="41"/>
      <c r="AP249" s="42">
        <f>SUM(AP246:AP248)</f>
        <v>2855390</v>
      </c>
      <c r="AQ249" s="40"/>
      <c r="AR249" s="41"/>
      <c r="AS249" s="42">
        <f>SUM(AS246:AS248)</f>
        <v>5301150</v>
      </c>
      <c r="AT249" s="43">
        <f>SUM(AT246:AT247)</f>
        <v>7743803</v>
      </c>
      <c r="AU249" s="44" t="s">
        <v>144</v>
      </c>
    </row>
    <row r="251" spans="1:47">
      <c r="AD251" s="197"/>
      <c r="AG251" s="197"/>
    </row>
    <row r="252" spans="1:47" ht="30.75">
      <c r="G252" s="1" t="s">
        <v>146</v>
      </c>
      <c r="H252" s="1" t="s">
        <v>147</v>
      </c>
      <c r="I252" s="1"/>
      <c r="J252" s="1" t="s">
        <v>146</v>
      </c>
      <c r="K252" s="1" t="s">
        <v>147</v>
      </c>
      <c r="L252" s="1"/>
      <c r="M252" s="1" t="s">
        <v>146</v>
      </c>
      <c r="N252" s="1" t="s">
        <v>147</v>
      </c>
      <c r="O252" s="1"/>
      <c r="P252" s="1" t="s">
        <v>146</v>
      </c>
      <c r="Q252" s="1" t="s">
        <v>147</v>
      </c>
      <c r="R252" s="1"/>
      <c r="S252" s="1" t="s">
        <v>146</v>
      </c>
      <c r="T252" s="1" t="s">
        <v>147</v>
      </c>
      <c r="U252" s="1"/>
      <c r="V252" s="1" t="s">
        <v>146</v>
      </c>
      <c r="W252" s="1" t="s">
        <v>147</v>
      </c>
      <c r="X252" s="1"/>
      <c r="Y252" s="1" t="s">
        <v>146</v>
      </c>
      <c r="Z252" s="1" t="s">
        <v>147</v>
      </c>
      <c r="AA252" s="1"/>
      <c r="AB252" s="1" t="s">
        <v>146</v>
      </c>
      <c r="AC252" s="1" t="s">
        <v>147</v>
      </c>
      <c r="AD252" s="1"/>
      <c r="AE252" s="1" t="s">
        <v>146</v>
      </c>
      <c r="AF252" s="1" t="s">
        <v>149</v>
      </c>
      <c r="AG252" s="1"/>
      <c r="AH252" s="1" t="s">
        <v>146</v>
      </c>
      <c r="AI252" s="1" t="s">
        <v>149</v>
      </c>
      <c r="AJ252" s="1"/>
      <c r="AK252" s="1" t="s">
        <v>146</v>
      </c>
      <c r="AL252" s="1" t="s">
        <v>149</v>
      </c>
      <c r="AN252" s="1" t="s">
        <v>146</v>
      </c>
      <c r="AO252" s="1" t="s">
        <v>149</v>
      </c>
      <c r="AQ252" s="1" t="s">
        <v>146</v>
      </c>
      <c r="AR252" s="1" t="s">
        <v>149</v>
      </c>
    </row>
    <row r="253" spans="1:47">
      <c r="G253" s="1" t="s">
        <v>205</v>
      </c>
      <c r="H253" s="197">
        <v>297122</v>
      </c>
      <c r="J253" s="1" t="s">
        <v>205</v>
      </c>
      <c r="K253" s="197">
        <v>135000</v>
      </c>
      <c r="M253" s="1" t="s">
        <v>205</v>
      </c>
      <c r="N253" s="197">
        <v>300000</v>
      </c>
      <c r="P253" s="1" t="s">
        <v>205</v>
      </c>
      <c r="Q253" s="197">
        <v>252000</v>
      </c>
      <c r="S253" s="1" t="s">
        <v>205</v>
      </c>
      <c r="T253" s="197">
        <v>693000</v>
      </c>
      <c r="V253" s="1" t="s">
        <v>205</v>
      </c>
      <c r="W253" s="197">
        <v>185200</v>
      </c>
      <c r="Y253" s="1" t="s">
        <v>205</v>
      </c>
      <c r="Z253" s="197">
        <v>611000</v>
      </c>
      <c r="AB253" s="1" t="s">
        <v>205</v>
      </c>
      <c r="AC253" s="197">
        <v>5923858</v>
      </c>
      <c r="AE253" s="1" t="s">
        <v>205</v>
      </c>
      <c r="AF253" s="197">
        <v>6095547</v>
      </c>
      <c r="AH253" s="1" t="s">
        <v>205</v>
      </c>
      <c r="AI253" s="197">
        <v>3155320</v>
      </c>
      <c r="AK253" s="1" t="s">
        <v>205</v>
      </c>
      <c r="AL253" s="197">
        <v>5540000</v>
      </c>
      <c r="AN253" s="1" t="s">
        <v>205</v>
      </c>
      <c r="AO253" s="197"/>
      <c r="AQ253" s="1" t="s">
        <v>205</v>
      </c>
      <c r="AR253" s="197"/>
    </row>
    <row r="254" spans="1:47">
      <c r="G254" s="1" t="s">
        <v>244</v>
      </c>
      <c r="H254" s="197"/>
      <c r="J254" s="1" t="s">
        <v>244</v>
      </c>
      <c r="K254" s="197"/>
      <c r="M254" s="1" t="s">
        <v>244</v>
      </c>
      <c r="N254" s="197"/>
      <c r="P254" s="1" t="s">
        <v>244</v>
      </c>
      <c r="Q254" s="197"/>
      <c r="S254" s="1" t="s">
        <v>244</v>
      </c>
      <c r="T254" s="197"/>
      <c r="V254" s="1" t="s">
        <v>244</v>
      </c>
      <c r="W254" s="197"/>
      <c r="Y254" s="1" t="s">
        <v>244</v>
      </c>
      <c r="Z254" s="197"/>
      <c r="AB254" s="1" t="s">
        <v>244</v>
      </c>
      <c r="AC254" s="197"/>
      <c r="AE254" s="1" t="s">
        <v>244</v>
      </c>
      <c r="AF254" s="197"/>
      <c r="AH254" s="1" t="s">
        <v>244</v>
      </c>
      <c r="AI254" s="197"/>
      <c r="AK254" s="1" t="s">
        <v>244</v>
      </c>
      <c r="AL254" s="197"/>
      <c r="AN254" s="1" t="s">
        <v>244</v>
      </c>
      <c r="AO254" s="197"/>
      <c r="AQ254" s="1" t="s">
        <v>244</v>
      </c>
      <c r="AR254" s="197"/>
    </row>
    <row r="255" spans="1:47">
      <c r="G255" s="1" t="s">
        <v>230</v>
      </c>
      <c r="H255" s="197"/>
      <c r="J255" s="1" t="s">
        <v>230</v>
      </c>
      <c r="K255" s="197"/>
      <c r="M255" s="1" t="s">
        <v>230</v>
      </c>
      <c r="N255" s="197">
        <v>979928</v>
      </c>
      <c r="P255" s="1" t="s">
        <v>230</v>
      </c>
      <c r="Q255" s="197"/>
      <c r="S255" s="1" t="s">
        <v>230</v>
      </c>
      <c r="T255" s="197"/>
      <c r="V255" s="1" t="s">
        <v>230</v>
      </c>
      <c r="W255" s="197"/>
      <c r="Y255" s="1" t="s">
        <v>230</v>
      </c>
      <c r="Z255" s="197">
        <v>744344</v>
      </c>
      <c r="AB255" s="1" t="s">
        <v>230</v>
      </c>
      <c r="AC255" s="197"/>
      <c r="AE255" s="1" t="s">
        <v>230</v>
      </c>
      <c r="AF255" s="197"/>
      <c r="AH255" s="1" t="s">
        <v>230</v>
      </c>
      <c r="AI255" s="197"/>
      <c r="AK255" s="1" t="s">
        <v>230</v>
      </c>
      <c r="AL255" s="197"/>
      <c r="AN255" s="1" t="s">
        <v>230</v>
      </c>
      <c r="AO255" s="197"/>
      <c r="AQ255" s="1" t="s">
        <v>230</v>
      </c>
      <c r="AR255" s="197"/>
    </row>
    <row r="256" spans="1:47">
      <c r="G256" s="1" t="s">
        <v>245</v>
      </c>
      <c r="H256" s="197">
        <v>250000</v>
      </c>
      <c r="J256" s="1" t="s">
        <v>245</v>
      </c>
      <c r="K256" s="197"/>
      <c r="M256" s="1" t="s">
        <v>245</v>
      </c>
      <c r="N256" s="197"/>
      <c r="P256" s="1" t="s">
        <v>245</v>
      </c>
      <c r="Q256" s="197"/>
      <c r="S256" s="1" t="s">
        <v>245</v>
      </c>
      <c r="T256" s="197"/>
      <c r="V256" s="1" t="s">
        <v>245</v>
      </c>
      <c r="W256" s="197"/>
      <c r="Y256" s="1" t="s">
        <v>245</v>
      </c>
      <c r="Z256" s="197"/>
      <c r="AB256" s="1" t="s">
        <v>245</v>
      </c>
      <c r="AC256" s="197">
        <v>347659</v>
      </c>
      <c r="AE256" s="1" t="s">
        <v>245</v>
      </c>
      <c r="AF256" s="197"/>
      <c r="AH256" s="1" t="s">
        <v>245</v>
      </c>
      <c r="AI256" s="197"/>
      <c r="AK256" s="1" t="s">
        <v>245</v>
      </c>
      <c r="AL256" s="197"/>
      <c r="AN256" s="1" t="s">
        <v>245</v>
      </c>
      <c r="AO256" s="197"/>
      <c r="AQ256" s="1" t="s">
        <v>245</v>
      </c>
      <c r="AR256" s="197"/>
    </row>
    <row r="257" spans="7:50">
      <c r="G257" s="1" t="s">
        <v>246</v>
      </c>
      <c r="H257" s="197"/>
      <c r="J257" s="1" t="s">
        <v>246</v>
      </c>
      <c r="K257" s="197"/>
      <c r="M257" s="1" t="s">
        <v>246</v>
      </c>
      <c r="N257" s="197"/>
      <c r="P257" s="1" t="s">
        <v>246</v>
      </c>
      <c r="Q257" s="197"/>
      <c r="S257" s="1" t="s">
        <v>246</v>
      </c>
      <c r="T257" s="197"/>
      <c r="V257" s="1" t="s">
        <v>246</v>
      </c>
      <c r="W257" s="197"/>
      <c r="Y257" s="1" t="s">
        <v>246</v>
      </c>
      <c r="Z257" s="197"/>
      <c r="AB257" s="1" t="s">
        <v>246</v>
      </c>
      <c r="AC257" s="197"/>
      <c r="AE257" s="1" t="s">
        <v>246</v>
      </c>
      <c r="AF257" s="197"/>
      <c r="AH257" s="1" t="s">
        <v>246</v>
      </c>
      <c r="AI257" s="197"/>
      <c r="AK257" s="1" t="s">
        <v>246</v>
      </c>
      <c r="AL257" s="197"/>
      <c r="AN257" s="1" t="s">
        <v>246</v>
      </c>
      <c r="AO257" s="197"/>
      <c r="AQ257" s="1" t="s">
        <v>246</v>
      </c>
      <c r="AR257" s="197"/>
    </row>
    <row r="258" spans="7:50">
      <c r="G258" s="1" t="s">
        <v>258</v>
      </c>
      <c r="H258" s="197"/>
      <c r="J258" s="1" t="s">
        <v>258</v>
      </c>
      <c r="K258" s="197"/>
      <c r="M258" s="1" t="s">
        <v>258</v>
      </c>
      <c r="N258" s="197"/>
      <c r="P258" s="1" t="s">
        <v>258</v>
      </c>
      <c r="Q258" s="197"/>
      <c r="S258" s="1" t="s">
        <v>258</v>
      </c>
      <c r="T258" s="197"/>
      <c r="V258" s="1" t="s">
        <v>258</v>
      </c>
      <c r="W258" s="197"/>
      <c r="Y258" s="1" t="s">
        <v>258</v>
      </c>
      <c r="Z258" s="197"/>
      <c r="AB258" s="1" t="s">
        <v>258</v>
      </c>
      <c r="AC258" s="197"/>
      <c r="AE258" s="1" t="s">
        <v>258</v>
      </c>
      <c r="AF258" s="197"/>
      <c r="AH258" s="1" t="s">
        <v>258</v>
      </c>
      <c r="AI258" s="197"/>
      <c r="AK258" s="1" t="s">
        <v>258</v>
      </c>
      <c r="AL258" s="197"/>
      <c r="AN258" s="1" t="s">
        <v>258</v>
      </c>
      <c r="AO258" s="197"/>
      <c r="AQ258" s="1" t="s">
        <v>258</v>
      </c>
      <c r="AR258" s="197"/>
    </row>
    <row r="259" spans="7:50">
      <c r="G259" s="1" t="s">
        <v>88</v>
      </c>
      <c r="H259" s="197">
        <v>78686</v>
      </c>
      <c r="J259" s="1" t="s">
        <v>88</v>
      </c>
      <c r="K259" s="197">
        <v>123200</v>
      </c>
      <c r="M259" s="1" t="s">
        <v>88</v>
      </c>
      <c r="N259" s="197"/>
      <c r="P259" s="1" t="s">
        <v>88</v>
      </c>
      <c r="Q259" s="197"/>
      <c r="S259" s="1" t="s">
        <v>88</v>
      </c>
      <c r="T259" s="197"/>
      <c r="V259" s="1" t="s">
        <v>88</v>
      </c>
      <c r="W259" s="197"/>
      <c r="Y259" s="1" t="s">
        <v>88</v>
      </c>
      <c r="Z259" s="197"/>
      <c r="AB259" s="1" t="s">
        <v>88</v>
      </c>
      <c r="AC259" s="197"/>
      <c r="AE259" s="1" t="s">
        <v>88</v>
      </c>
      <c r="AF259" s="197"/>
      <c r="AH259" s="1" t="s">
        <v>88</v>
      </c>
      <c r="AI259" s="197"/>
      <c r="AK259" s="1" t="s">
        <v>88</v>
      </c>
      <c r="AL259" s="197"/>
      <c r="AN259" s="1" t="s">
        <v>88</v>
      </c>
      <c r="AO259" s="197"/>
      <c r="AQ259" s="1" t="s">
        <v>88</v>
      </c>
      <c r="AR259" s="197"/>
    </row>
    <row r="260" spans="7:50">
      <c r="G260" s="1" t="s">
        <v>248</v>
      </c>
      <c r="H260" s="197"/>
      <c r="J260" s="1" t="s">
        <v>248</v>
      </c>
      <c r="K260" s="197"/>
      <c r="M260" s="1" t="s">
        <v>248</v>
      </c>
      <c r="N260" s="197"/>
      <c r="P260" s="1" t="s">
        <v>248</v>
      </c>
      <c r="Q260" s="197"/>
      <c r="S260" s="1" t="s">
        <v>248</v>
      </c>
      <c r="T260" s="197"/>
      <c r="V260" s="1" t="s">
        <v>248</v>
      </c>
      <c r="W260" s="197"/>
      <c r="Y260" s="1" t="s">
        <v>248</v>
      </c>
      <c r="Z260" s="197"/>
      <c r="AB260" s="1" t="s">
        <v>248</v>
      </c>
      <c r="AC260" s="197"/>
      <c r="AE260" s="1" t="s">
        <v>248</v>
      </c>
      <c r="AF260" s="197"/>
      <c r="AH260" s="1" t="s">
        <v>248</v>
      </c>
      <c r="AI260" s="197"/>
      <c r="AK260" s="1" t="s">
        <v>248</v>
      </c>
      <c r="AL260" s="197"/>
      <c r="AN260" s="1" t="s">
        <v>248</v>
      </c>
      <c r="AO260" s="197"/>
      <c r="AQ260" s="1" t="s">
        <v>248</v>
      </c>
      <c r="AR260" s="197"/>
    </row>
    <row r="261" spans="7:50">
      <c r="G261" s="1" t="s">
        <v>650</v>
      </c>
      <c r="H261" s="197"/>
      <c r="J261" s="1" t="s">
        <v>650</v>
      </c>
      <c r="K261" s="197"/>
      <c r="M261" s="1" t="s">
        <v>650</v>
      </c>
      <c r="N261" s="197"/>
      <c r="P261" s="1" t="s">
        <v>650</v>
      </c>
      <c r="Q261" s="197"/>
      <c r="S261" s="1" t="s">
        <v>650</v>
      </c>
      <c r="T261" s="197">
        <v>280000</v>
      </c>
      <c r="V261" s="1" t="s">
        <v>650</v>
      </c>
      <c r="W261" s="197"/>
      <c r="Y261" s="1" t="s">
        <v>650</v>
      </c>
      <c r="Z261" s="197"/>
      <c r="AB261" s="1" t="s">
        <v>650</v>
      </c>
      <c r="AC261" s="197">
        <v>870787</v>
      </c>
      <c r="AE261" s="1" t="s">
        <v>650</v>
      </c>
      <c r="AF261" s="197"/>
      <c r="AH261" s="1" t="s">
        <v>650</v>
      </c>
      <c r="AI261" s="197"/>
      <c r="AK261" s="1" t="s">
        <v>650</v>
      </c>
      <c r="AL261" s="197"/>
      <c r="AN261" s="1" t="s">
        <v>650</v>
      </c>
      <c r="AO261" s="197"/>
      <c r="AQ261" s="1" t="s">
        <v>650</v>
      </c>
      <c r="AR261" s="197"/>
    </row>
    <row r="262" spans="7:50">
      <c r="G262" s="1" t="s">
        <v>588</v>
      </c>
      <c r="H262" s="197">
        <v>108803</v>
      </c>
      <c r="J262" s="1" t="s">
        <v>588</v>
      </c>
      <c r="K262" s="197">
        <v>1241531</v>
      </c>
      <c r="M262" s="1" t="s">
        <v>588</v>
      </c>
      <c r="N262" s="197">
        <v>105000</v>
      </c>
      <c r="P262" s="1"/>
      <c r="S262" s="1"/>
      <c r="V262" s="1"/>
      <c r="Y262" s="1"/>
      <c r="AB262" s="1"/>
      <c r="AE262" s="1"/>
      <c r="AH262" s="1"/>
      <c r="AK262" s="1"/>
      <c r="AN262" s="1"/>
      <c r="AQ262" s="1"/>
    </row>
    <row r="263" spans="7:50" ht="50.25" customHeight="1">
      <c r="G263" s="226" t="s">
        <v>146</v>
      </c>
      <c r="H263" s="226" t="s">
        <v>651</v>
      </c>
      <c r="I263" s="227" t="s">
        <v>652</v>
      </c>
      <c r="J263" s="226" t="s">
        <v>146</v>
      </c>
      <c r="K263" s="226" t="s">
        <v>651</v>
      </c>
      <c r="L263" s="227" t="s">
        <v>652</v>
      </c>
      <c r="M263" s="226" t="s">
        <v>146</v>
      </c>
      <c r="N263" s="226" t="s">
        <v>651</v>
      </c>
      <c r="O263" s="227" t="s">
        <v>652</v>
      </c>
      <c r="P263" s="226" t="s">
        <v>146</v>
      </c>
      <c r="Q263" s="226" t="s">
        <v>651</v>
      </c>
      <c r="R263" s="227" t="s">
        <v>652</v>
      </c>
      <c r="S263" s="226" t="s">
        <v>146</v>
      </c>
      <c r="T263" s="226" t="s">
        <v>651</v>
      </c>
      <c r="U263" s="227" t="s">
        <v>652</v>
      </c>
      <c r="V263" s="226" t="s">
        <v>146</v>
      </c>
      <c r="W263" s="226" t="s">
        <v>651</v>
      </c>
      <c r="X263" s="227" t="s">
        <v>652</v>
      </c>
      <c r="Y263" s="226" t="s">
        <v>146</v>
      </c>
      <c r="Z263" s="226" t="s">
        <v>651</v>
      </c>
      <c r="AA263" s="227" t="s">
        <v>652</v>
      </c>
      <c r="AB263" s="226" t="s">
        <v>146</v>
      </c>
      <c r="AC263" s="226" t="s">
        <v>651</v>
      </c>
      <c r="AD263" s="227" t="s">
        <v>652</v>
      </c>
      <c r="AE263" s="226" t="s">
        <v>146</v>
      </c>
      <c r="AF263" s="226" t="s">
        <v>651</v>
      </c>
      <c r="AG263" s="227" t="s">
        <v>652</v>
      </c>
      <c r="AH263" s="226" t="s">
        <v>146</v>
      </c>
      <c r="AI263" s="226" t="s">
        <v>651</v>
      </c>
      <c r="AJ263" s="227" t="s">
        <v>652</v>
      </c>
      <c r="AK263" s="226" t="s">
        <v>146</v>
      </c>
      <c r="AL263" s="226" t="s">
        <v>651</v>
      </c>
      <c r="AM263" s="227" t="s">
        <v>652</v>
      </c>
      <c r="AN263" s="226" t="s">
        <v>146</v>
      </c>
      <c r="AO263" s="226" t="s">
        <v>651</v>
      </c>
      <c r="AP263" s="227" t="s">
        <v>652</v>
      </c>
      <c r="AQ263" s="226" t="s">
        <v>146</v>
      </c>
      <c r="AR263" s="226" t="s">
        <v>651</v>
      </c>
      <c r="AS263" s="227" t="s">
        <v>652</v>
      </c>
      <c r="AU263" s="226" t="s">
        <v>146</v>
      </c>
      <c r="AV263" s="258" t="s">
        <v>653</v>
      </c>
      <c r="AW263" s="228" t="s">
        <v>654</v>
      </c>
      <c r="AX263" s="275" t="s">
        <v>243</v>
      </c>
    </row>
    <row r="264" spans="7:50">
      <c r="G264" s="228" t="s">
        <v>205</v>
      </c>
      <c r="H264" s="144">
        <f>SUM(G139:G147,G128:G136,G117:G125,G106:G114,G84:G92,G73:G81,G62:G70,G51:G59,G40:G48,G95:G103)</f>
        <v>297122</v>
      </c>
      <c r="I264" s="144">
        <f>SUM(I139:I147,I128:I136,I117:I125,I106:I114,I84:I92,I73:I81,I62:I70,I51:I59,I40:I48)</f>
        <v>0</v>
      </c>
      <c r="J264" s="228" t="s">
        <v>205</v>
      </c>
      <c r="K264" s="144">
        <f>SUM(J139:J147,J128:J136,J117:J125,J106:J114,J84:J92,J73:J81,J62:J70,J51:J59,J40:J48)</f>
        <v>135000</v>
      </c>
      <c r="L264" s="144">
        <f>SUM(L139:L147,L128:L136,L117:L125,L106:L114,L84:L92,L73:L81,L62:L70,L51:L59,L40:L48)</f>
        <v>135000</v>
      </c>
      <c r="M264" s="228" t="s">
        <v>205</v>
      </c>
      <c r="N264" s="144">
        <f>SUM(M139:M147,M128:M136,M117:M125,M106:M114,M84:M92,M73:M81,M62:M70,M51:M59,M40:M48)</f>
        <v>300000</v>
      </c>
      <c r="O264" s="144">
        <f>SUM(O139:O147,O128:O136,O117:O125,O106:O114,O84:O92,O73:O81,O62:O70,O51:O59,O40:O48)</f>
        <v>300000</v>
      </c>
      <c r="P264" s="228" t="s">
        <v>205</v>
      </c>
      <c r="Q264" s="144">
        <f>SUM(P139:P147,P128:P136,P117:P125,P106:P114,P84:P92,P73:P81,P62:P70,P51:P59,P40:P48,P95:P103)</f>
        <v>252000</v>
      </c>
      <c r="R264" s="144">
        <f>SUM(R139:R147,R128:R136,R117:R125,R106:R114,R84:R92,R73:R81,R62:R70,R51:R59,R40:R48,R95:R103)</f>
        <v>265350</v>
      </c>
      <c r="S264" s="228" t="s">
        <v>205</v>
      </c>
      <c r="T264" s="144">
        <f>SUM(S139:S147,S128:S136,S117:S125,S106:S114,S84:S92,S73:S81,S62:S70,S51:S59,S40:S48)</f>
        <v>693000</v>
      </c>
      <c r="U264" s="144">
        <f>SUM(U139:U147,U128:U136,U117:U125,U106:U114,U84:U92,U73:U81,U62:U70,U51:U59,U40:U48)</f>
        <v>693000</v>
      </c>
      <c r="V264" s="228" t="s">
        <v>205</v>
      </c>
      <c r="W264" s="144">
        <f>SUM(V139:V147,V128:V136,V117:V125,V106:V114,V84:V92,V73:V81,V62:V70,V51:V59,V40:V48)</f>
        <v>185200</v>
      </c>
      <c r="X264" s="144">
        <f>SUM(X139:X147,X128:X136,X117:X125,X106:X114,X84:X92,X73:X81,X62:X70,X51:X59,X40:X48)</f>
        <v>190200</v>
      </c>
      <c r="Y264" s="228" t="s">
        <v>205</v>
      </c>
      <c r="Z264" s="144">
        <f>SUM(Y139:Y147,Y128:Y136,Y117:Y125,Y106:Y114,Y84:Y92,Y73:Y81,Y62:Y70,Y51:Y59,Y40:Y48)</f>
        <v>611000</v>
      </c>
      <c r="AA264" s="144">
        <f>SUM(AA139:AA147,AA128:AA136,AA117:AA125,AA106:AA114,AA84:AA92,AA73:AA81,AA62:AA70,AA51:AA59,AA40:AA48)</f>
        <v>611000</v>
      </c>
      <c r="AB264" s="228" t="s">
        <v>205</v>
      </c>
      <c r="AC264" s="144">
        <f>SUM(AB139:AB147,AB128:AB136,AB117:AB125,AB106:AB114,AB84:AB92,AB73:AB81,AB62:AB70,AB51:AB59,AB40:AB48)</f>
        <v>2640000</v>
      </c>
      <c r="AD264" s="144">
        <f>SUM(AD139:AD147,AD128:AD136,AD117:AD125,AD106:AD114,AD84:AD92,AD73:AD81,AD62:AD70,AD51:AD59,AD40:AD48)</f>
        <v>2640000</v>
      </c>
      <c r="AE264" s="228" t="s">
        <v>205</v>
      </c>
      <c r="AF264" s="233">
        <f>SUM(AE139:AE147,AE128:AE136,AE117:AE125,AE106:AE114,AE84:AE92,AE73:AE81,AE62:AE70,AE51:AE59,AE40:AE48)</f>
        <v>1790547</v>
      </c>
      <c r="AG264" s="232">
        <f>SUM(AG139:AG147,AG128:AG136,AG117:AG125,AG106:AG114,AG84:AG92,AG73:AG81,AG62:AG70,AG51:AG59,AG40:AG48)</f>
        <v>1790547</v>
      </c>
      <c r="AH264" s="228" t="s">
        <v>205</v>
      </c>
      <c r="AI264" s="233">
        <f>SUM(AH139:AH147,AH128:AH136,AH117:AH125,AH106:AH114,AH84:AH92,AH73:AH81,AH62:AH70,AH51:AH59,AH40:AH48)</f>
        <v>0</v>
      </c>
      <c r="AJ264" s="232">
        <f>SUM(AJ139:AJ147,AJ128:AJ136,AJ117:AJ125,AJ106:AJ114,AJ84:AJ92,AJ73:AJ81,AJ62:AJ70,AJ51:AJ59,AJ40:AJ48)</f>
        <v>0</v>
      </c>
      <c r="AK264" s="228" t="s">
        <v>205</v>
      </c>
      <c r="AL264" s="233">
        <f>SUM(AK139:AK147,AK128:AK136,AK117:AK125,AK106:AK114,AK84:AK92,AK73:AK81,AK62:AK70,AK51:AK59,AK40:AK48)</f>
        <v>4805000</v>
      </c>
      <c r="AM264" s="232">
        <f>SUM(AM139:AM147,AM128:AM136,AM117:AM125,AM106:AM114,AM84:AM92,AM73:AM81,AM62:AM70,AM51:AM59,AM40:AM48)</f>
        <v>0</v>
      </c>
      <c r="AN264" s="228" t="s">
        <v>205</v>
      </c>
      <c r="AO264" s="233">
        <f>SUM(AN139:AN147,AN128:AN136,AN117:AN125,AN106:AN114,AN84:AN92,AN73:AN81,AN62:AN70,AN51:AN59,AN40:AN48)</f>
        <v>8195320</v>
      </c>
      <c r="AP264" s="232">
        <f>SUM(AP139:AP147,AP128:AP136,AP117:AP125,AP106:AP114,AP84:AP92,AP73:AP81,AP62:AP70,AP51:AP59,AP40:AP48)</f>
        <v>0</v>
      </c>
      <c r="AQ264" s="228" t="s">
        <v>205</v>
      </c>
      <c r="AR264" s="233">
        <f>SUM(AQ139:AQ147,AQ128:AQ136,AQ117:AQ125,AQ106:AQ114,AQ84:AQ92,AQ73:AQ81,AQ62:AQ70,AQ51:AQ59,AQ40:AQ48)</f>
        <v>0</v>
      </c>
      <c r="AS264" s="232">
        <f>SUM(AS139:AS147,AS128:AS136,AS117:AS125,AS106:AS114,AS84:AS92,AS73:AS81,AS62:AS70,AS51:AS59,AS40:AS48)</f>
        <v>0</v>
      </c>
      <c r="AU264" s="243" t="s">
        <v>205</v>
      </c>
      <c r="AV264" s="259">
        <f>SUM(AR264,AI264,AF264,AC264,Z264,W264,T264,Q264,N264,K264,H264,AL264,AO264)</f>
        <v>19904189</v>
      </c>
      <c r="AW264" s="272">
        <f>AV264/$AV$274</f>
        <v>0.83575980884191381</v>
      </c>
      <c r="AX264" s="145"/>
    </row>
    <row r="265" spans="7:50">
      <c r="G265" s="228" t="s">
        <v>244</v>
      </c>
      <c r="H265" s="145"/>
      <c r="I265" s="229"/>
      <c r="J265" s="228" t="s">
        <v>244</v>
      </c>
      <c r="K265" s="145"/>
      <c r="L265" s="229"/>
      <c r="M265" s="228" t="s">
        <v>244</v>
      </c>
      <c r="N265" s="145"/>
      <c r="O265" s="229"/>
      <c r="P265" s="228" t="s">
        <v>244</v>
      </c>
      <c r="Q265" s="145"/>
      <c r="R265" s="229"/>
      <c r="S265" s="228" t="s">
        <v>244</v>
      </c>
      <c r="T265" s="145"/>
      <c r="U265" s="229"/>
      <c r="V265" s="228" t="s">
        <v>244</v>
      </c>
      <c r="W265" s="145"/>
      <c r="X265" s="229"/>
      <c r="Y265" s="228" t="s">
        <v>244</v>
      </c>
      <c r="Z265" s="145"/>
      <c r="AA265" s="229"/>
      <c r="AB265" s="228" t="s">
        <v>244</v>
      </c>
      <c r="AC265" s="145"/>
      <c r="AD265" s="229"/>
      <c r="AE265" s="228" t="s">
        <v>244</v>
      </c>
      <c r="AF265" s="232"/>
      <c r="AG265" s="232"/>
      <c r="AH265" s="228" t="s">
        <v>244</v>
      </c>
      <c r="AI265" s="232"/>
      <c r="AJ265" s="232"/>
      <c r="AK265" s="228" t="s">
        <v>244</v>
      </c>
      <c r="AL265" s="232"/>
      <c r="AM265" s="232"/>
      <c r="AN265" s="228" t="s">
        <v>244</v>
      </c>
      <c r="AO265" s="232"/>
      <c r="AP265" s="232"/>
      <c r="AQ265" s="228" t="s">
        <v>244</v>
      </c>
      <c r="AR265" s="232"/>
      <c r="AS265" s="232"/>
      <c r="AU265" s="243" t="s">
        <v>244</v>
      </c>
      <c r="AV265" s="259">
        <f t="shared" ref="AV264:AV272" si="283">SUM(AR265,AI265,AF265,AC265,Z265,W265,T265,Q265,N265,K265,H265,AL265,AO265)</f>
        <v>0</v>
      </c>
      <c r="AW265" s="272">
        <f t="shared" ref="AW265:AW273" si="284">AV265/$AV$274</f>
        <v>0</v>
      </c>
      <c r="AX265" s="145"/>
    </row>
    <row r="266" spans="7:50">
      <c r="G266" s="228" t="s">
        <v>230</v>
      </c>
      <c r="H266" s="144">
        <f>SUM(G29:G37)</f>
        <v>0</v>
      </c>
      <c r="I266" s="144">
        <f>SUM(I29:I37)</f>
        <v>0</v>
      </c>
      <c r="J266" s="228" t="s">
        <v>230</v>
      </c>
      <c r="K266" s="144">
        <f>SUM(J29:J37)</f>
        <v>0</v>
      </c>
      <c r="L266" s="144">
        <f>SUM(L29:L37)</f>
        <v>0</v>
      </c>
      <c r="M266" s="228" t="s">
        <v>230</v>
      </c>
      <c r="N266" s="144">
        <f>SUM(M29:M37,M7:M15,M18:M26)</f>
        <v>979928</v>
      </c>
      <c r="O266" s="144">
        <f>SUM(O29:O37,O7:O15,O18:O26)</f>
        <v>979378</v>
      </c>
      <c r="P266" s="228" t="s">
        <v>230</v>
      </c>
      <c r="Q266" s="144">
        <f>SUM(P29:P37)</f>
        <v>0</v>
      </c>
      <c r="R266" s="144">
        <f>SUM(R29:R37)</f>
        <v>0</v>
      </c>
      <c r="S266" s="228" t="s">
        <v>230</v>
      </c>
      <c r="T266" s="144">
        <f>SUM(S29:S37)</f>
        <v>0</v>
      </c>
      <c r="U266" s="144">
        <f>SUM(U29:U37)</f>
        <v>0</v>
      </c>
      <c r="V266" s="228" t="s">
        <v>230</v>
      </c>
      <c r="W266" s="144">
        <f>SUM(V29:V37)</f>
        <v>0</v>
      </c>
      <c r="X266" s="144">
        <f>SUM(X29:X37)</f>
        <v>0</v>
      </c>
      <c r="Y266" s="228" t="s">
        <v>230</v>
      </c>
      <c r="Z266" s="144">
        <f>SUM(Y29:Y37)</f>
        <v>744344</v>
      </c>
      <c r="AA266" s="144">
        <f>SUM(AA29:AA37)</f>
        <v>744344</v>
      </c>
      <c r="AB266" s="228" t="s">
        <v>230</v>
      </c>
      <c r="AC266" s="144">
        <f>SUM(AB29:AB37)</f>
        <v>0</v>
      </c>
      <c r="AD266" s="144">
        <f>SUM(AD29:AD37)</f>
        <v>0</v>
      </c>
      <c r="AE266" s="228" t="s">
        <v>230</v>
      </c>
      <c r="AF266" s="232">
        <f>SUM(AE29:AE37)</f>
        <v>0</v>
      </c>
      <c r="AG266" s="232">
        <f>SUM(AG29:AG37)</f>
        <v>0</v>
      </c>
      <c r="AH266" s="228" t="s">
        <v>230</v>
      </c>
      <c r="AI266" s="232">
        <f>SUM(AH29:AH37)</f>
        <v>0</v>
      </c>
      <c r="AJ266" s="232">
        <f>SUM(AJ29:AJ37)</f>
        <v>0</v>
      </c>
      <c r="AK266" s="228" t="s">
        <v>230</v>
      </c>
      <c r="AL266" s="232">
        <f>SUM(AK29:AK37)</f>
        <v>0</v>
      </c>
      <c r="AM266" s="232">
        <f>SUM(AM29:AM37)</f>
        <v>0</v>
      </c>
      <c r="AN266" s="228" t="s">
        <v>230</v>
      </c>
      <c r="AO266" s="232">
        <f>SUM(AN29:AN37)</f>
        <v>0</v>
      </c>
      <c r="AP266" s="232">
        <f>SUM(AP29:AP37)</f>
        <v>0</v>
      </c>
      <c r="AQ266" s="228" t="s">
        <v>230</v>
      </c>
      <c r="AR266" s="232">
        <f>SUM(AQ29:AQ37)</f>
        <v>0</v>
      </c>
      <c r="AS266" s="232">
        <f>SUM(AS29:AS37)</f>
        <v>0</v>
      </c>
      <c r="AU266" s="243" t="s">
        <v>230</v>
      </c>
      <c r="AV266" s="259">
        <f>SUM(AR266,AI266,AF266,AC266,Z266,W266,T266,Q266,N266,K266,H266,AL266,AO266)</f>
        <v>1724272</v>
      </c>
      <c r="AW266" s="272">
        <f t="shared" si="284"/>
        <v>7.2400701033911233E-2</v>
      </c>
      <c r="AX266" s="145"/>
    </row>
    <row r="267" spans="7:50">
      <c r="G267" s="228" t="s">
        <v>245</v>
      </c>
      <c r="H267" s="144">
        <f>SUM(G172:G182,G150:G158,G161:G169)</f>
        <v>250000</v>
      </c>
      <c r="I267" s="144">
        <f>SUM(I172:I182,I150:I158)</f>
        <v>0</v>
      </c>
      <c r="J267" s="228" t="s">
        <v>245</v>
      </c>
      <c r="K267" s="144">
        <f>SUM(J172:J182,J150:J158)</f>
        <v>0</v>
      </c>
      <c r="L267" s="144">
        <f>SUM(L172:L182,L150:L158)</f>
        <v>0</v>
      </c>
      <c r="M267" s="228" t="s">
        <v>245</v>
      </c>
      <c r="N267" s="144">
        <f>SUM(M172:M182,M150:M158)</f>
        <v>0</v>
      </c>
      <c r="O267" s="144">
        <f>SUM(O172:O182,O150:O158)</f>
        <v>0</v>
      </c>
      <c r="P267" s="228" t="s">
        <v>245</v>
      </c>
      <c r="Q267" s="144">
        <f>SUM(P172:P182,P150:P158)</f>
        <v>0</v>
      </c>
      <c r="R267" s="144">
        <f>SUM(R172:R182,R150:R158)</f>
        <v>0</v>
      </c>
      <c r="S267" s="228" t="s">
        <v>245</v>
      </c>
      <c r="T267" s="144">
        <f>SUM(S172:S182,S150:S158)</f>
        <v>0</v>
      </c>
      <c r="U267" s="144">
        <f>SUM(U172:U182,U150:U158)</f>
        <v>0</v>
      </c>
      <c r="V267" s="228" t="s">
        <v>245</v>
      </c>
      <c r="W267" s="144">
        <f>SUM(V172:V182,V150:V158)</f>
        <v>0</v>
      </c>
      <c r="X267" s="144">
        <f>SUM(X172:X182,X150:X158)</f>
        <v>0</v>
      </c>
      <c r="Y267" s="228" t="s">
        <v>245</v>
      </c>
      <c r="Z267" s="144">
        <f>SUM(Y172:Y182,Y150:Y158)</f>
        <v>0</v>
      </c>
      <c r="AA267" s="144">
        <f>SUM(AA172:AA182,AA150:AA158)</f>
        <v>0</v>
      </c>
      <c r="AB267" s="228" t="s">
        <v>245</v>
      </c>
      <c r="AC267" s="144">
        <f>SUM(AB172:AB182,AB150:AB158)</f>
        <v>0</v>
      </c>
      <c r="AD267" s="144">
        <f>SUM(AD172:AD182,AD150:AD158)</f>
        <v>0</v>
      </c>
      <c r="AE267" s="228" t="s">
        <v>245</v>
      </c>
      <c r="AF267" s="233">
        <f>SUM(AE172:AE182,AE150:AE158)</f>
        <v>0</v>
      </c>
      <c r="AG267" s="232">
        <f>SUM(AG172:AG182,AG150:AG158)</f>
        <v>0</v>
      </c>
      <c r="AH267" s="228" t="s">
        <v>245</v>
      </c>
      <c r="AI267" s="232">
        <f>SUM(AH172:AH182,AH150:AH158)</f>
        <v>0</v>
      </c>
      <c r="AJ267" s="232">
        <f>SUM(AJ172:AJ182,AJ150:AJ158)</f>
        <v>0</v>
      </c>
      <c r="AK267" s="228" t="s">
        <v>245</v>
      </c>
      <c r="AL267" s="232">
        <f>SUM(AK172:AK182,AK150:AK158)</f>
        <v>0</v>
      </c>
      <c r="AM267" s="232">
        <f>SUM(AM172:AM182,AM150:AM158)</f>
        <v>0</v>
      </c>
      <c r="AN267" s="228" t="s">
        <v>245</v>
      </c>
      <c r="AO267" s="232">
        <f>SUM(AN172:AN182,AN150:AN158)</f>
        <v>0</v>
      </c>
      <c r="AP267" s="232">
        <f>SUM(AP172:AP182,AP150:AP158)</f>
        <v>0</v>
      </c>
      <c r="AQ267" s="228" t="s">
        <v>245</v>
      </c>
      <c r="AR267" s="232">
        <f>SUM(AQ172:AQ182,AQ150:AQ158)</f>
        <v>0</v>
      </c>
      <c r="AS267" s="232">
        <f>SUM(AS172:AS182,AS150:AS158)</f>
        <v>0</v>
      </c>
      <c r="AU267" s="243" t="s">
        <v>245</v>
      </c>
      <c r="AV267" s="259">
        <f t="shared" si="283"/>
        <v>250000</v>
      </c>
      <c r="AW267" s="272">
        <f t="shared" si="284"/>
        <v>1.0497285381005901E-2</v>
      </c>
      <c r="AX267" s="145"/>
    </row>
    <row r="268" spans="7:50">
      <c r="G268" s="228" t="s">
        <v>246</v>
      </c>
      <c r="H268" s="145"/>
      <c r="I268" s="145"/>
      <c r="J268" s="228" t="s">
        <v>246</v>
      </c>
      <c r="K268" s="145"/>
      <c r="L268" s="145"/>
      <c r="M268" s="228" t="s">
        <v>246</v>
      </c>
      <c r="N268" s="145"/>
      <c r="O268" s="145"/>
      <c r="P268" s="228" t="s">
        <v>246</v>
      </c>
      <c r="Q268" s="145"/>
      <c r="R268" s="145"/>
      <c r="S268" s="228" t="s">
        <v>246</v>
      </c>
      <c r="T268" s="145"/>
      <c r="U268" s="145"/>
      <c r="V268" s="228" t="s">
        <v>246</v>
      </c>
      <c r="W268" s="145"/>
      <c r="X268" s="145"/>
      <c r="Y268" s="228" t="s">
        <v>246</v>
      </c>
      <c r="Z268" s="145"/>
      <c r="AA268" s="145"/>
      <c r="AB268" s="228" t="s">
        <v>246</v>
      </c>
      <c r="AC268" s="145"/>
      <c r="AD268" s="145"/>
      <c r="AE268" s="228" t="s">
        <v>246</v>
      </c>
      <c r="AF268" s="232"/>
      <c r="AG268" s="232"/>
      <c r="AH268" s="228" t="s">
        <v>246</v>
      </c>
      <c r="AI268" s="232"/>
      <c r="AJ268" s="232"/>
      <c r="AK268" s="228" t="s">
        <v>246</v>
      </c>
      <c r="AL268" s="232"/>
      <c r="AM268" s="232"/>
      <c r="AN268" s="228" t="s">
        <v>246</v>
      </c>
      <c r="AO268" s="232"/>
      <c r="AP268" s="232"/>
      <c r="AQ268" s="228" t="s">
        <v>246</v>
      </c>
      <c r="AR268" s="232"/>
      <c r="AS268" s="232"/>
      <c r="AU268" s="243" t="s">
        <v>246</v>
      </c>
      <c r="AV268" s="259">
        <f t="shared" si="283"/>
        <v>0</v>
      </c>
      <c r="AW268" s="272">
        <f t="shared" si="284"/>
        <v>0</v>
      </c>
      <c r="AX268" s="145"/>
    </row>
    <row r="269" spans="7:50">
      <c r="G269" s="228" t="s">
        <v>655</v>
      </c>
      <c r="H269" s="145"/>
      <c r="I269" s="145"/>
      <c r="J269" s="228" t="s">
        <v>655</v>
      </c>
      <c r="K269" s="145"/>
      <c r="L269" s="145"/>
      <c r="M269" s="228" t="s">
        <v>655</v>
      </c>
      <c r="N269" s="145"/>
      <c r="O269" s="145"/>
      <c r="P269" s="228" t="s">
        <v>655</v>
      </c>
      <c r="Q269" s="145"/>
      <c r="R269" s="145"/>
      <c r="S269" s="228" t="s">
        <v>655</v>
      </c>
      <c r="T269" s="145"/>
      <c r="U269" s="145"/>
      <c r="V269" s="228" t="s">
        <v>655</v>
      </c>
      <c r="W269" s="145"/>
      <c r="X269" s="145"/>
      <c r="Y269" s="228" t="s">
        <v>655</v>
      </c>
      <c r="Z269" s="145"/>
      <c r="AA269" s="145"/>
      <c r="AB269" s="228" t="s">
        <v>655</v>
      </c>
      <c r="AC269" s="145"/>
      <c r="AD269" s="145"/>
      <c r="AE269" s="228" t="s">
        <v>655</v>
      </c>
      <c r="AF269" s="232"/>
      <c r="AG269" s="232"/>
      <c r="AH269" s="228" t="s">
        <v>655</v>
      </c>
      <c r="AI269" s="232"/>
      <c r="AJ269" s="232"/>
      <c r="AK269" s="228" t="s">
        <v>655</v>
      </c>
      <c r="AL269" s="232"/>
      <c r="AM269" s="232"/>
      <c r="AN269" s="228" t="s">
        <v>655</v>
      </c>
      <c r="AO269" s="232"/>
      <c r="AP269" s="232"/>
      <c r="AQ269" s="228" t="s">
        <v>655</v>
      </c>
      <c r="AR269" s="232"/>
      <c r="AS269" s="232"/>
      <c r="AU269" s="243" t="s">
        <v>655</v>
      </c>
      <c r="AV269" s="259">
        <f t="shared" si="283"/>
        <v>0</v>
      </c>
      <c r="AW269" s="272">
        <f t="shared" si="284"/>
        <v>0</v>
      </c>
      <c r="AX269" s="145"/>
    </row>
    <row r="270" spans="7:50">
      <c r="G270" s="228" t="s">
        <v>88</v>
      </c>
      <c r="H270" s="144">
        <f>SUM(G207:G215,G218:G226,G229:G237)</f>
        <v>78686</v>
      </c>
      <c r="I270" s="144">
        <f>SUM(I207:I215,I218:I226,I229:I237)</f>
        <v>78686</v>
      </c>
      <c r="J270" s="228" t="s">
        <v>88</v>
      </c>
      <c r="K270" s="144">
        <f>SUM(J207:J215,J218:J226,J229:J237)</f>
        <v>123200</v>
      </c>
      <c r="L270" s="144">
        <f>SUM(L207:L215,L218:L226,L229:L237)</f>
        <v>123200</v>
      </c>
      <c r="M270" s="228" t="s">
        <v>88</v>
      </c>
      <c r="N270" s="144">
        <f>SUM(M207:M215,M218:M226,M229:M237)</f>
        <v>0</v>
      </c>
      <c r="O270" s="144">
        <f>SUM(O207:O215,O218:O226,O229:O237)</f>
        <v>0</v>
      </c>
      <c r="P270" s="228" t="s">
        <v>88</v>
      </c>
      <c r="Q270" s="144">
        <f>SUM(P207:P215,P218:P226,P229:P237)</f>
        <v>0</v>
      </c>
      <c r="R270" s="144">
        <f>SUM(R207:R215,R218:R226,R229:R237)</f>
        <v>0</v>
      </c>
      <c r="S270" s="228" t="s">
        <v>88</v>
      </c>
      <c r="T270" s="144">
        <f>SUM(S207:S215,S218:S226,S229:S237)</f>
        <v>0</v>
      </c>
      <c r="U270" s="144">
        <f>SUM(U207:U215,U218:U226,U229:U237)</f>
        <v>0</v>
      </c>
      <c r="V270" s="228" t="s">
        <v>88</v>
      </c>
      <c r="W270" s="144">
        <f>SUM(V207:V215,V218:V226,V229:V237)</f>
        <v>0</v>
      </c>
      <c r="X270" s="144">
        <f>SUM(X207:X215,X218:X226,X229:X237)</f>
        <v>0</v>
      </c>
      <c r="Y270" s="228" t="s">
        <v>88</v>
      </c>
      <c r="Z270" s="144">
        <f>SUM(Y207:Y215,Y218:Y226,Y229:Y237)</f>
        <v>0</v>
      </c>
      <c r="AA270" s="144">
        <f>SUM(AA207:AA215,AA218:AA226,AA229:AA237)</f>
        <v>0</v>
      </c>
      <c r="AB270" s="228" t="s">
        <v>88</v>
      </c>
      <c r="AC270" s="144">
        <f>SUM(AB207:AB215,AB218:AB226,AB229:AB237)</f>
        <v>0</v>
      </c>
      <c r="AD270" s="144">
        <f>SUM(AD207:AD215,AD218:AD226,AD229:AD237)</f>
        <v>0</v>
      </c>
      <c r="AE270" s="228" t="s">
        <v>88</v>
      </c>
      <c r="AF270" s="232">
        <f>SUM(AE207:AE215,AE218:AE226,AE229:AE237)</f>
        <v>0</v>
      </c>
      <c r="AG270" s="232">
        <f>SUM(AG207:AG215,AG218:AG226,AG229:AG237)</f>
        <v>0</v>
      </c>
      <c r="AH270" s="228" t="s">
        <v>88</v>
      </c>
      <c r="AI270" s="232">
        <f>SUM(AH207:AH215,AH218:AH226,AH229:AH237)</f>
        <v>0</v>
      </c>
      <c r="AJ270" s="232">
        <f>SUM(AJ207:AJ215,AJ218:AJ226,AJ229:AJ237)</f>
        <v>0</v>
      </c>
      <c r="AK270" s="228" t="s">
        <v>88</v>
      </c>
      <c r="AL270" s="232">
        <f>SUM(AK207:AK215,AK218:AK226,AK229:AK237)</f>
        <v>0</v>
      </c>
      <c r="AM270" s="232">
        <f>SUM(AM207:AM215,AM218:AM226,AM229:AM237)</f>
        <v>0</v>
      </c>
      <c r="AN270" s="228" t="s">
        <v>88</v>
      </c>
      <c r="AO270" s="232">
        <f>SUM(AN207:AN215,AN218:AN226,AN229:AN237)</f>
        <v>0</v>
      </c>
      <c r="AP270" s="232">
        <f>SUM(AP207:AP215,AP218:AP226,AP229:AP237)</f>
        <v>0</v>
      </c>
      <c r="AQ270" s="228" t="s">
        <v>88</v>
      </c>
      <c r="AR270" s="232">
        <f>SUM(AQ207:AQ215,AQ218:AQ226,AQ229:AQ237)</f>
        <v>0</v>
      </c>
      <c r="AS270" s="232">
        <f>SUM(AS207:AS215,AS218:AS226,AS229:AS237)</f>
        <v>0</v>
      </c>
      <c r="AU270" s="243" t="s">
        <v>88</v>
      </c>
      <c r="AV270" s="259">
        <f t="shared" si="283"/>
        <v>201886</v>
      </c>
      <c r="AW270" s="272">
        <f t="shared" si="284"/>
        <v>8.4770198257190302E-3</v>
      </c>
      <c r="AX270" s="145"/>
    </row>
    <row r="271" spans="7:50">
      <c r="G271" s="228" t="s">
        <v>248</v>
      </c>
      <c r="H271" s="145"/>
      <c r="I271" s="145"/>
      <c r="J271" s="228" t="s">
        <v>248</v>
      </c>
      <c r="K271" s="145"/>
      <c r="L271" s="145"/>
      <c r="M271" s="228" t="s">
        <v>248</v>
      </c>
      <c r="N271" s="145"/>
      <c r="O271" s="145"/>
      <c r="P271" s="228" t="s">
        <v>248</v>
      </c>
      <c r="Q271" s="145"/>
      <c r="R271" s="145"/>
      <c r="S271" s="228" t="s">
        <v>248</v>
      </c>
      <c r="T271" s="145"/>
      <c r="U271" s="145"/>
      <c r="V271" s="228" t="s">
        <v>248</v>
      </c>
      <c r="W271" s="145"/>
      <c r="X271" s="145"/>
      <c r="Y271" s="228" t="s">
        <v>248</v>
      </c>
      <c r="Z271" s="145"/>
      <c r="AA271" s="145"/>
      <c r="AB271" s="228" t="s">
        <v>248</v>
      </c>
      <c r="AC271" s="145"/>
      <c r="AD271" s="145"/>
      <c r="AE271" s="228" t="s">
        <v>248</v>
      </c>
      <c r="AF271" s="232"/>
      <c r="AG271" s="232"/>
      <c r="AH271" s="228" t="s">
        <v>248</v>
      </c>
      <c r="AI271" s="232"/>
      <c r="AJ271" s="232"/>
      <c r="AK271" s="228" t="s">
        <v>248</v>
      </c>
      <c r="AL271" s="232"/>
      <c r="AM271" s="232"/>
      <c r="AN271" s="228" t="s">
        <v>248</v>
      </c>
      <c r="AO271" s="232"/>
      <c r="AP271" s="232"/>
      <c r="AQ271" s="228" t="s">
        <v>248</v>
      </c>
      <c r="AR271" s="232"/>
      <c r="AS271" s="232"/>
      <c r="AU271" s="243" t="s">
        <v>248</v>
      </c>
      <c r="AV271" s="259">
        <f t="shared" si="283"/>
        <v>0</v>
      </c>
      <c r="AW271" s="272">
        <f t="shared" si="284"/>
        <v>0</v>
      </c>
      <c r="AX271" s="145"/>
    </row>
    <row r="272" spans="7:50">
      <c r="G272" s="228" t="s">
        <v>650</v>
      </c>
      <c r="H272" s="144">
        <f>SUM(G185:G193)</f>
        <v>0</v>
      </c>
      <c r="I272" s="144">
        <f>SUM(I185:I193)</f>
        <v>0</v>
      </c>
      <c r="J272" s="228" t="s">
        <v>650</v>
      </c>
      <c r="K272" s="144">
        <f>SUM(J185:J193)</f>
        <v>0</v>
      </c>
      <c r="L272" s="144">
        <f>SUM(L185:L193)</f>
        <v>0</v>
      </c>
      <c r="M272" s="228" t="s">
        <v>650</v>
      </c>
      <c r="N272" s="144">
        <f>SUM(M185:M193)</f>
        <v>0</v>
      </c>
      <c r="O272" s="144">
        <f>SUM(O185:O193)</f>
        <v>0</v>
      </c>
      <c r="P272" s="228" t="s">
        <v>650</v>
      </c>
      <c r="Q272" s="144">
        <f>SUM(P185:P193)</f>
        <v>0</v>
      </c>
      <c r="R272" s="144">
        <f>SUM(R185:R193)</f>
        <v>0</v>
      </c>
      <c r="S272" s="228" t="s">
        <v>650</v>
      </c>
      <c r="T272" s="144">
        <f>SUM(S185:S193)</f>
        <v>280000</v>
      </c>
      <c r="U272" s="144">
        <f>SUM(U185:U193)</f>
        <v>280000</v>
      </c>
      <c r="V272" s="228" t="s">
        <v>650</v>
      </c>
      <c r="W272" s="144">
        <f>SUM(V185:V193)</f>
        <v>0</v>
      </c>
      <c r="X272" s="144">
        <f>SUM(X185:X193)</f>
        <v>0</v>
      </c>
      <c r="Y272" s="228" t="s">
        <v>650</v>
      </c>
      <c r="Z272" s="144">
        <f>SUM(Y185:Y193)</f>
        <v>0</v>
      </c>
      <c r="AA272" s="144">
        <f>SUM(AA185:AA193)</f>
        <v>0</v>
      </c>
      <c r="AB272" s="228" t="s">
        <v>650</v>
      </c>
      <c r="AC272" s="144">
        <f>SUM(AB185:AB193)</f>
        <v>0</v>
      </c>
      <c r="AD272" s="144">
        <f>SUM(AD185:AD193)</f>
        <v>0</v>
      </c>
      <c r="AE272" s="228" t="s">
        <v>650</v>
      </c>
      <c r="AF272" s="232">
        <f>SUM(AE185:AE193)</f>
        <v>0</v>
      </c>
      <c r="AG272" s="232">
        <f>SUM(AG185:AG193)</f>
        <v>0</v>
      </c>
      <c r="AH272" s="228" t="s">
        <v>650</v>
      </c>
      <c r="AI272" s="232">
        <f>SUM(AH185:AH193)</f>
        <v>0</v>
      </c>
      <c r="AJ272" s="232">
        <f>SUM(AJ185:AJ193)</f>
        <v>0</v>
      </c>
      <c r="AK272" s="228" t="s">
        <v>650</v>
      </c>
      <c r="AL272" s="232">
        <f>SUM(AK185:AK193)</f>
        <v>0</v>
      </c>
      <c r="AM272" s="232">
        <f>SUM(AM185:AM193)</f>
        <v>0</v>
      </c>
      <c r="AN272" s="228" t="s">
        <v>650</v>
      </c>
      <c r="AO272" s="232">
        <f>SUM(AN185:AN193)</f>
        <v>0</v>
      </c>
      <c r="AP272" s="232">
        <f>SUM(AP185:AP193)</f>
        <v>0</v>
      </c>
      <c r="AQ272" s="228" t="s">
        <v>650</v>
      </c>
      <c r="AR272" s="232">
        <f>SUM(AQ185:AQ193)</f>
        <v>0</v>
      </c>
      <c r="AS272" s="232">
        <f>SUM(AS185:AS193)</f>
        <v>0</v>
      </c>
      <c r="AU272" s="234" t="s">
        <v>650</v>
      </c>
      <c r="AV272" s="259">
        <f t="shared" si="283"/>
        <v>280000</v>
      </c>
      <c r="AW272" s="272">
        <f t="shared" si="284"/>
        <v>1.1756959626726609E-2</v>
      </c>
      <c r="AX272" s="145"/>
    </row>
    <row r="273" spans="7:50">
      <c r="G273" t="s">
        <v>588</v>
      </c>
      <c r="H273" s="56">
        <f>SUM(G196:G204)</f>
        <v>108803</v>
      </c>
      <c r="I273" s="56">
        <f>SUM(I196:I204)</f>
        <v>78000</v>
      </c>
      <c r="J273" t="s">
        <v>588</v>
      </c>
      <c r="K273" s="56">
        <f>SUM(J196:J204)</f>
        <v>1241531</v>
      </c>
      <c r="L273" s="56">
        <f>SUM(L196:L204)</f>
        <v>1241531</v>
      </c>
      <c r="M273" t="s">
        <v>588</v>
      </c>
      <c r="N273" s="56">
        <f>SUM(M196:M204)</f>
        <v>105000</v>
      </c>
      <c r="O273" s="56">
        <f>SUM(O196:O204)</f>
        <v>105000</v>
      </c>
      <c r="AU273" s="248" t="s">
        <v>588</v>
      </c>
      <c r="AV273" s="260">
        <f>SUM(AR273,AI273,AF273,AC273,Z273,W273,T273,Q273,N273,K273,H273)</f>
        <v>1455334</v>
      </c>
      <c r="AW273" s="273">
        <f t="shared" si="284"/>
        <v>6.1108225290723371E-2</v>
      </c>
      <c r="AX273" s="145"/>
    </row>
    <row r="274" spans="7:50">
      <c r="AU274" s="251" t="s">
        <v>577</v>
      </c>
      <c r="AV274" s="264">
        <f>SUM(AV264:AV273)</f>
        <v>23815681</v>
      </c>
      <c r="AW274" s="274">
        <f>SUM(AW264:AW273)</f>
        <v>1</v>
      </c>
      <c r="AX274" s="145"/>
    </row>
    <row r="275" spans="7:50">
      <c r="G275" s="230" t="s">
        <v>146</v>
      </c>
      <c r="H275" s="230" t="s">
        <v>171</v>
      </c>
      <c r="J275" s="230" t="s">
        <v>146</v>
      </c>
      <c r="K275" s="230" t="s">
        <v>171</v>
      </c>
      <c r="M275" s="230" t="s">
        <v>146</v>
      </c>
      <c r="N275" s="230" t="s">
        <v>171</v>
      </c>
      <c r="P275" s="230" t="s">
        <v>146</v>
      </c>
      <c r="Q275" s="230" t="s">
        <v>171</v>
      </c>
      <c r="S275" s="230" t="s">
        <v>146</v>
      </c>
      <c r="T275" s="230" t="s">
        <v>171</v>
      </c>
      <c r="V275" s="230" t="s">
        <v>146</v>
      </c>
      <c r="W275" s="230" t="s">
        <v>171</v>
      </c>
      <c r="Y275" s="230" t="s">
        <v>146</v>
      </c>
      <c r="Z275" s="230" t="s">
        <v>171</v>
      </c>
      <c r="AB275" s="230" t="s">
        <v>146</v>
      </c>
      <c r="AC275" s="230" t="s">
        <v>171</v>
      </c>
      <c r="AE275" s="230" t="s">
        <v>146</v>
      </c>
      <c r="AF275" s="230" t="s">
        <v>171</v>
      </c>
      <c r="AH275" s="230" t="s">
        <v>146</v>
      </c>
      <c r="AI275" s="230" t="s">
        <v>171</v>
      </c>
      <c r="AK275" s="230" t="s">
        <v>146</v>
      </c>
      <c r="AL275" s="230" t="s">
        <v>171</v>
      </c>
      <c r="AN275" s="230" t="s">
        <v>146</v>
      </c>
      <c r="AO275" s="230" t="s">
        <v>171</v>
      </c>
      <c r="AQ275" s="230" t="s">
        <v>146</v>
      </c>
      <c r="AR275" s="230" t="s">
        <v>171</v>
      </c>
    </row>
    <row r="276" spans="7:50">
      <c r="G276" s="228" t="s">
        <v>205</v>
      </c>
      <c r="H276" s="231">
        <f>I264/H253</f>
        <v>0</v>
      </c>
      <c r="J276" s="228" t="s">
        <v>205</v>
      </c>
      <c r="K276" s="231">
        <f>L264/K253</f>
        <v>1</v>
      </c>
      <c r="M276" s="228" t="s">
        <v>205</v>
      </c>
      <c r="N276" s="231">
        <f>O264/N253</f>
        <v>1</v>
      </c>
      <c r="P276" s="228" t="s">
        <v>205</v>
      </c>
      <c r="Q276" s="231">
        <f>R264/Q253</f>
        <v>1.0529761904761905</v>
      </c>
      <c r="S276" s="228" t="s">
        <v>205</v>
      </c>
      <c r="T276" s="231">
        <f>U264/T253</f>
        <v>1</v>
      </c>
      <c r="V276" s="228" t="s">
        <v>205</v>
      </c>
      <c r="W276" s="231">
        <f>X264/W253</f>
        <v>1.0269978401727862</v>
      </c>
      <c r="Y276" s="228" t="s">
        <v>205</v>
      </c>
      <c r="Z276" s="231">
        <f>AA264/Z253</f>
        <v>1</v>
      </c>
      <c r="AB276" s="228" t="s">
        <v>205</v>
      </c>
      <c r="AC276" s="231">
        <f>AD264/AC253</f>
        <v>0.44565551706337325</v>
      </c>
      <c r="AE276" s="228" t="s">
        <v>205</v>
      </c>
      <c r="AF276" s="231">
        <f>AG264/AF253</f>
        <v>0.29374673019500958</v>
      </c>
      <c r="AH276" s="228" t="s">
        <v>205</v>
      </c>
      <c r="AI276" s="231">
        <f>AJ264/AI253</f>
        <v>0</v>
      </c>
      <c r="AK276" s="228" t="s">
        <v>205</v>
      </c>
      <c r="AL276" s="231">
        <f>AM264/AL253</f>
        <v>0</v>
      </c>
      <c r="AN276" s="228" t="s">
        <v>205</v>
      </c>
      <c r="AO276" s="231" t="e">
        <f>AP264/AO253</f>
        <v>#DIV/0!</v>
      </c>
      <c r="AQ276" s="228" t="s">
        <v>205</v>
      </c>
      <c r="AR276" s="231" t="e">
        <f>AS264/AR253</f>
        <v>#DIV/0!</v>
      </c>
    </row>
    <row r="277" spans="7:50">
      <c r="G277" s="228" t="s">
        <v>244</v>
      </c>
      <c r="H277" s="231" t="e">
        <f t="shared" ref="H277:H284" si="285">I265/H254</f>
        <v>#DIV/0!</v>
      </c>
      <c r="J277" s="228" t="s">
        <v>244</v>
      </c>
      <c r="K277" s="231" t="e">
        <f t="shared" ref="K277:K284" si="286">L265/K254</f>
        <v>#DIV/0!</v>
      </c>
      <c r="M277" s="228" t="s">
        <v>244</v>
      </c>
      <c r="N277" s="231" t="e">
        <f t="shared" ref="N277:N284" si="287">O265/N254</f>
        <v>#DIV/0!</v>
      </c>
      <c r="P277" s="228" t="s">
        <v>244</v>
      </c>
      <c r="Q277" s="231" t="e">
        <f t="shared" ref="Q277:Q284" si="288">R265/Q254</f>
        <v>#DIV/0!</v>
      </c>
      <c r="S277" s="228" t="s">
        <v>244</v>
      </c>
      <c r="T277" s="231" t="e">
        <f t="shared" ref="T277:T284" si="289">U265/T254</f>
        <v>#DIV/0!</v>
      </c>
      <c r="V277" s="228" t="s">
        <v>244</v>
      </c>
      <c r="W277" s="231" t="e">
        <f t="shared" ref="W277:W284" si="290">X265/W254</f>
        <v>#DIV/0!</v>
      </c>
      <c r="Y277" s="228" t="s">
        <v>244</v>
      </c>
      <c r="Z277" s="231" t="e">
        <f t="shared" ref="Z277:Z284" si="291">AA265/Z254</f>
        <v>#DIV/0!</v>
      </c>
      <c r="AB277" s="228" t="s">
        <v>244</v>
      </c>
      <c r="AC277" s="231" t="e">
        <f t="shared" ref="AC277:AC284" si="292">AD265/AC254</f>
        <v>#DIV/0!</v>
      </c>
      <c r="AE277" s="228" t="s">
        <v>244</v>
      </c>
      <c r="AF277" s="231" t="e">
        <f t="shared" ref="AF277:AF284" si="293">AG265/AF254</f>
        <v>#DIV/0!</v>
      </c>
      <c r="AH277" s="228" t="s">
        <v>244</v>
      </c>
      <c r="AI277" s="231" t="e">
        <f t="shared" ref="AI277:AI284" si="294">AJ265/AI254</f>
        <v>#DIV/0!</v>
      </c>
      <c r="AK277" s="228" t="s">
        <v>244</v>
      </c>
      <c r="AL277" s="231" t="e">
        <f t="shared" ref="AL277:AL284" si="295">AM265/AL254</f>
        <v>#DIV/0!</v>
      </c>
      <c r="AN277" s="228" t="s">
        <v>244</v>
      </c>
      <c r="AO277" s="231" t="e">
        <f t="shared" ref="AO277:AO284" si="296">AP265/AO254</f>
        <v>#DIV/0!</v>
      </c>
      <c r="AQ277" s="228" t="s">
        <v>244</v>
      </c>
      <c r="AR277" s="231" t="e">
        <f t="shared" ref="AR277:AR284" si="297">AS265/AR254</f>
        <v>#DIV/0!</v>
      </c>
    </row>
    <row r="278" spans="7:50">
      <c r="G278" s="228" t="s">
        <v>230</v>
      </c>
      <c r="H278" s="231" t="e">
        <f t="shared" si="285"/>
        <v>#DIV/0!</v>
      </c>
      <c r="J278" s="228" t="s">
        <v>230</v>
      </c>
      <c r="K278" s="231" t="e">
        <f t="shared" si="286"/>
        <v>#DIV/0!</v>
      </c>
      <c r="M278" s="228" t="s">
        <v>230</v>
      </c>
      <c r="N278" s="231">
        <f>O266/N255</f>
        <v>0.99943873427435481</v>
      </c>
      <c r="P278" s="228" t="s">
        <v>230</v>
      </c>
      <c r="Q278" s="231" t="e">
        <f t="shared" si="288"/>
        <v>#DIV/0!</v>
      </c>
      <c r="S278" s="228" t="s">
        <v>230</v>
      </c>
      <c r="T278" s="231" t="e">
        <f t="shared" si="289"/>
        <v>#DIV/0!</v>
      </c>
      <c r="V278" s="228" t="s">
        <v>230</v>
      </c>
      <c r="W278" s="231" t="e">
        <f t="shared" si="290"/>
        <v>#DIV/0!</v>
      </c>
      <c r="Y278" s="228" t="s">
        <v>230</v>
      </c>
      <c r="Z278" s="231">
        <f t="shared" si="291"/>
        <v>1</v>
      </c>
      <c r="AB278" s="228" t="s">
        <v>230</v>
      </c>
      <c r="AC278" s="231" t="e">
        <f t="shared" si="292"/>
        <v>#DIV/0!</v>
      </c>
      <c r="AE278" s="228" t="s">
        <v>230</v>
      </c>
      <c r="AF278" s="231" t="e">
        <f t="shared" si="293"/>
        <v>#DIV/0!</v>
      </c>
      <c r="AH278" s="228" t="s">
        <v>230</v>
      </c>
      <c r="AI278" s="231" t="e">
        <f t="shared" si="294"/>
        <v>#DIV/0!</v>
      </c>
      <c r="AK278" s="228" t="s">
        <v>230</v>
      </c>
      <c r="AL278" s="231" t="e">
        <f t="shared" si="295"/>
        <v>#DIV/0!</v>
      </c>
      <c r="AN278" s="228" t="s">
        <v>230</v>
      </c>
      <c r="AO278" s="231" t="e">
        <f t="shared" si="296"/>
        <v>#DIV/0!</v>
      </c>
      <c r="AQ278" s="228" t="s">
        <v>230</v>
      </c>
      <c r="AR278" s="231" t="e">
        <f t="shared" si="297"/>
        <v>#DIV/0!</v>
      </c>
    </row>
    <row r="279" spans="7:50">
      <c r="G279" s="228" t="s">
        <v>245</v>
      </c>
      <c r="H279" s="231">
        <f t="shared" si="285"/>
        <v>0</v>
      </c>
      <c r="J279" s="228" t="s">
        <v>245</v>
      </c>
      <c r="K279" s="231" t="e">
        <f t="shared" si="286"/>
        <v>#DIV/0!</v>
      </c>
      <c r="M279" s="228" t="s">
        <v>245</v>
      </c>
      <c r="N279" s="231" t="e">
        <f t="shared" si="287"/>
        <v>#DIV/0!</v>
      </c>
      <c r="P279" s="228" t="s">
        <v>245</v>
      </c>
      <c r="Q279" s="231" t="e">
        <f t="shared" si="288"/>
        <v>#DIV/0!</v>
      </c>
      <c r="S279" s="228" t="s">
        <v>245</v>
      </c>
      <c r="T279" s="231" t="e">
        <f t="shared" si="289"/>
        <v>#DIV/0!</v>
      </c>
      <c r="V279" s="228" t="s">
        <v>245</v>
      </c>
      <c r="W279" s="231" t="e">
        <f t="shared" si="290"/>
        <v>#DIV/0!</v>
      </c>
      <c r="Y279" s="228" t="s">
        <v>245</v>
      </c>
      <c r="Z279" s="231" t="e">
        <f t="shared" si="291"/>
        <v>#DIV/0!</v>
      </c>
      <c r="AB279" s="228" t="s">
        <v>245</v>
      </c>
      <c r="AC279" s="231">
        <f t="shared" si="292"/>
        <v>0</v>
      </c>
      <c r="AE279" s="228" t="s">
        <v>245</v>
      </c>
      <c r="AF279" s="231" t="e">
        <f t="shared" si="293"/>
        <v>#DIV/0!</v>
      </c>
      <c r="AH279" s="228" t="s">
        <v>245</v>
      </c>
      <c r="AI279" s="231" t="e">
        <f t="shared" si="294"/>
        <v>#DIV/0!</v>
      </c>
      <c r="AK279" s="228" t="s">
        <v>245</v>
      </c>
      <c r="AL279" s="231" t="e">
        <f t="shared" si="295"/>
        <v>#DIV/0!</v>
      </c>
      <c r="AN279" s="228" t="s">
        <v>245</v>
      </c>
      <c r="AO279" s="231" t="e">
        <f t="shared" si="296"/>
        <v>#DIV/0!</v>
      </c>
      <c r="AQ279" s="228" t="s">
        <v>245</v>
      </c>
      <c r="AR279" s="231" t="e">
        <f t="shared" si="297"/>
        <v>#DIV/0!</v>
      </c>
    </row>
    <row r="280" spans="7:50">
      <c r="G280" s="228" t="s">
        <v>246</v>
      </c>
      <c r="H280" s="231" t="e">
        <f t="shared" si="285"/>
        <v>#DIV/0!</v>
      </c>
      <c r="J280" s="228" t="s">
        <v>246</v>
      </c>
      <c r="K280" s="231" t="e">
        <f t="shared" si="286"/>
        <v>#DIV/0!</v>
      </c>
      <c r="M280" s="228" t="s">
        <v>246</v>
      </c>
      <c r="N280" s="231" t="e">
        <f t="shared" si="287"/>
        <v>#DIV/0!</v>
      </c>
      <c r="P280" s="228" t="s">
        <v>246</v>
      </c>
      <c r="Q280" s="231" t="e">
        <f t="shared" si="288"/>
        <v>#DIV/0!</v>
      </c>
      <c r="S280" s="228" t="s">
        <v>246</v>
      </c>
      <c r="T280" s="231" t="e">
        <f t="shared" si="289"/>
        <v>#DIV/0!</v>
      </c>
      <c r="V280" s="228" t="s">
        <v>246</v>
      </c>
      <c r="W280" s="231" t="e">
        <f t="shared" si="290"/>
        <v>#DIV/0!</v>
      </c>
      <c r="Y280" s="228" t="s">
        <v>246</v>
      </c>
      <c r="Z280" s="231" t="e">
        <f t="shared" si="291"/>
        <v>#DIV/0!</v>
      </c>
      <c r="AB280" s="228" t="s">
        <v>246</v>
      </c>
      <c r="AC280" s="231" t="e">
        <f t="shared" si="292"/>
        <v>#DIV/0!</v>
      </c>
      <c r="AE280" s="228" t="s">
        <v>246</v>
      </c>
      <c r="AF280" s="231" t="e">
        <f t="shared" si="293"/>
        <v>#DIV/0!</v>
      </c>
      <c r="AH280" s="228" t="s">
        <v>246</v>
      </c>
      <c r="AI280" s="231" t="e">
        <f t="shared" si="294"/>
        <v>#DIV/0!</v>
      </c>
      <c r="AK280" s="228" t="s">
        <v>246</v>
      </c>
      <c r="AL280" s="231" t="e">
        <f t="shared" si="295"/>
        <v>#DIV/0!</v>
      </c>
      <c r="AN280" s="228" t="s">
        <v>246</v>
      </c>
      <c r="AO280" s="231" t="e">
        <f t="shared" si="296"/>
        <v>#DIV/0!</v>
      </c>
      <c r="AQ280" s="228" t="s">
        <v>246</v>
      </c>
      <c r="AR280" s="231" t="e">
        <f t="shared" si="297"/>
        <v>#DIV/0!</v>
      </c>
    </row>
    <row r="281" spans="7:50">
      <c r="G281" s="228" t="s">
        <v>655</v>
      </c>
      <c r="H281" s="231" t="e">
        <f t="shared" si="285"/>
        <v>#DIV/0!</v>
      </c>
      <c r="J281" s="228" t="s">
        <v>655</v>
      </c>
      <c r="K281" s="231" t="e">
        <f t="shared" si="286"/>
        <v>#DIV/0!</v>
      </c>
      <c r="M281" s="228" t="s">
        <v>655</v>
      </c>
      <c r="N281" s="231" t="e">
        <f t="shared" si="287"/>
        <v>#DIV/0!</v>
      </c>
      <c r="P281" s="228" t="s">
        <v>655</v>
      </c>
      <c r="Q281" s="231" t="e">
        <f t="shared" si="288"/>
        <v>#DIV/0!</v>
      </c>
      <c r="S281" s="228" t="s">
        <v>655</v>
      </c>
      <c r="T281" s="231" t="e">
        <f t="shared" si="289"/>
        <v>#DIV/0!</v>
      </c>
      <c r="V281" s="228" t="s">
        <v>655</v>
      </c>
      <c r="W281" s="231" t="e">
        <f t="shared" si="290"/>
        <v>#DIV/0!</v>
      </c>
      <c r="Y281" s="228" t="s">
        <v>655</v>
      </c>
      <c r="Z281" s="231" t="e">
        <f t="shared" si="291"/>
        <v>#DIV/0!</v>
      </c>
      <c r="AB281" s="228" t="s">
        <v>655</v>
      </c>
      <c r="AC281" s="231" t="e">
        <f t="shared" si="292"/>
        <v>#DIV/0!</v>
      </c>
      <c r="AE281" s="228" t="s">
        <v>655</v>
      </c>
      <c r="AF281" s="231" t="e">
        <f t="shared" si="293"/>
        <v>#DIV/0!</v>
      </c>
      <c r="AH281" s="228" t="s">
        <v>655</v>
      </c>
      <c r="AI281" s="231" t="e">
        <f t="shared" si="294"/>
        <v>#DIV/0!</v>
      </c>
      <c r="AK281" s="228" t="s">
        <v>655</v>
      </c>
      <c r="AL281" s="231" t="e">
        <f t="shared" si="295"/>
        <v>#DIV/0!</v>
      </c>
      <c r="AN281" s="228" t="s">
        <v>655</v>
      </c>
      <c r="AO281" s="231" t="e">
        <f t="shared" si="296"/>
        <v>#DIV/0!</v>
      </c>
      <c r="AQ281" s="228" t="s">
        <v>655</v>
      </c>
      <c r="AR281" s="231" t="e">
        <f t="shared" si="297"/>
        <v>#DIV/0!</v>
      </c>
    </row>
    <row r="282" spans="7:50">
      <c r="G282" s="228" t="s">
        <v>88</v>
      </c>
      <c r="H282" s="231">
        <f t="shared" si="285"/>
        <v>1</v>
      </c>
      <c r="J282" s="228" t="s">
        <v>88</v>
      </c>
      <c r="K282" s="231">
        <f t="shared" si="286"/>
        <v>1</v>
      </c>
      <c r="M282" s="228" t="s">
        <v>88</v>
      </c>
      <c r="N282" s="231" t="e">
        <f t="shared" si="287"/>
        <v>#DIV/0!</v>
      </c>
      <c r="P282" s="228" t="s">
        <v>88</v>
      </c>
      <c r="Q282" s="231" t="e">
        <f t="shared" si="288"/>
        <v>#DIV/0!</v>
      </c>
      <c r="S282" s="228" t="s">
        <v>88</v>
      </c>
      <c r="T282" s="231" t="e">
        <f t="shared" si="289"/>
        <v>#DIV/0!</v>
      </c>
      <c r="V282" s="228" t="s">
        <v>88</v>
      </c>
      <c r="W282" s="231" t="e">
        <f t="shared" si="290"/>
        <v>#DIV/0!</v>
      </c>
      <c r="Y282" s="228" t="s">
        <v>88</v>
      </c>
      <c r="Z282" s="231" t="e">
        <f t="shared" si="291"/>
        <v>#DIV/0!</v>
      </c>
      <c r="AB282" s="228" t="s">
        <v>88</v>
      </c>
      <c r="AC282" s="231" t="e">
        <f t="shared" si="292"/>
        <v>#DIV/0!</v>
      </c>
      <c r="AE282" s="228" t="s">
        <v>88</v>
      </c>
      <c r="AF282" s="231" t="e">
        <f t="shared" si="293"/>
        <v>#DIV/0!</v>
      </c>
      <c r="AH282" s="228" t="s">
        <v>88</v>
      </c>
      <c r="AI282" s="231" t="e">
        <f t="shared" si="294"/>
        <v>#DIV/0!</v>
      </c>
      <c r="AK282" s="228" t="s">
        <v>88</v>
      </c>
      <c r="AL282" s="231" t="e">
        <f t="shared" si="295"/>
        <v>#DIV/0!</v>
      </c>
      <c r="AN282" s="228" t="s">
        <v>88</v>
      </c>
      <c r="AO282" s="231" t="e">
        <f t="shared" si="296"/>
        <v>#DIV/0!</v>
      </c>
      <c r="AQ282" s="228" t="s">
        <v>88</v>
      </c>
      <c r="AR282" s="231" t="e">
        <f t="shared" si="297"/>
        <v>#DIV/0!</v>
      </c>
    </row>
    <row r="283" spans="7:50">
      <c r="G283" s="228" t="s">
        <v>248</v>
      </c>
      <c r="H283" s="231" t="e">
        <f t="shared" si="285"/>
        <v>#DIV/0!</v>
      </c>
      <c r="J283" s="228" t="s">
        <v>248</v>
      </c>
      <c r="K283" s="231" t="e">
        <f t="shared" si="286"/>
        <v>#DIV/0!</v>
      </c>
      <c r="M283" s="228" t="s">
        <v>248</v>
      </c>
      <c r="N283" s="231" t="e">
        <f t="shared" si="287"/>
        <v>#DIV/0!</v>
      </c>
      <c r="P283" s="228" t="s">
        <v>248</v>
      </c>
      <c r="Q283" s="231" t="e">
        <f t="shared" si="288"/>
        <v>#DIV/0!</v>
      </c>
      <c r="S283" s="228" t="s">
        <v>248</v>
      </c>
      <c r="T283" s="231" t="e">
        <f t="shared" si="289"/>
        <v>#DIV/0!</v>
      </c>
      <c r="V283" s="228" t="s">
        <v>248</v>
      </c>
      <c r="W283" s="231" t="e">
        <f t="shared" si="290"/>
        <v>#DIV/0!</v>
      </c>
      <c r="Y283" s="228" t="s">
        <v>248</v>
      </c>
      <c r="Z283" s="231" t="e">
        <f t="shared" si="291"/>
        <v>#DIV/0!</v>
      </c>
      <c r="AB283" s="228" t="s">
        <v>248</v>
      </c>
      <c r="AC283" s="231" t="e">
        <f t="shared" si="292"/>
        <v>#DIV/0!</v>
      </c>
      <c r="AE283" s="228" t="s">
        <v>248</v>
      </c>
      <c r="AF283" s="231" t="e">
        <f t="shared" si="293"/>
        <v>#DIV/0!</v>
      </c>
      <c r="AH283" s="228" t="s">
        <v>248</v>
      </c>
      <c r="AI283" s="231" t="e">
        <f t="shared" si="294"/>
        <v>#DIV/0!</v>
      </c>
      <c r="AK283" s="228" t="s">
        <v>248</v>
      </c>
      <c r="AL283" s="231" t="e">
        <f t="shared" si="295"/>
        <v>#DIV/0!</v>
      </c>
      <c r="AN283" s="228" t="s">
        <v>248</v>
      </c>
      <c r="AO283" s="231" t="e">
        <f t="shared" si="296"/>
        <v>#DIV/0!</v>
      </c>
      <c r="AQ283" s="228" t="s">
        <v>248</v>
      </c>
      <c r="AR283" s="231" t="e">
        <f t="shared" si="297"/>
        <v>#DIV/0!</v>
      </c>
    </row>
    <row r="284" spans="7:50">
      <c r="G284" s="228" t="s">
        <v>650</v>
      </c>
      <c r="H284" s="231" t="e">
        <f t="shared" si="285"/>
        <v>#DIV/0!</v>
      </c>
      <c r="J284" s="228" t="s">
        <v>650</v>
      </c>
      <c r="K284" s="231" t="e">
        <f t="shared" si="286"/>
        <v>#DIV/0!</v>
      </c>
      <c r="M284" s="228" t="s">
        <v>650</v>
      </c>
      <c r="N284" s="231" t="e">
        <f t="shared" si="287"/>
        <v>#DIV/0!</v>
      </c>
      <c r="P284" s="228" t="s">
        <v>650</v>
      </c>
      <c r="Q284" s="231" t="e">
        <f t="shared" si="288"/>
        <v>#DIV/0!</v>
      </c>
      <c r="S284" s="228" t="s">
        <v>650</v>
      </c>
      <c r="T284" s="231">
        <f t="shared" si="289"/>
        <v>1</v>
      </c>
      <c r="V284" s="228" t="s">
        <v>650</v>
      </c>
      <c r="W284" s="231" t="e">
        <f t="shared" si="290"/>
        <v>#DIV/0!</v>
      </c>
      <c r="Y284" s="228" t="s">
        <v>650</v>
      </c>
      <c r="Z284" s="231" t="e">
        <f t="shared" si="291"/>
        <v>#DIV/0!</v>
      </c>
      <c r="AB284" s="228" t="s">
        <v>650</v>
      </c>
      <c r="AC284" s="231">
        <f t="shared" si="292"/>
        <v>0</v>
      </c>
      <c r="AE284" s="228" t="s">
        <v>650</v>
      </c>
      <c r="AF284" s="231" t="e">
        <f t="shared" si="293"/>
        <v>#DIV/0!</v>
      </c>
      <c r="AH284" s="228" t="s">
        <v>650</v>
      </c>
      <c r="AI284" s="231" t="e">
        <f t="shared" si="294"/>
        <v>#DIV/0!</v>
      </c>
      <c r="AK284" s="228" t="s">
        <v>650</v>
      </c>
      <c r="AL284" s="231" t="e">
        <f t="shared" si="295"/>
        <v>#DIV/0!</v>
      </c>
      <c r="AN284" s="228" t="s">
        <v>650</v>
      </c>
      <c r="AO284" s="231" t="e">
        <f t="shared" si="296"/>
        <v>#DIV/0!</v>
      </c>
      <c r="AQ284" s="228" t="s">
        <v>650</v>
      </c>
      <c r="AR284" s="231" t="e">
        <f t="shared" si="297"/>
        <v>#DIV/0!</v>
      </c>
    </row>
    <row r="286" spans="7:50" ht="43.15">
      <c r="G286" s="234" t="s">
        <v>174</v>
      </c>
      <c r="H286" s="235" t="s">
        <v>175</v>
      </c>
      <c r="I286" s="235" t="s">
        <v>176</v>
      </c>
      <c r="J286" s="234" t="s">
        <v>174</v>
      </c>
      <c r="K286" s="235" t="s">
        <v>175</v>
      </c>
      <c r="L286" s="235" t="s">
        <v>176</v>
      </c>
      <c r="M286" s="234" t="s">
        <v>174</v>
      </c>
      <c r="N286" s="235" t="s">
        <v>175</v>
      </c>
      <c r="O286" s="235" t="s">
        <v>176</v>
      </c>
      <c r="P286" s="234" t="s">
        <v>174</v>
      </c>
      <c r="Q286" s="235" t="s">
        <v>175</v>
      </c>
      <c r="R286" s="235" t="s">
        <v>176</v>
      </c>
      <c r="S286" s="234" t="s">
        <v>174</v>
      </c>
      <c r="T286" s="235" t="s">
        <v>175</v>
      </c>
      <c r="U286" s="235" t="s">
        <v>176</v>
      </c>
      <c r="V286" s="234" t="s">
        <v>174</v>
      </c>
      <c r="W286" s="235" t="s">
        <v>175</v>
      </c>
      <c r="X286" s="235" t="s">
        <v>176</v>
      </c>
      <c r="Y286" s="234" t="s">
        <v>174</v>
      </c>
      <c r="Z286" s="235" t="s">
        <v>175</v>
      </c>
      <c r="AA286" s="235" t="s">
        <v>176</v>
      </c>
      <c r="AB286" s="234" t="s">
        <v>174</v>
      </c>
      <c r="AC286" s="235" t="s">
        <v>175</v>
      </c>
      <c r="AD286" s="235" t="s">
        <v>176</v>
      </c>
      <c r="AE286" s="234" t="s">
        <v>174</v>
      </c>
      <c r="AF286" s="235" t="s">
        <v>175</v>
      </c>
      <c r="AG286" s="235" t="s">
        <v>176</v>
      </c>
      <c r="AH286" s="234" t="s">
        <v>174</v>
      </c>
      <c r="AI286" s="235" t="s">
        <v>175</v>
      </c>
      <c r="AJ286" s="235" t="s">
        <v>176</v>
      </c>
      <c r="AK286" s="234" t="s">
        <v>174</v>
      </c>
      <c r="AL286" s="235" t="s">
        <v>175</v>
      </c>
      <c r="AM286" s="236" t="s">
        <v>176</v>
      </c>
      <c r="AN286" s="234" t="s">
        <v>174</v>
      </c>
      <c r="AO286" s="235" t="s">
        <v>175</v>
      </c>
      <c r="AP286" s="236" t="s">
        <v>176</v>
      </c>
      <c r="AQ286" s="234" t="s">
        <v>174</v>
      </c>
      <c r="AR286" s="235" t="s">
        <v>175</v>
      </c>
      <c r="AS286" s="236" t="s">
        <v>176</v>
      </c>
      <c r="AU286" s="145" t="s">
        <v>174</v>
      </c>
      <c r="AV286" s="228" t="s">
        <v>656</v>
      </c>
      <c r="AW286" s="228" t="s">
        <v>657</v>
      </c>
    </row>
    <row r="287" spans="7:50">
      <c r="G287" s="237" t="s">
        <v>178</v>
      </c>
      <c r="I287" s="171">
        <f>H287/$H$292</f>
        <v>0</v>
      </c>
      <c r="J287" s="237" t="s">
        <v>178</v>
      </c>
      <c r="K287" s="197"/>
      <c r="L287" s="171">
        <f>K287/$K$292</f>
        <v>0</v>
      </c>
      <c r="M287" s="237" t="s">
        <v>178</v>
      </c>
      <c r="O287" s="171">
        <f>N287/$N$292</f>
        <v>0</v>
      </c>
      <c r="P287" s="237" t="s">
        <v>178</v>
      </c>
      <c r="R287" s="171">
        <f>Q287/$Q$292</f>
        <v>0</v>
      </c>
      <c r="S287" s="237" t="s">
        <v>178</v>
      </c>
      <c r="U287" s="171">
        <f>T287/$T$292</f>
        <v>0</v>
      </c>
      <c r="V287" s="237" t="s">
        <v>178</v>
      </c>
      <c r="X287" s="171">
        <f>W287/$W$292</f>
        <v>0</v>
      </c>
      <c r="Y287" s="237" t="s">
        <v>178</v>
      </c>
      <c r="AA287" s="171">
        <f>Z287/$Z$292</f>
        <v>0</v>
      </c>
      <c r="AB287" s="237" t="s">
        <v>178</v>
      </c>
      <c r="AD287" s="171">
        <f>AC287/$AC$292</f>
        <v>0</v>
      </c>
      <c r="AE287" s="237" t="s">
        <v>178</v>
      </c>
      <c r="AG287" s="171">
        <f>AF287/$AF$292</f>
        <v>0</v>
      </c>
      <c r="AH287" s="237" t="s">
        <v>178</v>
      </c>
      <c r="AJ287" s="171" t="e">
        <f>AI287/$AI$292</f>
        <v>#DIV/0!</v>
      </c>
      <c r="AK287" s="237" t="s">
        <v>178</v>
      </c>
      <c r="AM287" s="256" t="e">
        <f>AL287/$AR$292</f>
        <v>#DIV/0!</v>
      </c>
      <c r="AN287" s="237" t="s">
        <v>178</v>
      </c>
      <c r="AP287" s="256" t="e">
        <f>AO287/$AR$292</f>
        <v>#DIV/0!</v>
      </c>
      <c r="AQ287" s="237" t="s">
        <v>178</v>
      </c>
      <c r="AS287" s="256" t="e">
        <f>AR287/$AR$292</f>
        <v>#DIV/0!</v>
      </c>
      <c r="AU287" s="145" t="s">
        <v>178</v>
      </c>
      <c r="AV287" s="233">
        <f>SUM(H287,K287,N287,Q287,T287,W287,Z287,AC287,AF287,AI287,AR287,AL287,AO287)</f>
        <v>0</v>
      </c>
      <c r="AW287" s="231">
        <f>AV287/$AV$292</f>
        <v>0</v>
      </c>
    </row>
    <row r="288" spans="7:50">
      <c r="G288" s="237" t="s">
        <v>179</v>
      </c>
      <c r="I288" s="171">
        <f t="shared" ref="I288:I291" si="298">H288/$H$292</f>
        <v>0</v>
      </c>
      <c r="J288" s="237" t="s">
        <v>179</v>
      </c>
      <c r="K288" s="197">
        <f>SUM(J128:J136)</f>
        <v>135000</v>
      </c>
      <c r="L288" s="171">
        <f t="shared" ref="L288:L291" si="299">K288/$K$292</f>
        <v>9.0016142894959156E-2</v>
      </c>
      <c r="M288" s="237" t="s">
        <v>179</v>
      </c>
      <c r="N288" s="56">
        <f>SUM(M18:M26)</f>
        <v>299978</v>
      </c>
      <c r="O288" s="171">
        <f t="shared" ref="O288:O291" si="300">N288/$N$292</f>
        <v>0.21660187388802885</v>
      </c>
      <c r="P288" s="237" t="s">
        <v>179</v>
      </c>
      <c r="Q288" s="56">
        <f>SUM(P128:P136)</f>
        <v>135000</v>
      </c>
      <c r="R288" s="171">
        <f t="shared" ref="R288:R291" si="301">Q288/$Q$292</f>
        <v>0.5357142857142857</v>
      </c>
      <c r="S288" s="237" t="s">
        <v>179</v>
      </c>
      <c r="T288" s="56">
        <f>SUM(S51:S59)</f>
        <v>68000</v>
      </c>
      <c r="U288" s="171">
        <f t="shared" ref="U288:U291" si="302">T288/$T$292</f>
        <v>6.9886947584789305E-2</v>
      </c>
      <c r="V288" s="237" t="s">
        <v>179</v>
      </c>
      <c r="X288" s="171">
        <f t="shared" ref="X288:X291" si="303">W288/$W$292</f>
        <v>0</v>
      </c>
      <c r="Y288" s="237" t="s">
        <v>179</v>
      </c>
      <c r="AA288" s="171">
        <f t="shared" ref="AA288:AA291" si="304">Z288/$Z$292</f>
        <v>0</v>
      </c>
      <c r="AB288" s="237" t="s">
        <v>179</v>
      </c>
      <c r="AC288" s="56">
        <f>SUM(AB51:AB59,AB128:AB136)</f>
        <v>2200000</v>
      </c>
      <c r="AD288" s="171">
        <f t="shared" ref="AD288:AD291" si="305">AC288/$AC$292</f>
        <v>0.83333333333333337</v>
      </c>
      <c r="AE288" s="237" t="s">
        <v>179</v>
      </c>
      <c r="AF288" s="56">
        <v>688000</v>
      </c>
      <c r="AG288" s="171">
        <f t="shared" ref="AG288:AG291" si="306">AF288/$AF$292</f>
        <v>0.38424012326959306</v>
      </c>
      <c r="AH288" s="237" t="s">
        <v>179</v>
      </c>
      <c r="AJ288" s="171" t="e">
        <f t="shared" ref="AJ288:AJ291" si="307">AI288/$AI$292</f>
        <v>#DIV/0!</v>
      </c>
      <c r="AK288" s="237" t="s">
        <v>179</v>
      </c>
      <c r="AM288" s="256" t="e">
        <f t="shared" ref="AM288:AM291" si="308">AL288/$AR$292</f>
        <v>#DIV/0!</v>
      </c>
      <c r="AN288" s="237" t="s">
        <v>179</v>
      </c>
      <c r="AP288" s="256" t="e">
        <f t="shared" ref="AP288:AP291" si="309">AO288/$AR$292</f>
        <v>#DIV/0!</v>
      </c>
      <c r="AQ288" s="237" t="s">
        <v>179</v>
      </c>
      <c r="AS288" s="256" t="e">
        <f t="shared" ref="AS288:AS291" si="310">AR288/$AR$292</f>
        <v>#DIV/0!</v>
      </c>
      <c r="AU288" s="145" t="s">
        <v>179</v>
      </c>
      <c r="AV288" s="233">
        <f>SUM(H288,K288,N288,Q288,T288,W288,Z288,AC288,AF288,AI288,AR288,AL288,AO288)</f>
        <v>3525978</v>
      </c>
      <c r="AW288" s="231">
        <f t="shared" ref="AW288:AW291" si="311">AV288/$AV$292</f>
        <v>0.30945791253976745</v>
      </c>
    </row>
    <row r="289" spans="7:49">
      <c r="G289" s="237" t="s">
        <v>180</v>
      </c>
      <c r="H289" s="56">
        <f>SUM(G196:G204,G161:G169,G95:G103,G229:G237)</f>
        <v>734611</v>
      </c>
      <c r="I289" s="171">
        <f t="shared" si="298"/>
        <v>0.90325059603072433</v>
      </c>
      <c r="J289" s="237" t="s">
        <v>180</v>
      </c>
      <c r="K289" s="197">
        <f>SUM(J196:J204)</f>
        <v>1241531</v>
      </c>
      <c r="L289" s="171">
        <f t="shared" si="299"/>
        <v>0.82783579188534473</v>
      </c>
      <c r="M289" s="237" t="s">
        <v>180</v>
      </c>
      <c r="N289" s="56">
        <f>SUM(N273,M40:M48,M7:M15)</f>
        <v>1084950</v>
      </c>
      <c r="O289" s="171">
        <f t="shared" si="300"/>
        <v>0.78339812611197113</v>
      </c>
      <c r="P289" s="237" t="s">
        <v>180</v>
      </c>
      <c r="Q289" s="56">
        <f>SUM(P95:P103)</f>
        <v>117000</v>
      </c>
      <c r="R289" s="171">
        <f t="shared" si="301"/>
        <v>0.4642857142857143</v>
      </c>
      <c r="S289" s="237" t="s">
        <v>180</v>
      </c>
      <c r="T289" s="56">
        <f>SUM(S185:S193,S117:S125,S84:S92,S73:S81,S62:S70)</f>
        <v>905000</v>
      </c>
      <c r="U289" s="171">
        <f t="shared" si="302"/>
        <v>0.93011305241521069</v>
      </c>
      <c r="V289" s="237" t="s">
        <v>180</v>
      </c>
      <c r="W289" s="56">
        <f>SUM(V106:V114)</f>
        <v>185200</v>
      </c>
      <c r="X289" s="171">
        <f t="shared" si="303"/>
        <v>1</v>
      </c>
      <c r="Y289" s="237" t="s">
        <v>180</v>
      </c>
      <c r="Z289" s="56">
        <f>SUM(Y117:Y125,Y29:Y37)</f>
        <v>1355344</v>
      </c>
      <c r="AA289" s="171">
        <f t="shared" si="304"/>
        <v>1</v>
      </c>
      <c r="AB289" s="237" t="s">
        <v>180</v>
      </c>
      <c r="AC289" s="56">
        <f>SUM(AB62:AB70,AB73:AB81,AB84:AB92,AB106:AB114,AB150:AB158,AB172:AB182,AB185:AB193)</f>
        <v>440000</v>
      </c>
      <c r="AD289" s="171">
        <f t="shared" si="305"/>
        <v>0.16666666666666666</v>
      </c>
      <c r="AE289" s="237" t="s">
        <v>180</v>
      </c>
      <c r="AF289" s="56">
        <f>SUM(AE40:AE48,AE62:AE70,AE150:AE158,AE172:AE182,AE73:AE81,AE106:AE114)</f>
        <v>1102547</v>
      </c>
      <c r="AG289" s="171">
        <f t="shared" si="306"/>
        <v>0.615759876730407</v>
      </c>
      <c r="AH289" s="237" t="s">
        <v>180</v>
      </c>
      <c r="AI289" s="56">
        <f>SUM(AH73:AH81,AH84:AH92,AH62:AH70)</f>
        <v>0</v>
      </c>
      <c r="AJ289" s="171" t="e">
        <f t="shared" si="307"/>
        <v>#DIV/0!</v>
      </c>
      <c r="AK289" s="237" t="s">
        <v>180</v>
      </c>
      <c r="AL289" s="56">
        <f>SUM(AK139:AK147,AK106:AK114)</f>
        <v>500000</v>
      </c>
      <c r="AM289" s="256">
        <f>AL289/$AL$292</f>
        <v>1</v>
      </c>
      <c r="AN289" s="237" t="s">
        <v>180</v>
      </c>
      <c r="AO289" s="56">
        <f>SUM(AN139:AN147)</f>
        <v>0</v>
      </c>
      <c r="AP289" s="256" t="e">
        <f t="shared" si="309"/>
        <v>#DIV/0!</v>
      </c>
      <c r="AQ289" s="237" t="s">
        <v>180</v>
      </c>
      <c r="AR289" s="56">
        <f>SUM(AQ139:AQ147)</f>
        <v>0</v>
      </c>
      <c r="AS289" s="256" t="e">
        <f t="shared" si="310"/>
        <v>#DIV/0!</v>
      </c>
      <c r="AU289" s="145" t="s">
        <v>180</v>
      </c>
      <c r="AV289" s="233">
        <f>SUM(H289,K289,N289,Q289,T289,W289,Z289,AC289,AF289,AI289,AR289,AL289,AO289)</f>
        <v>7666183</v>
      </c>
      <c r="AW289" s="231">
        <f t="shared" si="311"/>
        <v>0.67282353671175832</v>
      </c>
    </row>
    <row r="290" spans="7:49">
      <c r="G290" s="237" t="s">
        <v>181</v>
      </c>
      <c r="H290" s="56">
        <v>78686</v>
      </c>
      <c r="I290" s="171">
        <f t="shared" si="298"/>
        <v>9.6749403969275671E-2</v>
      </c>
      <c r="J290" s="237" t="s">
        <v>181</v>
      </c>
      <c r="K290" s="197">
        <v>123200</v>
      </c>
      <c r="L290" s="171">
        <f t="shared" si="299"/>
        <v>8.2148065219696059E-2</v>
      </c>
      <c r="M290" s="237" t="s">
        <v>181</v>
      </c>
      <c r="O290" s="171">
        <f t="shared" si="300"/>
        <v>0</v>
      </c>
      <c r="P290" s="237" t="s">
        <v>181</v>
      </c>
      <c r="R290" s="171">
        <f t="shared" si="301"/>
        <v>0</v>
      </c>
      <c r="S290" s="237" t="s">
        <v>181</v>
      </c>
      <c r="U290" s="171">
        <f t="shared" si="302"/>
        <v>0</v>
      </c>
      <c r="V290" s="237" t="s">
        <v>181</v>
      </c>
      <c r="X290" s="171">
        <f t="shared" si="303"/>
        <v>0</v>
      </c>
      <c r="Y290" s="237" t="s">
        <v>181</v>
      </c>
      <c r="AA290" s="171">
        <f t="shared" si="304"/>
        <v>0</v>
      </c>
      <c r="AB290" s="237" t="s">
        <v>181</v>
      </c>
      <c r="AD290" s="171">
        <f t="shared" si="305"/>
        <v>0</v>
      </c>
      <c r="AE290" s="237" t="s">
        <v>181</v>
      </c>
      <c r="AG290" s="171">
        <f t="shared" si="306"/>
        <v>0</v>
      </c>
      <c r="AH290" s="237" t="s">
        <v>181</v>
      </c>
      <c r="AJ290" s="171" t="e">
        <f t="shared" si="307"/>
        <v>#DIV/0!</v>
      </c>
      <c r="AK290" s="237" t="s">
        <v>181</v>
      </c>
      <c r="AM290" s="256" t="e">
        <f t="shared" si="308"/>
        <v>#DIV/0!</v>
      </c>
      <c r="AN290" s="237" t="s">
        <v>181</v>
      </c>
      <c r="AP290" s="256" t="e">
        <f t="shared" si="309"/>
        <v>#DIV/0!</v>
      </c>
      <c r="AQ290" s="237" t="s">
        <v>181</v>
      </c>
      <c r="AS290" s="256" t="e">
        <f t="shared" si="310"/>
        <v>#DIV/0!</v>
      </c>
      <c r="AU290" s="145" t="s">
        <v>181</v>
      </c>
      <c r="AV290" s="233">
        <f>SUM(H290,K290,N290,Q290,T290,W290,Z290,AC290,AF290,AI290,AR290,AL290,AO290)</f>
        <v>201886</v>
      </c>
      <c r="AW290" s="231">
        <f t="shared" si="311"/>
        <v>1.7718550748474182E-2</v>
      </c>
    </row>
    <row r="291" spans="7:49">
      <c r="G291" s="239" t="s">
        <v>41</v>
      </c>
      <c r="H291" s="240"/>
      <c r="I291" s="171">
        <f t="shared" si="298"/>
        <v>0</v>
      </c>
      <c r="J291" s="239" t="s">
        <v>41</v>
      </c>
      <c r="K291" s="257"/>
      <c r="L291" s="171">
        <f t="shared" si="299"/>
        <v>0</v>
      </c>
      <c r="M291" s="239" t="s">
        <v>41</v>
      </c>
      <c r="N291" s="240"/>
      <c r="O291" s="171">
        <f t="shared" si="300"/>
        <v>0</v>
      </c>
      <c r="P291" s="239" t="s">
        <v>41</v>
      </c>
      <c r="Q291" s="240"/>
      <c r="R291" s="171">
        <f t="shared" si="301"/>
        <v>0</v>
      </c>
      <c r="S291" s="239" t="s">
        <v>41</v>
      </c>
      <c r="T291" s="240"/>
      <c r="U291" s="171">
        <f t="shared" si="302"/>
        <v>0</v>
      </c>
      <c r="V291" s="239" t="s">
        <v>41</v>
      </c>
      <c r="W291" s="240"/>
      <c r="X291" s="171">
        <f t="shared" si="303"/>
        <v>0</v>
      </c>
      <c r="Y291" s="239" t="s">
        <v>41</v>
      </c>
      <c r="Z291" s="240"/>
      <c r="AA291" s="171">
        <f t="shared" si="304"/>
        <v>0</v>
      </c>
      <c r="AB291" s="239" t="s">
        <v>41</v>
      </c>
      <c r="AC291" s="240"/>
      <c r="AD291" s="171">
        <f t="shared" si="305"/>
        <v>0</v>
      </c>
      <c r="AE291" s="239" t="s">
        <v>41</v>
      </c>
      <c r="AF291" s="240"/>
      <c r="AG291" s="171">
        <f t="shared" si="306"/>
        <v>0</v>
      </c>
      <c r="AH291" s="239" t="s">
        <v>41</v>
      </c>
      <c r="AI291" s="240"/>
      <c r="AJ291" s="171" t="e">
        <f t="shared" si="307"/>
        <v>#DIV/0!</v>
      </c>
      <c r="AK291" s="239" t="s">
        <v>41</v>
      </c>
      <c r="AL291" s="240"/>
      <c r="AM291" s="256" t="e">
        <f t="shared" si="308"/>
        <v>#DIV/0!</v>
      </c>
      <c r="AN291" s="239" t="s">
        <v>41</v>
      </c>
      <c r="AO291" s="240"/>
      <c r="AP291" s="256" t="e">
        <f t="shared" si="309"/>
        <v>#DIV/0!</v>
      </c>
      <c r="AQ291" s="239" t="s">
        <v>41</v>
      </c>
      <c r="AR291" s="240"/>
      <c r="AS291" s="256" t="e">
        <f t="shared" si="310"/>
        <v>#DIV/0!</v>
      </c>
      <c r="AU291" s="145" t="s">
        <v>41</v>
      </c>
      <c r="AV291" s="233">
        <f>SUM(H291,K291,N291,Q291,T291,W291,Z291,AC291,AF291,AI291,AR291,AL291,AO291)</f>
        <v>0</v>
      </c>
      <c r="AW291" s="231">
        <f t="shared" si="311"/>
        <v>0</v>
      </c>
    </row>
    <row r="292" spans="7:49">
      <c r="G292" t="s">
        <v>182</v>
      </c>
      <c r="H292" s="197">
        <f>SUM(H287:H291)</f>
        <v>813297</v>
      </c>
      <c r="I292" s="171">
        <f>SUM(I287:I291)</f>
        <v>1</v>
      </c>
      <c r="J292" t="s">
        <v>182</v>
      </c>
      <c r="K292" s="197">
        <f>SUM(K287:K291)</f>
        <v>1499731</v>
      </c>
      <c r="L292" s="171">
        <f>SUM(L287:L291)</f>
        <v>1</v>
      </c>
      <c r="M292" t="s">
        <v>182</v>
      </c>
      <c r="N292" s="197">
        <f>SUM(N287:N291)</f>
        <v>1384928</v>
      </c>
      <c r="O292" s="171">
        <f>SUM(O287:O291)</f>
        <v>1</v>
      </c>
      <c r="P292" t="s">
        <v>182</v>
      </c>
      <c r="Q292" s="197">
        <f>SUM(Q287:Q291)</f>
        <v>252000</v>
      </c>
      <c r="R292" s="171">
        <f>SUM(R287:R291)</f>
        <v>1</v>
      </c>
      <c r="S292" t="s">
        <v>182</v>
      </c>
      <c r="T292" s="197">
        <f>SUM(T287:T291)</f>
        <v>973000</v>
      </c>
      <c r="U292" s="171">
        <f>SUM(U287:U291)</f>
        <v>1</v>
      </c>
      <c r="V292" t="s">
        <v>182</v>
      </c>
      <c r="W292" s="197">
        <f>SUM(W287:W291)</f>
        <v>185200</v>
      </c>
      <c r="X292" s="171">
        <f>SUM(X287:X291)</f>
        <v>1</v>
      </c>
      <c r="Y292" t="s">
        <v>182</v>
      </c>
      <c r="Z292" s="197">
        <f>SUM(Z287:Z291)</f>
        <v>1355344</v>
      </c>
      <c r="AA292" s="171">
        <f>SUM(AA287:AA291)</f>
        <v>1</v>
      </c>
      <c r="AB292" t="s">
        <v>182</v>
      </c>
      <c r="AC292" s="197">
        <f>SUM(AC287:AC291)</f>
        <v>2640000</v>
      </c>
      <c r="AD292" s="171">
        <f>SUM(AD287:AD291)</f>
        <v>1</v>
      </c>
      <c r="AE292" t="s">
        <v>182</v>
      </c>
      <c r="AF292" s="197">
        <f>SUM(AF287:AF291)</f>
        <v>1790547</v>
      </c>
      <c r="AG292" s="171">
        <f>SUM(AG287:AG291)</f>
        <v>1</v>
      </c>
      <c r="AH292" t="s">
        <v>182</v>
      </c>
      <c r="AI292" s="197">
        <f>SUM(AI287:AI291)</f>
        <v>0</v>
      </c>
      <c r="AJ292" s="171" t="e">
        <f>SUM(AJ287:AJ291)</f>
        <v>#DIV/0!</v>
      </c>
      <c r="AK292" t="s">
        <v>182</v>
      </c>
      <c r="AL292" s="197">
        <f>SUM(AL287:AL291)</f>
        <v>500000</v>
      </c>
      <c r="AM292" s="171" t="e">
        <f>SUM(AM287:AM291)</f>
        <v>#DIV/0!</v>
      </c>
      <c r="AN292" t="s">
        <v>182</v>
      </c>
      <c r="AO292" s="197">
        <f>SUM(AO287:AO291)</f>
        <v>0</v>
      </c>
      <c r="AP292" s="171" t="e">
        <f>SUM(AP287:AP291)</f>
        <v>#DIV/0!</v>
      </c>
      <c r="AQ292" t="s">
        <v>182</v>
      </c>
      <c r="AR292" s="197">
        <f>SUM(AR287:AR291)</f>
        <v>0</v>
      </c>
      <c r="AS292" s="171" t="e">
        <f>SUM(AS287:AS291)</f>
        <v>#DIV/0!</v>
      </c>
      <c r="AU292" s="145" t="s">
        <v>182</v>
      </c>
      <c r="AV292" s="233">
        <f>SUM(AV287:AV291)</f>
        <v>11394047</v>
      </c>
      <c r="AW292" s="231">
        <f>SUM(AW287:AW291)</f>
        <v>0.99999999999999989</v>
      </c>
    </row>
    <row r="293" spans="7:49">
      <c r="H293" s="197"/>
      <c r="I293" s="171"/>
      <c r="K293" s="197"/>
      <c r="L293" s="171"/>
      <c r="N293" s="197"/>
      <c r="O293" s="171"/>
      <c r="Q293" s="197"/>
      <c r="R293" s="171"/>
      <c r="T293" s="197"/>
      <c r="U293" s="171"/>
      <c r="W293" s="197"/>
      <c r="X293" s="171"/>
      <c r="Z293" s="197"/>
      <c r="AA293" s="171"/>
      <c r="AC293" s="197"/>
      <c r="AD293" s="171"/>
      <c r="AF293" s="197"/>
      <c r="AG293" s="171"/>
      <c r="AI293" s="197"/>
      <c r="AJ293" s="171"/>
      <c r="AL293" s="197"/>
      <c r="AM293" s="171"/>
      <c r="AO293" s="197"/>
      <c r="AP293" s="171"/>
      <c r="AR293" s="197"/>
      <c r="AS293" s="171"/>
    </row>
    <row r="294" spans="7:49" ht="43.15">
      <c r="G294" s="234" t="s">
        <v>174</v>
      </c>
      <c r="H294" s="235" t="s">
        <v>183</v>
      </c>
      <c r="I294" s="236" t="s">
        <v>658</v>
      </c>
      <c r="J294" s="234" t="s">
        <v>174</v>
      </c>
      <c r="K294" s="235" t="s">
        <v>183</v>
      </c>
      <c r="L294" s="236" t="s">
        <v>658</v>
      </c>
      <c r="M294" s="234" t="s">
        <v>174</v>
      </c>
      <c r="N294" s="235" t="s">
        <v>183</v>
      </c>
      <c r="O294" s="236" t="s">
        <v>658</v>
      </c>
      <c r="P294" s="234" t="s">
        <v>174</v>
      </c>
      <c r="Q294" s="235" t="s">
        <v>183</v>
      </c>
      <c r="R294" s="236" t="s">
        <v>658</v>
      </c>
      <c r="S294" s="234" t="s">
        <v>174</v>
      </c>
      <c r="T294" s="235" t="s">
        <v>183</v>
      </c>
      <c r="U294" s="236" t="s">
        <v>658</v>
      </c>
      <c r="V294" s="234" t="s">
        <v>174</v>
      </c>
      <c r="W294" s="235" t="s">
        <v>183</v>
      </c>
      <c r="X294" s="236" t="s">
        <v>658</v>
      </c>
      <c r="Y294" s="234" t="s">
        <v>174</v>
      </c>
      <c r="Z294" s="235" t="s">
        <v>183</v>
      </c>
      <c r="AA294" s="236" t="s">
        <v>658</v>
      </c>
      <c r="AB294" s="234" t="s">
        <v>174</v>
      </c>
      <c r="AC294" s="235" t="s">
        <v>183</v>
      </c>
      <c r="AD294" s="236" t="s">
        <v>658</v>
      </c>
      <c r="AE294" s="235" t="s">
        <v>174</v>
      </c>
      <c r="AF294" s="235" t="s">
        <v>183</v>
      </c>
      <c r="AG294" s="236" t="s">
        <v>658</v>
      </c>
      <c r="AH294" s="235" t="s">
        <v>174</v>
      </c>
      <c r="AI294" s="235" t="s">
        <v>183</v>
      </c>
      <c r="AJ294" s="236" t="s">
        <v>658</v>
      </c>
      <c r="AK294" s="235" t="s">
        <v>174</v>
      </c>
      <c r="AL294" s="235" t="s">
        <v>183</v>
      </c>
      <c r="AM294" s="236" t="s">
        <v>658</v>
      </c>
      <c r="AN294" s="235" t="s">
        <v>174</v>
      </c>
      <c r="AO294" s="235" t="s">
        <v>183</v>
      </c>
      <c r="AP294" s="236" t="s">
        <v>658</v>
      </c>
      <c r="AQ294" s="235" t="s">
        <v>174</v>
      </c>
      <c r="AR294" s="235" t="s">
        <v>183</v>
      </c>
      <c r="AS294" s="236" t="s">
        <v>658</v>
      </c>
      <c r="AU294" s="145" t="s">
        <v>174</v>
      </c>
      <c r="AV294" s="228" t="s">
        <v>659</v>
      </c>
      <c r="AW294" s="228" t="s">
        <v>658</v>
      </c>
    </row>
    <row r="295" spans="7:49">
      <c r="G295" s="237" t="s">
        <v>178</v>
      </c>
      <c r="I295" s="256">
        <f>H295/$H$300</f>
        <v>0</v>
      </c>
      <c r="J295" s="237" t="s">
        <v>178</v>
      </c>
      <c r="L295" s="256">
        <f>K295/$K$300</f>
        <v>0</v>
      </c>
      <c r="M295" s="237" t="s">
        <v>178</v>
      </c>
      <c r="O295" s="256">
        <f>N295/$N$300</f>
        <v>0</v>
      </c>
      <c r="P295" s="237" t="s">
        <v>178</v>
      </c>
      <c r="R295" s="256">
        <f>Q295/$Q$300</f>
        <v>0</v>
      </c>
      <c r="S295" s="237" t="s">
        <v>178</v>
      </c>
      <c r="U295" s="256">
        <f>T295/$T$300</f>
        <v>0</v>
      </c>
      <c r="V295" s="237" t="s">
        <v>178</v>
      </c>
      <c r="X295" s="256">
        <f>W295/$W$300</f>
        <v>0</v>
      </c>
      <c r="Y295" s="237" t="s">
        <v>178</v>
      </c>
      <c r="AA295" s="256">
        <f>Z295/$Z$300</f>
        <v>0</v>
      </c>
      <c r="AB295" s="237" t="s">
        <v>178</v>
      </c>
      <c r="AD295" s="256">
        <f>AC295/$AC$300</f>
        <v>0</v>
      </c>
      <c r="AE295" s="237" t="s">
        <v>178</v>
      </c>
      <c r="AG295" s="256">
        <f>AF295/$AF$300</f>
        <v>0</v>
      </c>
      <c r="AH295" s="237" t="s">
        <v>178</v>
      </c>
      <c r="AJ295" s="256">
        <f>AI295/$AI$300</f>
        <v>0</v>
      </c>
      <c r="AK295" s="237" t="s">
        <v>178</v>
      </c>
      <c r="AM295" s="256" t="e">
        <f>AL295/$AR$300</f>
        <v>#DIV/0!</v>
      </c>
      <c r="AN295" s="237" t="s">
        <v>178</v>
      </c>
      <c r="AP295" s="256" t="e">
        <f>AO295/$AR$300</f>
        <v>#DIV/0!</v>
      </c>
      <c r="AQ295" s="237" t="s">
        <v>178</v>
      </c>
      <c r="AS295" s="256" t="e">
        <f>AR295/$AR$300</f>
        <v>#DIV/0!</v>
      </c>
      <c r="AU295" s="145" t="s">
        <v>178</v>
      </c>
      <c r="AV295" s="145">
        <f>SUM(H295,K295,N295,Q295,T295,W295,Z295,AC295,AF295,AI295,AR295,AL295,AO295)</f>
        <v>0</v>
      </c>
      <c r="AW295" s="231">
        <f>AV295/$AV$300</f>
        <v>0</v>
      </c>
    </row>
    <row r="296" spans="7:49">
      <c r="G296" s="237" t="s">
        <v>179</v>
      </c>
      <c r="I296" s="256">
        <f t="shared" ref="I296:I299" si="312">H296/$H$300</f>
        <v>0</v>
      </c>
      <c r="J296" s="237" t="s">
        <v>179</v>
      </c>
      <c r="K296">
        <v>1</v>
      </c>
      <c r="L296" s="256">
        <f t="shared" ref="L296:L299" si="313">K296/$K$300</f>
        <v>0.33333333333333331</v>
      </c>
      <c r="M296" s="237" t="s">
        <v>179</v>
      </c>
      <c r="N296">
        <v>1</v>
      </c>
      <c r="O296" s="256">
        <f t="shared" ref="O296:O299" si="314">N296/$N$300</f>
        <v>0.25</v>
      </c>
      <c r="P296" s="237" t="s">
        <v>179</v>
      </c>
      <c r="Q296">
        <v>1</v>
      </c>
      <c r="R296" s="256">
        <f t="shared" ref="R296:R299" si="315">Q296/$Q$300</f>
        <v>0.5</v>
      </c>
      <c r="S296" s="237" t="s">
        <v>179</v>
      </c>
      <c r="T296">
        <v>1</v>
      </c>
      <c r="U296" s="256">
        <f t="shared" ref="U296:U299" si="316">T296/$T$300</f>
        <v>0.16666666666666666</v>
      </c>
      <c r="V296" s="237" t="s">
        <v>179</v>
      </c>
      <c r="X296" s="256">
        <f t="shared" ref="X296:X299" si="317">W296/$W$300</f>
        <v>0</v>
      </c>
      <c r="Y296" s="237" t="s">
        <v>179</v>
      </c>
      <c r="AA296" s="256">
        <f t="shared" ref="AA296:AA299" si="318">Z296/$Z$300</f>
        <v>0</v>
      </c>
      <c r="AB296" s="237" t="s">
        <v>179</v>
      </c>
      <c r="AC296">
        <v>2</v>
      </c>
      <c r="AD296" s="256">
        <f t="shared" ref="AD296:AD299" si="319">AC296/$AC$300</f>
        <v>0.22222222222222221</v>
      </c>
      <c r="AE296" s="237" t="s">
        <v>179</v>
      </c>
      <c r="AG296" s="256">
        <f t="shared" ref="AG296:AG299" si="320">AF296/$AF$300</f>
        <v>0</v>
      </c>
      <c r="AH296" s="237" t="s">
        <v>179</v>
      </c>
      <c r="AJ296" s="256">
        <f t="shared" ref="AJ296:AJ299" si="321">AI296/$AI$300</f>
        <v>0</v>
      </c>
      <c r="AK296" s="237" t="s">
        <v>179</v>
      </c>
      <c r="AM296" s="256" t="e">
        <f t="shared" ref="AM296:AM299" si="322">AL296/$AR$300</f>
        <v>#DIV/0!</v>
      </c>
      <c r="AN296" s="237" t="s">
        <v>179</v>
      </c>
      <c r="AP296" s="256" t="e">
        <f t="shared" ref="AP296:AP299" si="323">AO296/$AR$300</f>
        <v>#DIV/0!</v>
      </c>
      <c r="AQ296" s="237" t="s">
        <v>179</v>
      </c>
      <c r="AS296" s="256" t="e">
        <f t="shared" ref="AS296:AS299" si="324">AR296/$AR$300</f>
        <v>#DIV/0!</v>
      </c>
      <c r="AU296" s="145" t="s">
        <v>179</v>
      </c>
      <c r="AV296" s="145">
        <f t="shared" ref="AV296:AV298" si="325">SUM(H296,K296,N296,Q296,T296,W296,Z296,AC296,AF296,AI296,AR296,AL296,AO296)</f>
        <v>6</v>
      </c>
      <c r="AW296" s="231">
        <f t="shared" ref="AW296:AW299" si="326">AV296/$AV$300</f>
        <v>0.14285714285714285</v>
      </c>
    </row>
    <row r="297" spans="7:49">
      <c r="G297" s="237" t="s">
        <v>180</v>
      </c>
      <c r="H297">
        <v>4</v>
      </c>
      <c r="I297" s="256">
        <f t="shared" si="312"/>
        <v>0.8</v>
      </c>
      <c r="J297" s="237" t="s">
        <v>180</v>
      </c>
      <c r="K297">
        <v>1</v>
      </c>
      <c r="L297" s="256">
        <f t="shared" si="313"/>
        <v>0.33333333333333331</v>
      </c>
      <c r="M297" s="237" t="s">
        <v>180</v>
      </c>
      <c r="N297">
        <v>3</v>
      </c>
      <c r="O297" s="256">
        <f t="shared" si="314"/>
        <v>0.75</v>
      </c>
      <c r="P297" s="237" t="s">
        <v>180</v>
      </c>
      <c r="Q297">
        <v>1</v>
      </c>
      <c r="R297" s="256">
        <f t="shared" si="315"/>
        <v>0.5</v>
      </c>
      <c r="S297" s="237" t="s">
        <v>180</v>
      </c>
      <c r="T297">
        <v>5</v>
      </c>
      <c r="U297" s="256">
        <f t="shared" si="316"/>
        <v>0.83333333333333337</v>
      </c>
      <c r="V297" s="237" t="s">
        <v>180</v>
      </c>
      <c r="W297">
        <v>1</v>
      </c>
      <c r="X297" s="256">
        <f t="shared" si="317"/>
        <v>1</v>
      </c>
      <c r="Y297" s="237" t="s">
        <v>180</v>
      </c>
      <c r="Z297">
        <v>2</v>
      </c>
      <c r="AA297" s="256">
        <f t="shared" si="318"/>
        <v>1</v>
      </c>
      <c r="AB297" s="237" t="s">
        <v>180</v>
      </c>
      <c r="AC297">
        <v>7</v>
      </c>
      <c r="AD297" s="256">
        <f t="shared" si="319"/>
        <v>0.77777777777777779</v>
      </c>
      <c r="AE297" s="237" t="s">
        <v>180</v>
      </c>
      <c r="AF297">
        <v>5</v>
      </c>
      <c r="AG297" s="256">
        <f t="shared" si="320"/>
        <v>1</v>
      </c>
      <c r="AH297" s="237" t="s">
        <v>180</v>
      </c>
      <c r="AI297">
        <v>3</v>
      </c>
      <c r="AJ297" s="256">
        <f t="shared" si="321"/>
        <v>1</v>
      </c>
      <c r="AK297" s="237" t="s">
        <v>180</v>
      </c>
      <c r="AL297">
        <v>2</v>
      </c>
      <c r="AM297" s="256" t="e">
        <f t="shared" si="322"/>
        <v>#DIV/0!</v>
      </c>
      <c r="AN297" s="237" t="s">
        <v>180</v>
      </c>
      <c r="AP297" s="256" t="e">
        <f t="shared" si="323"/>
        <v>#DIV/0!</v>
      </c>
      <c r="AQ297" s="237" t="s">
        <v>180</v>
      </c>
      <c r="AS297" s="256" t="e">
        <f t="shared" si="324"/>
        <v>#DIV/0!</v>
      </c>
      <c r="AU297" s="145" t="s">
        <v>180</v>
      </c>
      <c r="AV297" s="145">
        <f>SUM(H297,K297,N297,Q297,T297,W297,Z297,AC297,AF297,AI297,AR297,AL297,AO297)</f>
        <v>34</v>
      </c>
      <c r="AW297" s="231">
        <f t="shared" si="326"/>
        <v>0.80952380952380953</v>
      </c>
    </row>
    <row r="298" spans="7:49">
      <c r="G298" s="237" t="s">
        <v>181</v>
      </c>
      <c r="H298">
        <v>1</v>
      </c>
      <c r="I298" s="256">
        <f t="shared" si="312"/>
        <v>0.2</v>
      </c>
      <c r="J298" s="237" t="s">
        <v>181</v>
      </c>
      <c r="K298">
        <v>1</v>
      </c>
      <c r="L298" s="256">
        <f t="shared" si="313"/>
        <v>0.33333333333333331</v>
      </c>
      <c r="M298" s="237" t="s">
        <v>181</v>
      </c>
      <c r="O298" s="256">
        <f t="shared" si="314"/>
        <v>0</v>
      </c>
      <c r="P298" s="237" t="s">
        <v>181</v>
      </c>
      <c r="R298" s="256">
        <f t="shared" si="315"/>
        <v>0</v>
      </c>
      <c r="S298" s="237" t="s">
        <v>181</v>
      </c>
      <c r="U298" s="256">
        <f t="shared" si="316"/>
        <v>0</v>
      </c>
      <c r="V298" s="237" t="s">
        <v>181</v>
      </c>
      <c r="X298" s="256">
        <f t="shared" si="317"/>
        <v>0</v>
      </c>
      <c r="Y298" s="237" t="s">
        <v>181</v>
      </c>
      <c r="AA298" s="256">
        <f t="shared" si="318"/>
        <v>0</v>
      </c>
      <c r="AB298" s="237" t="s">
        <v>181</v>
      </c>
      <c r="AD298" s="256">
        <f t="shared" si="319"/>
        <v>0</v>
      </c>
      <c r="AE298" t="s">
        <v>181</v>
      </c>
      <c r="AG298" s="256">
        <f t="shared" si="320"/>
        <v>0</v>
      </c>
      <c r="AH298" t="s">
        <v>181</v>
      </c>
      <c r="AJ298" s="256">
        <f t="shared" si="321"/>
        <v>0</v>
      </c>
      <c r="AK298" t="s">
        <v>181</v>
      </c>
      <c r="AM298" s="256" t="e">
        <f t="shared" si="322"/>
        <v>#DIV/0!</v>
      </c>
      <c r="AN298" t="s">
        <v>181</v>
      </c>
      <c r="AP298" s="256" t="e">
        <f t="shared" si="323"/>
        <v>#DIV/0!</v>
      </c>
      <c r="AQ298" t="s">
        <v>181</v>
      </c>
      <c r="AS298" s="256" t="e">
        <f t="shared" si="324"/>
        <v>#DIV/0!</v>
      </c>
      <c r="AU298" s="145" t="s">
        <v>181</v>
      </c>
      <c r="AV298" s="145">
        <f t="shared" si="325"/>
        <v>2</v>
      </c>
      <c r="AW298" s="231">
        <f t="shared" si="326"/>
        <v>4.7619047619047616E-2</v>
      </c>
    </row>
    <row r="299" spans="7:49">
      <c r="G299" s="239" t="s">
        <v>41</v>
      </c>
      <c r="H299" s="240"/>
      <c r="I299" s="256">
        <f t="shared" si="312"/>
        <v>0</v>
      </c>
      <c r="J299" s="239" t="s">
        <v>41</v>
      </c>
      <c r="K299" s="240"/>
      <c r="L299" s="256">
        <f t="shared" si="313"/>
        <v>0</v>
      </c>
      <c r="M299" s="239" t="s">
        <v>41</v>
      </c>
      <c r="N299" s="240"/>
      <c r="O299" s="256">
        <f t="shared" si="314"/>
        <v>0</v>
      </c>
      <c r="P299" s="239" t="s">
        <v>41</v>
      </c>
      <c r="Q299" s="240"/>
      <c r="R299" s="256">
        <f t="shared" si="315"/>
        <v>0</v>
      </c>
      <c r="S299" s="239" t="s">
        <v>41</v>
      </c>
      <c r="T299" s="240"/>
      <c r="U299" s="256">
        <f t="shared" si="316"/>
        <v>0</v>
      </c>
      <c r="V299" s="239" t="s">
        <v>41</v>
      </c>
      <c r="W299" s="240"/>
      <c r="X299" s="256">
        <f t="shared" si="317"/>
        <v>0</v>
      </c>
      <c r="Y299" s="239" t="s">
        <v>41</v>
      </c>
      <c r="Z299" s="240"/>
      <c r="AA299" s="256">
        <f t="shared" si="318"/>
        <v>0</v>
      </c>
      <c r="AB299" s="239" t="s">
        <v>41</v>
      </c>
      <c r="AC299" s="240"/>
      <c r="AD299" s="256">
        <f t="shared" si="319"/>
        <v>0</v>
      </c>
      <c r="AE299" s="240" t="s">
        <v>41</v>
      </c>
      <c r="AF299" s="240"/>
      <c r="AG299" s="256">
        <f t="shared" si="320"/>
        <v>0</v>
      </c>
      <c r="AH299" s="240" t="s">
        <v>41</v>
      </c>
      <c r="AI299" s="240"/>
      <c r="AJ299" s="256">
        <f t="shared" si="321"/>
        <v>0</v>
      </c>
      <c r="AK299" s="240" t="s">
        <v>41</v>
      </c>
      <c r="AL299" s="240"/>
      <c r="AM299" s="256" t="e">
        <f t="shared" si="322"/>
        <v>#DIV/0!</v>
      </c>
      <c r="AN299" s="240" t="s">
        <v>41</v>
      </c>
      <c r="AO299" s="240"/>
      <c r="AP299" s="256" t="e">
        <f t="shared" si="323"/>
        <v>#DIV/0!</v>
      </c>
      <c r="AQ299" s="240" t="s">
        <v>41</v>
      </c>
      <c r="AR299" s="240"/>
      <c r="AS299" s="256" t="e">
        <f t="shared" si="324"/>
        <v>#DIV/0!</v>
      </c>
      <c r="AU299" s="145" t="s">
        <v>41</v>
      </c>
      <c r="AV299" s="145">
        <f>SUM(H299,K299,N299,Q299,T299,W299,Z299,AC299,AF299,AI299,AR299,AL299,AO299)</f>
        <v>0</v>
      </c>
      <c r="AW299" s="231">
        <f t="shared" si="326"/>
        <v>0</v>
      </c>
    </row>
    <row r="300" spans="7:49">
      <c r="G300" t="s">
        <v>182</v>
      </c>
      <c r="H300">
        <f>SUM(H295:H299)</f>
        <v>5</v>
      </c>
      <c r="I300" s="171">
        <f>SUM(I295:I299)</f>
        <v>1</v>
      </c>
      <c r="J300" t="s">
        <v>182</v>
      </c>
      <c r="K300">
        <f>SUM(K295:K299)</f>
        <v>3</v>
      </c>
      <c r="L300" s="171">
        <f>SUM(L295:L299)</f>
        <v>1</v>
      </c>
      <c r="M300" t="s">
        <v>182</v>
      </c>
      <c r="N300">
        <f>SUM(N295:N299)</f>
        <v>4</v>
      </c>
      <c r="O300" s="171">
        <f>SUM(O295:O299)</f>
        <v>1</v>
      </c>
      <c r="P300" t="s">
        <v>182</v>
      </c>
      <c r="Q300">
        <f>SUM(Q295:Q299)</f>
        <v>2</v>
      </c>
      <c r="R300" s="171">
        <f>SUM(R295:R299)</f>
        <v>1</v>
      </c>
      <c r="S300" t="s">
        <v>182</v>
      </c>
      <c r="T300">
        <f>SUM(T295:T299)</f>
        <v>6</v>
      </c>
      <c r="U300" s="171">
        <f>SUM(U295:U299)</f>
        <v>1</v>
      </c>
      <c r="V300" t="s">
        <v>182</v>
      </c>
      <c r="W300">
        <f>SUM(W295:W299)</f>
        <v>1</v>
      </c>
      <c r="X300" s="171">
        <f>SUM(X295:X299)</f>
        <v>1</v>
      </c>
      <c r="Y300" t="s">
        <v>182</v>
      </c>
      <c r="Z300">
        <f>SUM(Z295:Z299)</f>
        <v>2</v>
      </c>
      <c r="AA300" s="171">
        <f>SUM(AA295:AA299)</f>
        <v>1</v>
      </c>
      <c r="AB300" t="s">
        <v>182</v>
      </c>
      <c r="AC300">
        <f>SUM(AC295:AC299)</f>
        <v>9</v>
      </c>
      <c r="AD300" s="171">
        <f>SUM(AD295:AD299)</f>
        <v>1</v>
      </c>
      <c r="AE300" t="s">
        <v>182</v>
      </c>
      <c r="AF300">
        <f>SUM(AF295:AF299)</f>
        <v>5</v>
      </c>
      <c r="AG300" s="171">
        <f>SUM(AG295:AG299)</f>
        <v>1</v>
      </c>
      <c r="AH300" t="s">
        <v>182</v>
      </c>
      <c r="AI300">
        <f>SUM(AI295:AI299)</f>
        <v>3</v>
      </c>
      <c r="AJ300" s="171">
        <f>SUM(AJ295:AJ299)</f>
        <v>1</v>
      </c>
      <c r="AK300" t="s">
        <v>182</v>
      </c>
      <c r="AL300">
        <f>SUM(AL295:AL299)</f>
        <v>2</v>
      </c>
      <c r="AM300" s="171" t="e">
        <f>SUM(AM295:AM299)</f>
        <v>#DIV/0!</v>
      </c>
      <c r="AN300" t="s">
        <v>182</v>
      </c>
      <c r="AO300">
        <f>SUM(AO295:AO299)</f>
        <v>0</v>
      </c>
      <c r="AP300" s="171" t="e">
        <f>SUM(AP295:AP299)</f>
        <v>#DIV/0!</v>
      </c>
      <c r="AQ300" t="s">
        <v>182</v>
      </c>
      <c r="AR300">
        <f>SUM(AR295:AR299)</f>
        <v>0</v>
      </c>
      <c r="AS300" s="171" t="e">
        <f>SUM(AS295:AS299)</f>
        <v>#DIV/0!</v>
      </c>
      <c r="AU300" s="145" t="s">
        <v>182</v>
      </c>
      <c r="AV300" s="145">
        <f>SUM(AV295:AV299)</f>
        <v>42</v>
      </c>
      <c r="AW300" s="231">
        <f>SUM(AW295:AW299)</f>
        <v>1</v>
      </c>
    </row>
    <row r="301" spans="7:49">
      <c r="I301" s="171"/>
      <c r="L301" s="171"/>
      <c r="O301" s="171"/>
      <c r="R301" s="171"/>
      <c r="U301" s="171"/>
      <c r="X301" s="171"/>
      <c r="AA301" s="171"/>
      <c r="AD301" s="171"/>
      <c r="AG301" s="171"/>
      <c r="AJ301" s="171"/>
      <c r="AM301" s="171"/>
      <c r="AP301" s="171"/>
      <c r="AS301" s="171"/>
    </row>
    <row r="302" spans="7:49" ht="57.6">
      <c r="G302" s="234" t="s">
        <v>186</v>
      </c>
      <c r="H302" s="235" t="s">
        <v>187</v>
      </c>
      <c r="I302" s="235" t="s">
        <v>188</v>
      </c>
      <c r="J302" s="234" t="s">
        <v>186</v>
      </c>
      <c r="K302" s="235" t="s">
        <v>187</v>
      </c>
      <c r="L302" s="235" t="s">
        <v>188</v>
      </c>
      <c r="M302" s="234" t="s">
        <v>186</v>
      </c>
      <c r="N302" s="235" t="s">
        <v>187</v>
      </c>
      <c r="O302" s="235" t="s">
        <v>188</v>
      </c>
      <c r="P302" s="234" t="s">
        <v>186</v>
      </c>
      <c r="Q302" s="235" t="s">
        <v>187</v>
      </c>
      <c r="R302" s="235" t="s">
        <v>188</v>
      </c>
      <c r="S302" s="234" t="s">
        <v>186</v>
      </c>
      <c r="T302" s="235" t="s">
        <v>187</v>
      </c>
      <c r="U302" s="235" t="s">
        <v>188</v>
      </c>
      <c r="V302" s="234" t="s">
        <v>186</v>
      </c>
      <c r="W302" s="235" t="s">
        <v>187</v>
      </c>
      <c r="X302" s="235" t="s">
        <v>188</v>
      </c>
      <c r="Y302" s="234" t="s">
        <v>186</v>
      </c>
      <c r="Z302" s="235" t="s">
        <v>187</v>
      </c>
      <c r="AA302" s="235" t="s">
        <v>188</v>
      </c>
      <c r="AB302" s="234" t="s">
        <v>186</v>
      </c>
      <c r="AC302" s="235" t="s">
        <v>187</v>
      </c>
      <c r="AD302" s="235" t="s">
        <v>188</v>
      </c>
      <c r="AE302" s="234" t="s">
        <v>186</v>
      </c>
      <c r="AF302" s="235" t="s">
        <v>187</v>
      </c>
      <c r="AG302" s="235" t="s">
        <v>188</v>
      </c>
      <c r="AH302" s="234" t="s">
        <v>186</v>
      </c>
      <c r="AI302" s="235" t="s">
        <v>187</v>
      </c>
      <c r="AJ302" s="235" t="s">
        <v>188</v>
      </c>
      <c r="AK302" s="234" t="s">
        <v>186</v>
      </c>
      <c r="AL302" s="235" t="s">
        <v>187</v>
      </c>
      <c r="AM302" s="236" t="s">
        <v>188</v>
      </c>
      <c r="AN302" s="234" t="s">
        <v>186</v>
      </c>
      <c r="AO302" s="235" t="s">
        <v>187</v>
      </c>
      <c r="AP302" s="236" t="s">
        <v>188</v>
      </c>
      <c r="AQ302" s="234" t="s">
        <v>186</v>
      </c>
      <c r="AR302" s="235" t="s">
        <v>187</v>
      </c>
      <c r="AS302" s="236" t="s">
        <v>188</v>
      </c>
      <c r="AU302" s="234" t="s">
        <v>186</v>
      </c>
      <c r="AV302" s="235" t="s">
        <v>660</v>
      </c>
      <c r="AW302" s="236" t="s">
        <v>661</v>
      </c>
    </row>
    <row r="303" spans="7:49">
      <c r="G303" s="239">
        <v>2.67</v>
      </c>
      <c r="H303" s="286">
        <f>G230+G234+(G197*0.66666)+G100</f>
        <v>448342.60797999997</v>
      </c>
      <c r="I303" s="285">
        <f>H303/H292</f>
        <v>0.55126553765721498</v>
      </c>
      <c r="J303" s="287">
        <f>1+0.5+0.66666</f>
        <v>2.1666600000000003</v>
      </c>
      <c r="K303" s="286">
        <f>(J212/2)+((J199+J200+J201)*0.66666)+J130</f>
        <v>1024279.05646</v>
      </c>
      <c r="L303" s="285">
        <f>K303/K292</f>
        <v>0.68297518452309114</v>
      </c>
      <c r="M303" s="287">
        <v>0.66666000000000003</v>
      </c>
      <c r="N303" s="241">
        <f>(M201*0.66666)</f>
        <v>69999.3</v>
      </c>
      <c r="O303" s="285">
        <f>N303/N292</f>
        <v>5.0543638369648099E-2</v>
      </c>
      <c r="P303" s="239">
        <v>2</v>
      </c>
      <c r="Q303" s="241">
        <f>P130+P100</f>
        <v>252000</v>
      </c>
      <c r="R303" s="285">
        <f>Q303/Q292</f>
        <v>1</v>
      </c>
      <c r="S303" s="239">
        <v>3</v>
      </c>
      <c r="T303" s="241">
        <f>S119+S75+S53</f>
        <v>305000</v>
      </c>
      <c r="U303" s="285">
        <f>T303/T292</f>
        <v>0.31346351490236385</v>
      </c>
      <c r="V303" s="239">
        <v>0</v>
      </c>
      <c r="W303" s="240"/>
      <c r="X303" s="285">
        <f>W303/W292</f>
        <v>0</v>
      </c>
      <c r="Y303" s="239">
        <v>1</v>
      </c>
      <c r="Z303" s="241">
        <f>Y122</f>
        <v>611000</v>
      </c>
      <c r="AA303" s="285">
        <f>Z303/Z292</f>
        <v>0.45080806053666078</v>
      </c>
      <c r="AB303" s="239">
        <v>3</v>
      </c>
      <c r="AC303" s="241">
        <f>AB133+AB76</f>
        <v>2200000</v>
      </c>
      <c r="AD303" s="285">
        <f>AC303/AC292</f>
        <v>0.83333333333333337</v>
      </c>
      <c r="AE303" s="239">
        <v>1</v>
      </c>
      <c r="AF303" s="241">
        <f>AF76</f>
        <v>0</v>
      </c>
      <c r="AG303" s="285">
        <f>AF303/AF292</f>
        <v>0</v>
      </c>
      <c r="AH303" s="239">
        <v>1</v>
      </c>
      <c r="AI303" s="241">
        <f>AH78</f>
        <v>0</v>
      </c>
      <c r="AJ303" s="285" t="e">
        <f>AI303/AI292</f>
        <v>#DIV/0!</v>
      </c>
      <c r="AK303" s="239">
        <v>0</v>
      </c>
      <c r="AL303" s="240"/>
      <c r="AM303" s="285">
        <f>AL303/AL292</f>
        <v>0</v>
      </c>
      <c r="AN303" s="239">
        <v>0</v>
      </c>
      <c r="AO303" s="240"/>
      <c r="AP303" s="285" t="e">
        <f>AO303/AO292</f>
        <v>#DIV/0!</v>
      </c>
      <c r="AQ303" s="239">
        <v>0</v>
      </c>
      <c r="AR303" s="240"/>
      <c r="AS303" s="285" t="e">
        <f>AR303/AR292</f>
        <v>#DIV/0!</v>
      </c>
      <c r="AU303" s="287">
        <f>SUM(AQ303,AH303,AE303,AB303,Y303,V303,S303,P303,M303,J303,G303,AK303,AN303)</f>
        <v>16.503320000000002</v>
      </c>
      <c r="AV303" s="241">
        <f>SUM(AR303,AI303,AF303,AC303,Z303,W303,T303,Q303,N303,K303,H303,AL303,AO303)</f>
        <v>4910620.9644399993</v>
      </c>
      <c r="AW303" s="256">
        <f>AV303/AV292</f>
        <v>0.43098128035104644</v>
      </c>
    </row>
    <row r="304" spans="7:49" ht="43.15">
      <c r="AW304" s="228" t="s">
        <v>256</v>
      </c>
    </row>
    <row r="305" spans="49:49">
      <c r="AW305" s="231">
        <v>0.21</v>
      </c>
    </row>
  </sheetData>
  <sheetProtection selectLockedCells="1"/>
  <mergeCells count="1146">
    <mergeCell ref="AK216:AK217"/>
    <mergeCell ref="AL216:AL217"/>
    <mergeCell ref="AM216:AM217"/>
    <mergeCell ref="AK227:AK228"/>
    <mergeCell ref="AL227:AL228"/>
    <mergeCell ref="AM227:AM228"/>
    <mergeCell ref="AK240:AM240"/>
    <mergeCell ref="AK243:AM243"/>
    <mergeCell ref="AL148:AL149"/>
    <mergeCell ref="AM148:AM149"/>
    <mergeCell ref="AK159:AK160"/>
    <mergeCell ref="AL159:AL160"/>
    <mergeCell ref="AM159:AM160"/>
    <mergeCell ref="AK170:AK171"/>
    <mergeCell ref="AL170:AL171"/>
    <mergeCell ref="AM170:AM171"/>
    <mergeCell ref="AK183:AK184"/>
    <mergeCell ref="AL183:AL184"/>
    <mergeCell ref="AM183:AM184"/>
    <mergeCell ref="AK194:AK195"/>
    <mergeCell ref="AL194:AL195"/>
    <mergeCell ref="AM194:AM195"/>
    <mergeCell ref="AK205:AK206"/>
    <mergeCell ref="AL205:AL206"/>
    <mergeCell ref="AM205:AM206"/>
    <mergeCell ref="AK82:AK83"/>
    <mergeCell ref="AL82:AL83"/>
    <mergeCell ref="AM82:AM83"/>
    <mergeCell ref="AK93:AK94"/>
    <mergeCell ref="AL93:AL94"/>
    <mergeCell ref="AM93:AM94"/>
    <mergeCell ref="AK104:AK105"/>
    <mergeCell ref="AL104:AL105"/>
    <mergeCell ref="AM104:AM105"/>
    <mergeCell ref="AK115:AK116"/>
    <mergeCell ref="AL115:AL116"/>
    <mergeCell ref="AM115:AM116"/>
    <mergeCell ref="AK126:AK127"/>
    <mergeCell ref="AL126:AL127"/>
    <mergeCell ref="AM126:AM127"/>
    <mergeCell ref="AK137:AK138"/>
    <mergeCell ref="AL137:AL138"/>
    <mergeCell ref="AM137:AM138"/>
    <mergeCell ref="AK4:AM4"/>
    <mergeCell ref="AK5:AK6"/>
    <mergeCell ref="AL5:AL6"/>
    <mergeCell ref="AM5:AM6"/>
    <mergeCell ref="AK16:AK17"/>
    <mergeCell ref="AL16:AL17"/>
    <mergeCell ref="AM16:AM17"/>
    <mergeCell ref="AK27:AK28"/>
    <mergeCell ref="AL27:AL28"/>
    <mergeCell ref="AM27:AM28"/>
    <mergeCell ref="AK38:AK39"/>
    <mergeCell ref="AL38:AL39"/>
    <mergeCell ref="AM38:AM39"/>
    <mergeCell ref="AK49:AK50"/>
    <mergeCell ref="AL49:AL50"/>
    <mergeCell ref="AM49:AM50"/>
    <mergeCell ref="AK60:AK61"/>
    <mergeCell ref="AL60:AL61"/>
    <mergeCell ref="AM60:AM61"/>
    <mergeCell ref="AN159:AN160"/>
    <mergeCell ref="AO159:AO160"/>
    <mergeCell ref="AP159:AP160"/>
    <mergeCell ref="AN170:AN171"/>
    <mergeCell ref="AO170:AO171"/>
    <mergeCell ref="AP170:AP171"/>
    <mergeCell ref="AN183:AN184"/>
    <mergeCell ref="AO183:AO184"/>
    <mergeCell ref="AP183:AP184"/>
    <mergeCell ref="AN194:AN195"/>
    <mergeCell ref="AO194:AO195"/>
    <mergeCell ref="AP194:AP195"/>
    <mergeCell ref="AN205:AN206"/>
    <mergeCell ref="AO205:AO206"/>
    <mergeCell ref="AP205:AP206"/>
    <mergeCell ref="AN216:AN217"/>
    <mergeCell ref="AO216:AO217"/>
    <mergeCell ref="AP216:AP217"/>
    <mergeCell ref="AN82:AN83"/>
    <mergeCell ref="AO82:AO83"/>
    <mergeCell ref="AP82:AP83"/>
    <mergeCell ref="AN93:AN94"/>
    <mergeCell ref="AO93:AO94"/>
    <mergeCell ref="AP93:AP94"/>
    <mergeCell ref="AN104:AN105"/>
    <mergeCell ref="AO104:AO105"/>
    <mergeCell ref="AP104:AP105"/>
    <mergeCell ref="AN115:AN116"/>
    <mergeCell ref="AO115:AO116"/>
    <mergeCell ref="AP115:AP116"/>
    <mergeCell ref="AN126:AN127"/>
    <mergeCell ref="AO126:AO127"/>
    <mergeCell ref="AP126:AP127"/>
    <mergeCell ref="AN137:AN138"/>
    <mergeCell ref="AO137:AO138"/>
    <mergeCell ref="AP137:AP138"/>
    <mergeCell ref="AN4:AP4"/>
    <mergeCell ref="AN5:AN6"/>
    <mergeCell ref="AO5:AO6"/>
    <mergeCell ref="AP5:AP6"/>
    <mergeCell ref="AN16:AN17"/>
    <mergeCell ref="AO16:AO17"/>
    <mergeCell ref="AP16:AP17"/>
    <mergeCell ref="AN27:AN28"/>
    <mergeCell ref="AO27:AO28"/>
    <mergeCell ref="AP27:AP28"/>
    <mergeCell ref="AN38:AN39"/>
    <mergeCell ref="AO38:AO39"/>
    <mergeCell ref="AP38:AP39"/>
    <mergeCell ref="AN49:AN50"/>
    <mergeCell ref="AO49:AO50"/>
    <mergeCell ref="AP49:AP50"/>
    <mergeCell ref="AN60:AN61"/>
    <mergeCell ref="AO60:AO61"/>
    <mergeCell ref="AP60:AP61"/>
    <mergeCell ref="B216:B217"/>
    <mergeCell ref="C216:C217"/>
    <mergeCell ref="D216:D217"/>
    <mergeCell ref="E216:E217"/>
    <mergeCell ref="B218:B226"/>
    <mergeCell ref="C218:C226"/>
    <mergeCell ref="D218:D226"/>
    <mergeCell ref="E218:E226"/>
    <mergeCell ref="AB216:AB217"/>
    <mergeCell ref="AC216:AC217"/>
    <mergeCell ref="AD216:AD217"/>
    <mergeCell ref="AE216:AE217"/>
    <mergeCell ref="AF216:AF217"/>
    <mergeCell ref="AG216:AG217"/>
    <mergeCell ref="AH216:AH217"/>
    <mergeCell ref="AI216:AI217"/>
    <mergeCell ref="AJ216:AJ217"/>
    <mergeCell ref="S216:S217"/>
    <mergeCell ref="T216:T217"/>
    <mergeCell ref="U216:U217"/>
    <mergeCell ref="V216:V217"/>
    <mergeCell ref="W216:W217"/>
    <mergeCell ref="X216:X217"/>
    <mergeCell ref="Y216:Y217"/>
    <mergeCell ref="Z216:Z217"/>
    <mergeCell ref="AA216:AA217"/>
    <mergeCell ref="J216:J217"/>
    <mergeCell ref="K216:K217"/>
    <mergeCell ref="L216:L217"/>
    <mergeCell ref="M216:M217"/>
    <mergeCell ref="F216:F217"/>
    <mergeCell ref="G216:G217"/>
    <mergeCell ref="H216:H217"/>
    <mergeCell ref="I216:I217"/>
    <mergeCell ref="A1:AU2"/>
    <mergeCell ref="A3:AU3"/>
    <mergeCell ref="A4:F4"/>
    <mergeCell ref="D185:D193"/>
    <mergeCell ref="E185:E193"/>
    <mergeCell ref="AT49:AT50"/>
    <mergeCell ref="AU49:AU50"/>
    <mergeCell ref="Y49:Y50"/>
    <mergeCell ref="Z49:Z50"/>
    <mergeCell ref="AA49:AA50"/>
    <mergeCell ref="AB49:AB50"/>
    <mergeCell ref="AC49:AC50"/>
    <mergeCell ref="AD49:AD50"/>
    <mergeCell ref="S49:S50"/>
    <mergeCell ref="T49:T50"/>
    <mergeCell ref="U49:U50"/>
    <mergeCell ref="V49:V50"/>
    <mergeCell ref="W49:W50"/>
    <mergeCell ref="T71:T72"/>
    <mergeCell ref="S82:S83"/>
    <mergeCell ref="T82:T83"/>
    <mergeCell ref="U82:U83"/>
    <mergeCell ref="V82:V83"/>
    <mergeCell ref="W82:W83"/>
    <mergeCell ref="X82:X83"/>
    <mergeCell ref="AF60:AF61"/>
    <mergeCell ref="AG60:AG61"/>
    <mergeCell ref="AB82:AB83"/>
    <mergeCell ref="AC82:AC83"/>
    <mergeCell ref="AH60:AH61"/>
    <mergeCell ref="E227:E228"/>
    <mergeCell ref="A218:A226"/>
    <mergeCell ref="C29:C37"/>
    <mergeCell ref="D29:D37"/>
    <mergeCell ref="E29:E37"/>
    <mergeCell ref="D38:D39"/>
    <mergeCell ref="C227:C228"/>
    <mergeCell ref="AD71:AD72"/>
    <mergeCell ref="Y71:Y72"/>
    <mergeCell ref="AU71:AU72"/>
    <mergeCell ref="AC71:AC72"/>
    <mergeCell ref="AQ216:AQ217"/>
    <mergeCell ref="AR216:AR217"/>
    <mergeCell ref="AS216:AS217"/>
    <mergeCell ref="AT216:AT217"/>
    <mergeCell ref="AU216:AU217"/>
    <mergeCell ref="C49:C50"/>
    <mergeCell ref="D49:D50"/>
    <mergeCell ref="C172:C182"/>
    <mergeCell ref="B170:B171"/>
    <mergeCell ref="C170:C171"/>
    <mergeCell ref="C51:C59"/>
    <mergeCell ref="D51:D59"/>
    <mergeCell ref="E51:E59"/>
    <mergeCell ref="C60:C61"/>
    <mergeCell ref="D60:D61"/>
    <mergeCell ref="E60:E61"/>
    <mergeCell ref="AH49:AH50"/>
    <mergeCell ref="AE49:AE50"/>
    <mergeCell ref="AF49:AF50"/>
    <mergeCell ref="AG49:AG50"/>
    <mergeCell ref="Y82:Y83"/>
    <mergeCell ref="A227:A228"/>
    <mergeCell ref="A229:A237"/>
    <mergeCell ref="A159:A160"/>
    <mergeCell ref="A161:A169"/>
    <mergeCell ref="A170:A171"/>
    <mergeCell ref="A172:A182"/>
    <mergeCell ref="A27:A28"/>
    <mergeCell ref="A29:A37"/>
    <mergeCell ref="A126:A127"/>
    <mergeCell ref="A128:A136"/>
    <mergeCell ref="A194:A195"/>
    <mergeCell ref="A196:A204"/>
    <mergeCell ref="A18:A26"/>
    <mergeCell ref="A205:A206"/>
    <mergeCell ref="A207:A215"/>
    <mergeCell ref="A104:A105"/>
    <mergeCell ref="A106:A114"/>
    <mergeCell ref="A185:A193"/>
    <mergeCell ref="A150:A158"/>
    <mergeCell ref="A216:A217"/>
    <mergeCell ref="A5:A6"/>
    <mergeCell ref="A7:A15"/>
    <mergeCell ref="A115:A116"/>
    <mergeCell ref="A117:A125"/>
    <mergeCell ref="A82:A83"/>
    <mergeCell ref="A84:A92"/>
    <mergeCell ref="A93:A94"/>
    <mergeCell ref="A95:A103"/>
    <mergeCell ref="A183:A184"/>
    <mergeCell ref="A60:A61"/>
    <mergeCell ref="A38:A39"/>
    <mergeCell ref="A40:A48"/>
    <mergeCell ref="A49:A50"/>
    <mergeCell ref="A51:A59"/>
    <mergeCell ref="A71:A72"/>
    <mergeCell ref="A73:A81"/>
    <mergeCell ref="B49:B50"/>
    <mergeCell ref="A16:A17"/>
    <mergeCell ref="A148:A149"/>
    <mergeCell ref="A62:A70"/>
    <mergeCell ref="B60:B61"/>
    <mergeCell ref="B29:B37"/>
    <mergeCell ref="B51:B59"/>
    <mergeCell ref="B16:B17"/>
    <mergeCell ref="B104:B105"/>
    <mergeCell ref="B18:B26"/>
    <mergeCell ref="E249:F249"/>
    <mergeCell ref="E244:F244"/>
    <mergeCell ref="E241:F241"/>
    <mergeCell ref="E248:F248"/>
    <mergeCell ref="E247:F247"/>
    <mergeCell ref="E246:F246"/>
    <mergeCell ref="E245:F245"/>
    <mergeCell ref="E243:F243"/>
    <mergeCell ref="B82:B83"/>
    <mergeCell ref="C82:C83"/>
    <mergeCell ref="D82:D83"/>
    <mergeCell ref="E82:E83"/>
    <mergeCell ref="F82:F83"/>
    <mergeCell ref="B185:B193"/>
    <mergeCell ref="C185:C193"/>
    <mergeCell ref="C159:C160"/>
    <mergeCell ref="D159:D160"/>
    <mergeCell ref="E159:E160"/>
    <mergeCell ref="F159:F160"/>
    <mergeCell ref="B161:B169"/>
    <mergeCell ref="C161:C169"/>
    <mergeCell ref="D161:D169"/>
    <mergeCell ref="E161:E169"/>
    <mergeCell ref="B172:B182"/>
    <mergeCell ref="B95:B103"/>
    <mergeCell ref="C95:C103"/>
    <mergeCell ref="D95:D103"/>
    <mergeCell ref="E95:E103"/>
    <mergeCell ref="E240:F240"/>
    <mergeCell ref="B159:B160"/>
    <mergeCell ref="B227:B228"/>
    <mergeCell ref="D227:D228"/>
    <mergeCell ref="G240:I240"/>
    <mergeCell ref="E242:F242"/>
    <mergeCell ref="AE243:AG243"/>
    <mergeCell ref="AT243:AU243"/>
    <mergeCell ref="M243:O243"/>
    <mergeCell ref="P243:R243"/>
    <mergeCell ref="S243:U243"/>
    <mergeCell ref="V243:X243"/>
    <mergeCell ref="Y243:AA243"/>
    <mergeCell ref="AB243:AD243"/>
    <mergeCell ref="AB240:AD240"/>
    <mergeCell ref="AE240:AG240"/>
    <mergeCell ref="AT240:AU240"/>
    <mergeCell ref="AH243:AJ243"/>
    <mergeCell ref="AQ240:AS240"/>
    <mergeCell ref="AQ243:AS243"/>
    <mergeCell ref="G243:I243"/>
    <mergeCell ref="J243:L243"/>
    <mergeCell ref="J240:L240"/>
    <mergeCell ref="M240:O240"/>
    <mergeCell ref="P240:R240"/>
    <mergeCell ref="S240:U240"/>
    <mergeCell ref="V240:X240"/>
    <mergeCell ref="Y240:AA240"/>
    <mergeCell ref="AH240:AJ240"/>
    <mergeCell ref="AN240:AP240"/>
    <mergeCell ref="AN243:AP243"/>
    <mergeCell ref="AT60:AT61"/>
    <mergeCell ref="AU60:AU61"/>
    <mergeCell ref="B62:B70"/>
    <mergeCell ref="C62:C70"/>
    <mergeCell ref="D62:D70"/>
    <mergeCell ref="E62:E70"/>
    <mergeCell ref="Y60:Y61"/>
    <mergeCell ref="Z60:Z61"/>
    <mergeCell ref="AA60:AA61"/>
    <mergeCell ref="AB60:AB61"/>
    <mergeCell ref="AC60:AC61"/>
    <mergeCell ref="AD60:AD61"/>
    <mergeCell ref="S60:S61"/>
    <mergeCell ref="T60:T61"/>
    <mergeCell ref="AE71:AE72"/>
    <mergeCell ref="M71:M72"/>
    <mergeCell ref="AH71:AH72"/>
    <mergeCell ref="C71:C72"/>
    <mergeCell ref="AR71:AR72"/>
    <mergeCell ref="AS71:AS72"/>
    <mergeCell ref="AG71:AG72"/>
    <mergeCell ref="AE60:AE61"/>
    <mergeCell ref="AA71:AA72"/>
    <mergeCell ref="AB71:AB72"/>
    <mergeCell ref="S71:S72"/>
    <mergeCell ref="AN71:AN72"/>
    <mergeCell ref="AO71:AO72"/>
    <mergeCell ref="AP71:AP72"/>
    <mergeCell ref="AK71:AK72"/>
    <mergeCell ref="AL71:AL72"/>
    <mergeCell ref="AM71:AM72"/>
    <mergeCell ref="AU82:AU83"/>
    <mergeCell ref="B84:B92"/>
    <mergeCell ref="C84:C92"/>
    <mergeCell ref="D84:D92"/>
    <mergeCell ref="E84:E92"/>
    <mergeCell ref="AD82:AD83"/>
    <mergeCell ref="Q82:Q83"/>
    <mergeCell ref="R82:R83"/>
    <mergeCell ref="G82:G83"/>
    <mergeCell ref="F104:F105"/>
    <mergeCell ref="AE93:AE94"/>
    <mergeCell ref="M82:M83"/>
    <mergeCell ref="N82:N83"/>
    <mergeCell ref="AU115:AU116"/>
    <mergeCell ref="AF115:AF116"/>
    <mergeCell ref="AG115:AG116"/>
    <mergeCell ref="AF82:AF83"/>
    <mergeCell ref="AG82:AG83"/>
    <mergeCell ref="J82:J83"/>
    <mergeCell ref="M93:M94"/>
    <mergeCell ref="N93:N94"/>
    <mergeCell ref="J104:J105"/>
    <mergeCell ref="K104:K105"/>
    <mergeCell ref="B93:B94"/>
    <mergeCell ref="C93:C94"/>
    <mergeCell ref="D93:D94"/>
    <mergeCell ref="E93:E94"/>
    <mergeCell ref="F93:F94"/>
    <mergeCell ref="AU93:AU94"/>
    <mergeCell ref="AF93:AF94"/>
    <mergeCell ref="AR93:AR94"/>
    <mergeCell ref="AS93:AS94"/>
    <mergeCell ref="AD93:AD94"/>
    <mergeCell ref="AU159:AU160"/>
    <mergeCell ref="AC159:AC160"/>
    <mergeCell ref="AD159:AD160"/>
    <mergeCell ref="AG170:AG171"/>
    <mergeCell ref="AT170:AT171"/>
    <mergeCell ref="AU170:AU171"/>
    <mergeCell ref="AC170:AC171"/>
    <mergeCell ref="R183:R184"/>
    <mergeCell ref="AE183:AE184"/>
    <mergeCell ref="AF183:AF184"/>
    <mergeCell ref="AG183:AG184"/>
    <mergeCell ref="AT183:AT184"/>
    <mergeCell ref="AU183:AU184"/>
    <mergeCell ref="AC183:AC184"/>
    <mergeCell ref="AD183:AD184"/>
    <mergeCell ref="AF159:AF160"/>
    <mergeCell ref="AG159:AG160"/>
    <mergeCell ref="AF170:AF171"/>
    <mergeCell ref="AS159:AS160"/>
    <mergeCell ref="Y183:Y184"/>
    <mergeCell ref="Z183:Z184"/>
    <mergeCell ref="AA183:AA184"/>
    <mergeCell ref="S183:S184"/>
    <mergeCell ref="AE159:AE160"/>
    <mergeCell ref="R159:R160"/>
    <mergeCell ref="AB183:AB184"/>
    <mergeCell ref="AE170:AE171"/>
    <mergeCell ref="AQ170:AQ171"/>
    <mergeCell ref="AR170:AR171"/>
    <mergeCell ref="AS170:AS171"/>
    <mergeCell ref="AQ183:AQ184"/>
    <mergeCell ref="H170:H171"/>
    <mergeCell ref="O159:O160"/>
    <mergeCell ref="Y170:Y171"/>
    <mergeCell ref="Z170:Z171"/>
    <mergeCell ref="AA170:AA171"/>
    <mergeCell ref="AB170:AB171"/>
    <mergeCell ref="T183:T184"/>
    <mergeCell ref="U183:U184"/>
    <mergeCell ref="V183:V184"/>
    <mergeCell ref="W183:W184"/>
    <mergeCell ref="X183:X184"/>
    <mergeCell ref="R170:R171"/>
    <mergeCell ref="AT82:AT83"/>
    <mergeCell ref="AT104:AT105"/>
    <mergeCell ref="Y115:Y116"/>
    <mergeCell ref="AT159:AT160"/>
    <mergeCell ref="AB126:AB127"/>
    <mergeCell ref="AC126:AC127"/>
    <mergeCell ref="AD126:AD127"/>
    <mergeCell ref="S126:S127"/>
    <mergeCell ref="T126:T127"/>
    <mergeCell ref="O93:O94"/>
    <mergeCell ref="P93:P94"/>
    <mergeCell ref="Q93:Q94"/>
    <mergeCell ref="AB93:AB94"/>
    <mergeCell ref="AC93:AC94"/>
    <mergeCell ref="S93:S94"/>
    <mergeCell ref="T93:T94"/>
    <mergeCell ref="U93:U94"/>
    <mergeCell ref="V93:V94"/>
    <mergeCell ref="W93:W94"/>
    <mergeCell ref="X93:X94"/>
    <mergeCell ref="K170:K171"/>
    <mergeCell ref="L170:L171"/>
    <mergeCell ref="G159:G160"/>
    <mergeCell ref="H159:H160"/>
    <mergeCell ref="I159:I160"/>
    <mergeCell ref="J159:J160"/>
    <mergeCell ref="K159:K160"/>
    <mergeCell ref="L159:L160"/>
    <mergeCell ref="P159:P160"/>
    <mergeCell ref="Q159:Q160"/>
    <mergeCell ref="AD170:AD171"/>
    <mergeCell ref="S170:S171"/>
    <mergeCell ref="W170:W171"/>
    <mergeCell ref="X170:X171"/>
    <mergeCell ref="Y159:Y160"/>
    <mergeCell ref="Z159:Z160"/>
    <mergeCell ref="AA159:AA160"/>
    <mergeCell ref="AB159:AB160"/>
    <mergeCell ref="S159:S160"/>
    <mergeCell ref="T159:T160"/>
    <mergeCell ref="U159:U160"/>
    <mergeCell ref="V159:V160"/>
    <mergeCell ref="W159:W160"/>
    <mergeCell ref="X159:X160"/>
    <mergeCell ref="M159:M160"/>
    <mergeCell ref="N159:N160"/>
    <mergeCell ref="U170:U171"/>
    <mergeCell ref="V170:V171"/>
    <mergeCell ref="M170:M171"/>
    <mergeCell ref="N170:N171"/>
    <mergeCell ref="O170:O171"/>
    <mergeCell ref="P170:P171"/>
    <mergeCell ref="AE205:AE206"/>
    <mergeCell ref="R205:R206"/>
    <mergeCell ref="F227:F228"/>
    <mergeCell ref="W227:W228"/>
    <mergeCell ref="X227:X228"/>
    <mergeCell ref="D170:D171"/>
    <mergeCell ref="E170:E171"/>
    <mergeCell ref="B229:B237"/>
    <mergeCell ref="C229:C237"/>
    <mergeCell ref="D229:D237"/>
    <mergeCell ref="E229:E237"/>
    <mergeCell ref="G183:G184"/>
    <mergeCell ref="F170:F171"/>
    <mergeCell ref="D172:D182"/>
    <mergeCell ref="E172:E182"/>
    <mergeCell ref="G170:G171"/>
    <mergeCell ref="B183:B184"/>
    <mergeCell ref="C183:C184"/>
    <mergeCell ref="H183:H184"/>
    <mergeCell ref="I183:I184"/>
    <mergeCell ref="D183:D184"/>
    <mergeCell ref="E183:E184"/>
    <mergeCell ref="F183:F184"/>
    <mergeCell ref="T170:T171"/>
    <mergeCell ref="P183:P184"/>
    <mergeCell ref="Q183:Q184"/>
    <mergeCell ref="N216:N217"/>
    <mergeCell ref="O216:O217"/>
    <mergeCell ref="P216:P217"/>
    <mergeCell ref="Q216:Q217"/>
    <mergeCell ref="I170:I171"/>
    <mergeCell ref="J170:J171"/>
    <mergeCell ref="AF227:AF228"/>
    <mergeCell ref="AG227:AG228"/>
    <mergeCell ref="AT227:AT228"/>
    <mergeCell ref="AU227:AU228"/>
    <mergeCell ref="AD227:AD228"/>
    <mergeCell ref="R227:R228"/>
    <mergeCell ref="G227:G228"/>
    <mergeCell ref="H227:H228"/>
    <mergeCell ref="I227:I228"/>
    <mergeCell ref="J227:J228"/>
    <mergeCell ref="K227:K228"/>
    <mergeCell ref="L227:L228"/>
    <mergeCell ref="AE227:AE228"/>
    <mergeCell ref="AQ227:AQ228"/>
    <mergeCell ref="AR227:AR228"/>
    <mergeCell ref="AS227:AS228"/>
    <mergeCell ref="Z227:Z228"/>
    <mergeCell ref="AA227:AA228"/>
    <mergeCell ref="AB227:AB228"/>
    <mergeCell ref="AC227:AC228"/>
    <mergeCell ref="S227:S228"/>
    <mergeCell ref="T227:T228"/>
    <mergeCell ref="U227:U228"/>
    <mergeCell ref="V227:V228"/>
    <mergeCell ref="AI227:AI228"/>
    <mergeCell ref="AJ227:AJ228"/>
    <mergeCell ref="AH227:AH228"/>
    <mergeCell ref="AN227:AN228"/>
    <mergeCell ref="AO227:AO228"/>
    <mergeCell ref="AP227:AP228"/>
    <mergeCell ref="U205:U206"/>
    <mergeCell ref="V205:V206"/>
    <mergeCell ref="W205:W206"/>
    <mergeCell ref="X205:X206"/>
    <mergeCell ref="Y227:Y228"/>
    <mergeCell ref="M227:M228"/>
    <mergeCell ref="N227:N228"/>
    <mergeCell ref="Q227:Q228"/>
    <mergeCell ref="O227:O228"/>
    <mergeCell ref="P227:P228"/>
    <mergeCell ref="R216:R217"/>
    <mergeCell ref="J183:J184"/>
    <mergeCell ref="K183:K184"/>
    <mergeCell ref="L183:L184"/>
    <mergeCell ref="M183:M184"/>
    <mergeCell ref="N183:N184"/>
    <mergeCell ref="O183:O184"/>
    <mergeCell ref="AT205:AT206"/>
    <mergeCell ref="AE194:AE195"/>
    <mergeCell ref="AF194:AF195"/>
    <mergeCell ref="AG194:AG195"/>
    <mergeCell ref="R194:R195"/>
    <mergeCell ref="G194:G195"/>
    <mergeCell ref="H194:H195"/>
    <mergeCell ref="I194:I195"/>
    <mergeCell ref="J194:J195"/>
    <mergeCell ref="K194:K195"/>
    <mergeCell ref="L194:L195"/>
    <mergeCell ref="AF205:AF206"/>
    <mergeCell ref="AG205:AG206"/>
    <mergeCell ref="AI205:AI206"/>
    <mergeCell ref="AJ205:AJ206"/>
    <mergeCell ref="Y205:Y206"/>
    <mergeCell ref="Z205:Z206"/>
    <mergeCell ref="AA205:AA206"/>
    <mergeCell ref="AB205:AB206"/>
    <mergeCell ref="AC205:AC206"/>
    <mergeCell ref="AD205:AD206"/>
    <mergeCell ref="S205:S206"/>
    <mergeCell ref="T205:T206"/>
    <mergeCell ref="AQ205:AQ206"/>
    <mergeCell ref="AR205:AR206"/>
    <mergeCell ref="AS205:AS206"/>
    <mergeCell ref="G205:G206"/>
    <mergeCell ref="H205:H206"/>
    <mergeCell ref="I205:I206"/>
    <mergeCell ref="J205:J206"/>
    <mergeCell ref="K205:K206"/>
    <mergeCell ref="L205:L206"/>
    <mergeCell ref="AU194:AU195"/>
    <mergeCell ref="B196:B204"/>
    <mergeCell ref="C196:C204"/>
    <mergeCell ref="D196:D204"/>
    <mergeCell ref="E196:E204"/>
    <mergeCell ref="Y194:Y195"/>
    <mergeCell ref="Z194:Z195"/>
    <mergeCell ref="AA194:AA195"/>
    <mergeCell ref="AB194:AB195"/>
    <mergeCell ref="AC194:AC195"/>
    <mergeCell ref="AD194:AD195"/>
    <mergeCell ref="S194:S195"/>
    <mergeCell ref="T194:T195"/>
    <mergeCell ref="U194:U195"/>
    <mergeCell ref="V194:V195"/>
    <mergeCell ref="W194:W195"/>
    <mergeCell ref="X194:X195"/>
    <mergeCell ref="M194:M195"/>
    <mergeCell ref="N194:N195"/>
    <mergeCell ref="O194:O195"/>
    <mergeCell ref="P194:P195"/>
    <mergeCell ref="Q194:Q195"/>
    <mergeCell ref="B194:B195"/>
    <mergeCell ref="AT194:AT195"/>
    <mergeCell ref="C194:C195"/>
    <mergeCell ref="D194:D195"/>
    <mergeCell ref="E194:E195"/>
    <mergeCell ref="F194:F195"/>
    <mergeCell ref="C104:C105"/>
    <mergeCell ref="D104:D105"/>
    <mergeCell ref="G104:G105"/>
    <mergeCell ref="L71:L72"/>
    <mergeCell ref="X60:X61"/>
    <mergeCell ref="M60:M61"/>
    <mergeCell ref="N60:N61"/>
    <mergeCell ref="O60:O61"/>
    <mergeCell ref="B106:B114"/>
    <mergeCell ref="C106:C114"/>
    <mergeCell ref="D106:D114"/>
    <mergeCell ref="E106:E114"/>
    <mergeCell ref="Y104:Y105"/>
    <mergeCell ref="Z104:Z105"/>
    <mergeCell ref="H60:H61"/>
    <mergeCell ref="I60:I61"/>
    <mergeCell ref="J60:J61"/>
    <mergeCell ref="K60:K61"/>
    <mergeCell ref="L60:L61"/>
    <mergeCell ref="G60:G61"/>
    <mergeCell ref="F60:F61"/>
    <mergeCell ref="E104:E105"/>
    <mergeCell ref="S104:S105"/>
    <mergeCell ref="T104:T105"/>
    <mergeCell ref="U104:U105"/>
    <mergeCell ref="V104:V105"/>
    <mergeCell ref="W104:W105"/>
    <mergeCell ref="Z71:Z72"/>
    <mergeCell ref="Z82:Z83"/>
    <mergeCell ref="D126:D127"/>
    <mergeCell ref="E126:E127"/>
    <mergeCell ref="O126:O127"/>
    <mergeCell ref="P126:P127"/>
    <mergeCell ref="Q126:Q127"/>
    <mergeCell ref="K126:K127"/>
    <mergeCell ref="K115:K116"/>
    <mergeCell ref="L115:L116"/>
    <mergeCell ref="U71:U72"/>
    <mergeCell ref="V71:V72"/>
    <mergeCell ref="W71:W72"/>
    <mergeCell ref="X71:X72"/>
    <mergeCell ref="R49:R50"/>
    <mergeCell ref="G49:G50"/>
    <mergeCell ref="H49:H50"/>
    <mergeCell ref="I49:I50"/>
    <mergeCell ref="J49:J50"/>
    <mergeCell ref="D71:D72"/>
    <mergeCell ref="E71:E72"/>
    <mergeCell ref="G71:G72"/>
    <mergeCell ref="H104:H105"/>
    <mergeCell ref="I104:I105"/>
    <mergeCell ref="L49:L50"/>
    <mergeCell ref="E49:E50"/>
    <mergeCell ref="F49:F50"/>
    <mergeCell ref="O49:O50"/>
    <mergeCell ref="K49:K50"/>
    <mergeCell ref="H71:H72"/>
    <mergeCell ref="I71:I72"/>
    <mergeCell ref="I82:I83"/>
    <mergeCell ref="J115:J116"/>
    <mergeCell ref="F115:F116"/>
    <mergeCell ref="U27:U28"/>
    <mergeCell ref="R60:R61"/>
    <mergeCell ref="N104:N105"/>
    <mergeCell ref="O104:O105"/>
    <mergeCell ref="P104:P105"/>
    <mergeCell ref="Q104:Q105"/>
    <mergeCell ref="R115:R116"/>
    <mergeCell ref="G115:G116"/>
    <mergeCell ref="H115:H116"/>
    <mergeCell ref="I115:I116"/>
    <mergeCell ref="AA104:AA105"/>
    <mergeCell ref="AB104:AB105"/>
    <mergeCell ref="AC104:AC105"/>
    <mergeCell ref="M126:M127"/>
    <mergeCell ref="N126:N127"/>
    <mergeCell ref="AB115:AB116"/>
    <mergeCell ref="AC115:AC116"/>
    <mergeCell ref="X104:X105"/>
    <mergeCell ref="AA82:AA83"/>
    <mergeCell ref="D16:D17"/>
    <mergeCell ref="E16:E17"/>
    <mergeCell ref="F16:F17"/>
    <mergeCell ref="O16:O17"/>
    <mergeCell ref="P16:P17"/>
    <mergeCell ref="G27:G28"/>
    <mergeCell ref="H27:H28"/>
    <mergeCell ref="I27:I28"/>
    <mergeCell ref="B27:B28"/>
    <mergeCell ref="C27:C28"/>
    <mergeCell ref="D27:D28"/>
    <mergeCell ref="E27:E28"/>
    <mergeCell ref="F27:F28"/>
    <mergeCell ref="P27:P28"/>
    <mergeCell ref="Q27:Q28"/>
    <mergeCell ref="K27:K28"/>
    <mergeCell ref="L27:L28"/>
    <mergeCell ref="J27:J28"/>
    <mergeCell ref="C16:C17"/>
    <mergeCell ref="C18:C26"/>
    <mergeCell ref="D18:D26"/>
    <mergeCell ref="E18:E26"/>
    <mergeCell ref="AU205:AU206"/>
    <mergeCell ref="AH205:AH206"/>
    <mergeCell ref="K16:K17"/>
    <mergeCell ref="L16:L17"/>
    <mergeCell ref="AE16:AE17"/>
    <mergeCell ref="AF16:AF17"/>
    <mergeCell ref="AG16:AG17"/>
    <mergeCell ref="AT16:AT17"/>
    <mergeCell ref="AU16:AU17"/>
    <mergeCell ref="AD16:AD17"/>
    <mergeCell ref="AT27:AT28"/>
    <mergeCell ref="AU27:AU28"/>
    <mergeCell ref="AD27:AD28"/>
    <mergeCell ref="AE27:AE28"/>
    <mergeCell ref="AF27:AF28"/>
    <mergeCell ref="AG27:AG28"/>
    <mergeCell ref="AT71:AT72"/>
    <mergeCell ref="N71:N72"/>
    <mergeCell ref="O71:O72"/>
    <mergeCell ref="P71:P72"/>
    <mergeCell ref="AT115:AT116"/>
    <mergeCell ref="K82:K83"/>
    <mergeCell ref="L82:L83"/>
    <mergeCell ref="AE82:AE83"/>
    <mergeCell ref="X49:X50"/>
    <mergeCell ref="U60:U61"/>
    <mergeCell ref="V60:V61"/>
    <mergeCell ref="W60:W61"/>
    <mergeCell ref="X27:X28"/>
    <mergeCell ref="M27:M28"/>
    <mergeCell ref="N27:N28"/>
    <mergeCell ref="M104:M105"/>
    <mergeCell ref="B207:B215"/>
    <mergeCell ref="C207:C215"/>
    <mergeCell ref="D207:D215"/>
    <mergeCell ref="E207:E215"/>
    <mergeCell ref="M205:M206"/>
    <mergeCell ref="N205:N206"/>
    <mergeCell ref="O205:O206"/>
    <mergeCell ref="P205:P206"/>
    <mergeCell ref="Q205:Q206"/>
    <mergeCell ref="B205:B206"/>
    <mergeCell ref="C205:C206"/>
    <mergeCell ref="D205:D206"/>
    <mergeCell ref="E205:E206"/>
    <mergeCell ref="F205:F206"/>
    <mergeCell ref="G16:G17"/>
    <mergeCell ref="H16:H17"/>
    <mergeCell ref="I16:I17"/>
    <mergeCell ref="J16:J17"/>
    <mergeCell ref="Q16:Q17"/>
    <mergeCell ref="M49:M50"/>
    <mergeCell ref="N49:N50"/>
    <mergeCell ref="P49:P50"/>
    <mergeCell ref="Q49:Q50"/>
    <mergeCell ref="Q60:Q61"/>
    <mergeCell ref="O27:O28"/>
    <mergeCell ref="G93:G94"/>
    <mergeCell ref="F71:F72"/>
    <mergeCell ref="B73:B81"/>
    <mergeCell ref="C73:C81"/>
    <mergeCell ref="D73:D81"/>
    <mergeCell ref="E73:E81"/>
    <mergeCell ref="B71:B72"/>
    <mergeCell ref="AU5:AU6"/>
    <mergeCell ref="B7:B15"/>
    <mergeCell ref="C7:C15"/>
    <mergeCell ref="D7:D15"/>
    <mergeCell ref="E7:E15"/>
    <mergeCell ref="Y5:Y6"/>
    <mergeCell ref="Z5:Z6"/>
    <mergeCell ref="AA5:AA6"/>
    <mergeCell ref="AB5:AB6"/>
    <mergeCell ref="AC5:AC6"/>
    <mergeCell ref="AD5:AD6"/>
    <mergeCell ref="S5:S6"/>
    <mergeCell ref="T5:T6"/>
    <mergeCell ref="U5:U6"/>
    <mergeCell ref="V5:V6"/>
    <mergeCell ref="W5:W6"/>
    <mergeCell ref="X5:X6"/>
    <mergeCell ref="M5:M6"/>
    <mergeCell ref="N5:N6"/>
    <mergeCell ref="F5:F6"/>
    <mergeCell ref="O5:O6"/>
    <mergeCell ref="B5:B6"/>
    <mergeCell ref="C5:C6"/>
    <mergeCell ref="D5:D6"/>
    <mergeCell ref="E5:E6"/>
    <mergeCell ref="P5:P6"/>
    <mergeCell ref="K5:K6"/>
    <mergeCell ref="L5:L6"/>
    <mergeCell ref="AE5:AE6"/>
    <mergeCell ref="AG5:AG6"/>
    <mergeCell ref="AT5:AT6"/>
    <mergeCell ref="S16:S17"/>
    <mergeCell ref="T16:T17"/>
    <mergeCell ref="U16:U17"/>
    <mergeCell ref="V16:V17"/>
    <mergeCell ref="W16:W17"/>
    <mergeCell ref="X16:X17"/>
    <mergeCell ref="M16:M17"/>
    <mergeCell ref="N16:N17"/>
    <mergeCell ref="R27:R28"/>
    <mergeCell ref="V27:V28"/>
    <mergeCell ref="W27:W28"/>
    <mergeCell ref="J71:J72"/>
    <mergeCell ref="K71:K72"/>
    <mergeCell ref="Z115:Z116"/>
    <mergeCell ref="AA115:AA116"/>
    <mergeCell ref="AT93:AT94"/>
    <mergeCell ref="AD115:AD116"/>
    <mergeCell ref="AQ104:AQ105"/>
    <mergeCell ref="AG93:AG94"/>
    <mergeCell ref="R93:R94"/>
    <mergeCell ref="AF71:AF72"/>
    <mergeCell ref="O82:O83"/>
    <mergeCell ref="P82:P83"/>
    <mergeCell ref="Q71:Q72"/>
    <mergeCell ref="R71:R72"/>
    <mergeCell ref="Y27:Y28"/>
    <mergeCell ref="Z27:Z28"/>
    <mergeCell ref="AA27:AA28"/>
    <mergeCell ref="AB27:AB28"/>
    <mergeCell ref="AC27:AC28"/>
    <mergeCell ref="S27:S28"/>
    <mergeCell ref="T27:T28"/>
    <mergeCell ref="AU104:AU105"/>
    <mergeCell ref="AD104:AD105"/>
    <mergeCell ref="L104:L105"/>
    <mergeCell ref="S115:S116"/>
    <mergeCell ref="T115:T116"/>
    <mergeCell ref="U115:U116"/>
    <mergeCell ref="V115:V116"/>
    <mergeCell ref="W115:W116"/>
    <mergeCell ref="X115:X116"/>
    <mergeCell ref="M115:M116"/>
    <mergeCell ref="N115:N116"/>
    <mergeCell ref="B150:B158"/>
    <mergeCell ref="C150:C158"/>
    <mergeCell ref="D150:D158"/>
    <mergeCell ref="E150:E158"/>
    <mergeCell ref="Y148:Y149"/>
    <mergeCell ref="Z148:Z149"/>
    <mergeCell ref="AA148:AA149"/>
    <mergeCell ref="AB148:AB149"/>
    <mergeCell ref="AC148:AC149"/>
    <mergeCell ref="S148:S149"/>
    <mergeCell ref="T148:T149"/>
    <mergeCell ref="U148:U149"/>
    <mergeCell ref="V148:V149"/>
    <mergeCell ref="W148:W149"/>
    <mergeCell ref="X148:X149"/>
    <mergeCell ref="M148:M149"/>
    <mergeCell ref="N148:N149"/>
    <mergeCell ref="B148:B149"/>
    <mergeCell ref="C148:C149"/>
    <mergeCell ref="D148:D149"/>
    <mergeCell ref="E148:E149"/>
    <mergeCell ref="F148:F149"/>
    <mergeCell ref="G137:G138"/>
    <mergeCell ref="H137:H138"/>
    <mergeCell ref="I137:I138"/>
    <mergeCell ref="J137:J138"/>
    <mergeCell ref="K137:K138"/>
    <mergeCell ref="L137:L138"/>
    <mergeCell ref="AT148:AT149"/>
    <mergeCell ref="AU148:AU149"/>
    <mergeCell ref="AD148:AD149"/>
    <mergeCell ref="AQ148:AQ149"/>
    <mergeCell ref="AR148:AR149"/>
    <mergeCell ref="AS148:AS149"/>
    <mergeCell ref="AJ137:AJ138"/>
    <mergeCell ref="N137:N138"/>
    <mergeCell ref="M137:M138"/>
    <mergeCell ref="G148:G149"/>
    <mergeCell ref="H148:H149"/>
    <mergeCell ref="I148:I149"/>
    <mergeCell ref="J148:J149"/>
    <mergeCell ref="K148:K149"/>
    <mergeCell ref="L148:L149"/>
    <mergeCell ref="O148:O149"/>
    <mergeCell ref="P148:P149"/>
    <mergeCell ref="Q148:Q149"/>
    <mergeCell ref="R148:R149"/>
    <mergeCell ref="AE148:AE149"/>
    <mergeCell ref="AJ148:AJ149"/>
    <mergeCell ref="AN148:AN149"/>
    <mergeCell ref="AO148:AO149"/>
    <mergeCell ref="AP148:AP149"/>
    <mergeCell ref="AK148:AK149"/>
    <mergeCell ref="AT126:AT127"/>
    <mergeCell ref="AQ126:AQ127"/>
    <mergeCell ref="AR126:AR127"/>
    <mergeCell ref="AS126:AS127"/>
    <mergeCell ref="B117:B125"/>
    <mergeCell ref="C117:C125"/>
    <mergeCell ref="AG38:AG39"/>
    <mergeCell ref="AF38:AF39"/>
    <mergeCell ref="AE38:AE39"/>
    <mergeCell ref="L38:L39"/>
    <mergeCell ref="K38:K39"/>
    <mergeCell ref="AI71:AI72"/>
    <mergeCell ref="AJ71:AJ72"/>
    <mergeCell ref="AH82:AH83"/>
    <mergeCell ref="AI82:AI83"/>
    <mergeCell ref="AJ82:AJ83"/>
    <mergeCell ref="AH93:AH94"/>
    <mergeCell ref="AI93:AI94"/>
    <mergeCell ref="AJ93:AJ94"/>
    <mergeCell ref="AH38:AH39"/>
    <mergeCell ref="AI38:AI39"/>
    <mergeCell ref="AJ38:AJ39"/>
    <mergeCell ref="AI49:AI50"/>
    <mergeCell ref="B126:B127"/>
    <mergeCell ref="C126:C127"/>
    <mergeCell ref="F126:F127"/>
    <mergeCell ref="L126:L127"/>
    <mergeCell ref="B115:B116"/>
    <mergeCell ref="C115:C116"/>
    <mergeCell ref="D115:D116"/>
    <mergeCell ref="E115:E116"/>
    <mergeCell ref="AT38:AT39"/>
    <mergeCell ref="AU38:AU39"/>
    <mergeCell ref="B40:B48"/>
    <mergeCell ref="C40:C48"/>
    <mergeCell ref="D40:D48"/>
    <mergeCell ref="E40:E48"/>
    <mergeCell ref="Y38:Y39"/>
    <mergeCell ref="Z38:Z39"/>
    <mergeCell ref="AA38:AA39"/>
    <mergeCell ref="AB38:AB39"/>
    <mergeCell ref="AC38:AC39"/>
    <mergeCell ref="AD38:AD39"/>
    <mergeCell ref="S38:S39"/>
    <mergeCell ref="T38:T39"/>
    <mergeCell ref="U38:U39"/>
    <mergeCell ref="V38:V39"/>
    <mergeCell ref="W38:W39"/>
    <mergeCell ref="X38:X39"/>
    <mergeCell ref="M38:M39"/>
    <mergeCell ref="N38:N39"/>
    <mergeCell ref="F38:F39"/>
    <mergeCell ref="E38:E39"/>
    <mergeCell ref="J38:J39"/>
    <mergeCell ref="I38:I39"/>
    <mergeCell ref="C38:C39"/>
    <mergeCell ref="B38:B39"/>
    <mergeCell ref="H38:H39"/>
    <mergeCell ref="G38:G39"/>
    <mergeCell ref="V4:X4"/>
    <mergeCell ref="Y4:AA4"/>
    <mergeCell ref="AB4:AD4"/>
    <mergeCell ref="AE4:AG4"/>
    <mergeCell ref="G4:I4"/>
    <mergeCell ref="J4:L4"/>
    <mergeCell ref="M4:O4"/>
    <mergeCell ref="P4:R4"/>
    <mergeCell ref="S4:U4"/>
    <mergeCell ref="AH4:AJ4"/>
    <mergeCell ref="AH5:AH6"/>
    <mergeCell ref="AI5:AI6"/>
    <mergeCell ref="AJ5:AJ6"/>
    <mergeCell ref="AH16:AH17"/>
    <mergeCell ref="AI16:AI17"/>
    <mergeCell ref="AJ16:AJ17"/>
    <mergeCell ref="AH27:AH28"/>
    <mergeCell ref="AI27:AI28"/>
    <mergeCell ref="AJ27:AJ28"/>
    <mergeCell ref="AF5:AF6"/>
    <mergeCell ref="Q5:Q6"/>
    <mergeCell ref="R5:R6"/>
    <mergeCell ref="G5:G6"/>
    <mergeCell ref="H5:H6"/>
    <mergeCell ref="I5:I6"/>
    <mergeCell ref="J5:J6"/>
    <mergeCell ref="R16:R17"/>
    <mergeCell ref="Y16:Y17"/>
    <mergeCell ref="Z16:Z17"/>
    <mergeCell ref="AA16:AA17"/>
    <mergeCell ref="AB16:AB17"/>
    <mergeCell ref="AC16:AC17"/>
    <mergeCell ref="AH159:AH160"/>
    <mergeCell ref="AI159:AI160"/>
    <mergeCell ref="AJ159:AJ160"/>
    <mergeCell ref="AH104:AH105"/>
    <mergeCell ref="AI104:AI105"/>
    <mergeCell ref="AJ104:AJ105"/>
    <mergeCell ref="AH115:AH116"/>
    <mergeCell ref="AI115:AI116"/>
    <mergeCell ref="AJ115:AJ116"/>
    <mergeCell ref="AH170:AH171"/>
    <mergeCell ref="AI170:AI171"/>
    <mergeCell ref="AJ170:AJ171"/>
    <mergeCell ref="AH183:AH184"/>
    <mergeCell ref="AI183:AI184"/>
    <mergeCell ref="AJ183:AJ184"/>
    <mergeCell ref="AH194:AH195"/>
    <mergeCell ref="AI194:AI195"/>
    <mergeCell ref="AJ194:AJ195"/>
    <mergeCell ref="AQ4:AS4"/>
    <mergeCell ref="AQ5:AQ6"/>
    <mergeCell ref="AR5:AR6"/>
    <mergeCell ref="AS5:AS6"/>
    <mergeCell ref="AQ16:AQ17"/>
    <mergeCell ref="AR16:AR17"/>
    <mergeCell ref="AS16:AS17"/>
    <mergeCell ref="AQ27:AQ28"/>
    <mergeCell ref="AR27:AR28"/>
    <mergeCell ref="AS27:AS28"/>
    <mergeCell ref="AQ38:AQ39"/>
    <mergeCell ref="AR38:AR39"/>
    <mergeCell ref="AS38:AS39"/>
    <mergeCell ref="AH148:AH149"/>
    <mergeCell ref="AI148:AI149"/>
    <mergeCell ref="AH137:AH138"/>
    <mergeCell ref="AI137:AI138"/>
    <mergeCell ref="AJ49:AJ50"/>
    <mergeCell ref="AI60:AI61"/>
    <mergeCell ref="AJ60:AJ61"/>
    <mergeCell ref="AR104:AR105"/>
    <mergeCell ref="AS104:AS105"/>
    <mergeCell ref="AQ115:AQ116"/>
    <mergeCell ref="AR115:AR116"/>
    <mergeCell ref="AS115:AS116"/>
    <mergeCell ref="AQ49:AQ50"/>
    <mergeCell ref="AR49:AR50"/>
    <mergeCell ref="AS49:AS50"/>
    <mergeCell ref="AQ60:AQ61"/>
    <mergeCell ref="AR60:AR61"/>
    <mergeCell ref="AS60:AS61"/>
    <mergeCell ref="AQ71:AQ72"/>
    <mergeCell ref="AS183:AS184"/>
    <mergeCell ref="AQ194:AQ195"/>
    <mergeCell ref="AR194:AR195"/>
    <mergeCell ref="AS194:AS195"/>
    <mergeCell ref="AQ137:AQ138"/>
    <mergeCell ref="AR137:AR138"/>
    <mergeCell ref="AS137:AS138"/>
    <mergeCell ref="AQ159:AQ160"/>
    <mergeCell ref="AR159:AR160"/>
    <mergeCell ref="AH126:AH127"/>
    <mergeCell ref="AI126:AI127"/>
    <mergeCell ref="AJ126:AJ127"/>
    <mergeCell ref="AF148:AF149"/>
    <mergeCell ref="AG148:AG149"/>
    <mergeCell ref="O137:O138"/>
    <mergeCell ref="P137:P138"/>
    <mergeCell ref="AE126:AE127"/>
    <mergeCell ref="AF126:AF127"/>
    <mergeCell ref="AG126:AG127"/>
    <mergeCell ref="AA137:AA138"/>
    <mergeCell ref="AB137:AB138"/>
    <mergeCell ref="AC137:AC138"/>
    <mergeCell ref="AD137:AD138"/>
    <mergeCell ref="AE137:AE138"/>
    <mergeCell ref="AF137:AF138"/>
    <mergeCell ref="AG137:AG138"/>
    <mergeCell ref="U126:U127"/>
    <mergeCell ref="V126:V127"/>
    <mergeCell ref="W126:W127"/>
    <mergeCell ref="X126:X127"/>
    <mergeCell ref="Q170:Q171"/>
    <mergeCell ref="AR183:AR184"/>
    <mergeCell ref="C137:C138"/>
    <mergeCell ref="D137:D138"/>
    <mergeCell ref="E137:E138"/>
    <mergeCell ref="F137:F138"/>
    <mergeCell ref="G126:G127"/>
    <mergeCell ref="AE104:AE105"/>
    <mergeCell ref="AF104:AF105"/>
    <mergeCell ref="AG104:AG105"/>
    <mergeCell ref="R104:R105"/>
    <mergeCell ref="AE115:AE116"/>
    <mergeCell ref="O115:O116"/>
    <mergeCell ref="R126:R127"/>
    <mergeCell ref="Y126:Y127"/>
    <mergeCell ref="Z126:Z127"/>
    <mergeCell ref="AA126:AA127"/>
    <mergeCell ref="R38:R39"/>
    <mergeCell ref="Q38:Q39"/>
    <mergeCell ref="P38:P39"/>
    <mergeCell ref="O38:O39"/>
    <mergeCell ref="H93:H94"/>
    <mergeCell ref="I93:I94"/>
    <mergeCell ref="J93:J94"/>
    <mergeCell ref="K93:K94"/>
    <mergeCell ref="L93:L94"/>
    <mergeCell ref="P60:P61"/>
    <mergeCell ref="H82:H83"/>
    <mergeCell ref="H126:H127"/>
    <mergeCell ref="I126:I127"/>
    <mergeCell ref="D117:D125"/>
    <mergeCell ref="E117:E125"/>
    <mergeCell ref="P115:P116"/>
    <mergeCell ref="Q115:Q116"/>
    <mergeCell ref="AU126:AU127"/>
    <mergeCell ref="B128:B136"/>
    <mergeCell ref="C128:C136"/>
    <mergeCell ref="D128:D136"/>
    <mergeCell ref="E128:E136"/>
    <mergeCell ref="AQ82:AQ83"/>
    <mergeCell ref="AR82:AR83"/>
    <mergeCell ref="AS82:AS83"/>
    <mergeCell ref="AQ93:AQ94"/>
    <mergeCell ref="Y93:Y94"/>
    <mergeCell ref="Z93:Z94"/>
    <mergeCell ref="AA93:AA94"/>
    <mergeCell ref="J126:J127"/>
    <mergeCell ref="AT137:AT138"/>
    <mergeCell ref="AU137:AU138"/>
    <mergeCell ref="A139:A147"/>
    <mergeCell ref="B139:B147"/>
    <mergeCell ref="C139:C147"/>
    <mergeCell ref="D139:D147"/>
    <mergeCell ref="E139:E147"/>
    <mergeCell ref="Q137:Q138"/>
    <mergeCell ref="R137:R138"/>
    <mergeCell ref="S137:S138"/>
    <mergeCell ref="T137:T138"/>
    <mergeCell ref="U137:U138"/>
    <mergeCell ref="V137:V138"/>
    <mergeCell ref="W137:W138"/>
    <mergeCell ref="X137:X138"/>
    <mergeCell ref="Y137:Y138"/>
    <mergeCell ref="Z137:Z138"/>
    <mergeCell ref="A137:A138"/>
    <mergeCell ref="B137:B138"/>
  </mergeCells>
  <pageMargins left="0.25" right="0.25" top="0.75" bottom="0.75" header="0.3" footer="0.3"/>
  <pageSetup paperSize="3" scale="17" orientation="landscape" r:id="rId1"/>
  <headerFooter>
    <oddFooter>&amp;C&amp;P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59481e7-a7a4-47f1-8d63-45ea7b23d61b">
      <Terms xmlns="http://schemas.microsoft.com/office/infopath/2007/PartnerControls"/>
    </lcf76f155ced4ddcb4097134ff3c332f>
    <TaxCatchAll xmlns="c8a508e6-53a5-473d-852b-97eb44cd1a36" xsi:nil="true"/>
    <MediaLengthInSeconds xmlns="159481e7-a7a4-47f1-8d63-45ea7b23d61b" xsi:nil="true"/>
    <SharedWithUsers xmlns="c8a508e6-53a5-473d-852b-97eb44cd1a36">
      <UserInfo>
        <DisplayName>Chris Nicolas</DisplayName>
        <AccountId>928</AccountId>
        <AccountType/>
      </UserInfo>
      <UserInfo>
        <DisplayName>Andy Rush</DisplayName>
        <AccountId>12</AccountId>
        <AccountType/>
      </UserInfo>
      <UserInfo>
        <DisplayName>Elizabeth Bowling</DisplayName>
        <AccountId>94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D599FB33DD964FAC1F2E95E230AFA9" ma:contentTypeVersion="20" ma:contentTypeDescription="Create a new document." ma:contentTypeScope="" ma:versionID="8e71a5882a34c5c10e31c6839f7e789d">
  <xsd:schema xmlns:xsd="http://www.w3.org/2001/XMLSchema" xmlns:xs="http://www.w3.org/2001/XMLSchema" xmlns:p="http://schemas.microsoft.com/office/2006/metadata/properties" xmlns:ns2="159481e7-a7a4-47f1-8d63-45ea7b23d61b" xmlns:ns3="c8a508e6-53a5-473d-852b-97eb44cd1a36" targetNamespace="http://schemas.microsoft.com/office/2006/metadata/properties" ma:root="true" ma:fieldsID="2d0e92db75bf7a485dc842b25c274092" ns2:_="" ns3:_="">
    <xsd:import namespace="159481e7-a7a4-47f1-8d63-45ea7b23d61b"/>
    <xsd:import namespace="c8a508e6-53a5-473d-852b-97eb44cd1a3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9481e7-a7a4-47f1-8d63-45ea7b23d6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9d5e5e1-261b-4e54-8ff9-500d6b7ed8c1"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a508e6-53a5-473d-852b-97eb44cd1a3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de33624-9dd5-4f06-aa35-f1195db77038}" ma:internalName="TaxCatchAll" ma:showField="CatchAllData" ma:web="c8a508e6-53a5-473d-852b-97eb44cd1a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A09C18-4BC3-4097-8DF6-36C74601AF3D}"/>
</file>

<file path=customXml/itemProps2.xml><?xml version="1.0" encoding="utf-8"?>
<ds:datastoreItem xmlns:ds="http://schemas.openxmlformats.org/officeDocument/2006/customXml" ds:itemID="{379D1019-9BBE-4AC6-9E07-3FDD929B6BCF}"/>
</file>

<file path=customXml/itemProps3.xml><?xml version="1.0" encoding="utf-8"?>
<ds:datastoreItem xmlns:ds="http://schemas.openxmlformats.org/officeDocument/2006/customXml" ds:itemID="{DDAB70F4-78B3-4E07-904B-4FDB694C63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Vail</dc:creator>
  <cp:keywords/>
  <dc:description/>
  <cp:lastModifiedBy>Brady Hill</cp:lastModifiedBy>
  <cp:revision/>
  <dcterms:created xsi:type="dcterms:W3CDTF">2020-06-23T15:14:50Z</dcterms:created>
  <dcterms:modified xsi:type="dcterms:W3CDTF">2026-08-31T13:11:31Z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0x0101008BD599FB33DD964FAC1F2E95E230AFA9</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MediaServiceImageTags">
    <vt:lpwstr/>
  </property>
  <property fmtid="{D5CDD505-2E9C-101B-9397-08002B2CF9AE}" pid="8" name="_ExtendedDescription">
    <vt:lpwstr/>
  </property>
  <property fmtid="{D5CDD505-2E9C-101B-9397-08002B2CF9AE}" pid="9" name="_activity">
    <vt:lpwstr>{"FileActivityType":"9","FileActivityTimeStamp":"2023-05-24T13:28:12.147Z","FileActivityUsersOnPage":[{"DisplayName":"Chris Nicolas","Id":"chris.nicolas@kipda.org"},{"DisplayName":"Chris Nicolas","Id":"chris.nicolas@kipda.org"},{"DisplayName":"Andy Rush","Id":"andy.rush@kipda.org"},{"DisplayName":"Elizabeth Bowling","Id":"elizabethbowling.schiller@kipda.org"}],"FileActivityNavigationId":null}</vt:lpwstr>
  </property>
  <property fmtid="{D5CDD505-2E9C-101B-9397-08002B2CF9AE}" pid="10" name="TriggerFlowInfo">
    <vt:lpwstr/>
  </property>
</Properties>
</file>